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10" yWindow="405" windowWidth="28440" windowHeight="13980"/>
  </bookViews>
  <sheets>
    <sheet name="Gerencial" sheetId="1" r:id="rId1"/>
    <sheet name="Conta Corrente" sheetId="2" state="hidden" r:id="rId2"/>
    <sheet name="Caixa" sheetId="3" state="hidden" r:id="rId3"/>
    <sheet name="Ativos" sheetId="4" state="hidden" r:id="rId4"/>
    <sheet name="Contribuição voluntária" sheetId="5" state="hidden" r:id="rId5"/>
    <sheet name="Rifa da Páscoa" sheetId="6" state="hidden" r:id="rId6"/>
    <sheet name="Treinamento Bruninha-João Gomes" sheetId="7" state="hidden" r:id="rId7"/>
    <sheet name="BINGO DIA DAS MÃES" sheetId="8" state="hidden" r:id="rId8"/>
    <sheet name="EVENTO GA" sheetId="9" state="hidden" r:id="rId9"/>
    <sheet name="Evento Chapéu de Palha" sheetId="10" state="hidden" r:id="rId10"/>
    <sheet name="Venda pizzas" sheetId="11" state="hidden" r:id="rId11"/>
    <sheet name="DIA DAS CRIANÇAS" sheetId="12" state="hidden" r:id="rId12"/>
    <sheet name="Almoço DUO" sheetId="13" state="hidden" r:id="rId13"/>
    <sheet name="Festival Encerramento" sheetId="14" state="hidden" r:id="rId14"/>
    <sheet name="Prev orç v01" sheetId="15" state="hidden" r:id="rId15"/>
    <sheet name="Prev orç v02" sheetId="16" state="hidden" r:id="rId16"/>
    <sheet name="Prev orç v03" sheetId="17" state="hidden" r:id="rId17"/>
    <sheet name="Fluxo de caixa projetado 2º sem" sheetId="18" state="hidden" r:id="rId18"/>
    <sheet name="Fluxo de caixa projetadov01" sheetId="19" state="hidden" r:id="rId19"/>
    <sheet name="Fluxo de caixa projetadov02" sheetId="20" state="hidden" r:id="rId20"/>
  </sheets>
  <definedNames>
    <definedName name="_xlnm._FilterDatabase" localSheetId="7" hidden="1">'BINGO DIA DAS MÃES'!$A$14:$Z$85</definedName>
    <definedName name="_xlnm._FilterDatabase" localSheetId="1" hidden="1">'Conta Corrente'!$A$1265:$J$1327</definedName>
  </definedNames>
  <calcPr calcId="145621"/>
  <extLst>
    <ext uri="GoogleSheetsCustomDataVersion2">
      <go:sheetsCustomData xmlns:go="http://customooxmlschemas.google.com/" r:id="rId24" roundtripDataChecksum="4eRrs0YjqP9mb8x69y/EEzFD02AAOjmclk+iPjoX74c="/>
    </ext>
  </extLst>
</workbook>
</file>

<file path=xl/calcChain.xml><?xml version="1.0" encoding="utf-8"?>
<calcChain xmlns="http://schemas.openxmlformats.org/spreadsheetml/2006/main">
  <c r="C173" i="20" l="1"/>
  <c r="C172" i="20"/>
  <c r="C170" i="20"/>
  <c r="C169" i="20"/>
  <c r="C163" i="20"/>
  <c r="C148" i="20"/>
  <c r="H147" i="20"/>
  <c r="H146" i="20"/>
  <c r="D146" i="20"/>
  <c r="H145" i="20"/>
  <c r="H144" i="20"/>
  <c r="H143" i="20"/>
  <c r="D143" i="20"/>
  <c r="H142" i="20"/>
  <c r="H141" i="20"/>
  <c r="H140" i="20"/>
  <c r="D140" i="20"/>
  <c r="H139" i="20"/>
  <c r="D135" i="20"/>
  <c r="D133" i="20"/>
  <c r="D129" i="20"/>
  <c r="D126" i="20"/>
  <c r="D123" i="20"/>
  <c r="D120" i="20"/>
  <c r="C112" i="20"/>
  <c r="C109" i="20"/>
  <c r="C106" i="20"/>
  <c r="C100" i="20"/>
  <c r="C94" i="20"/>
  <c r="F90" i="20"/>
  <c r="C87" i="20"/>
  <c r="C113" i="20" s="1"/>
  <c r="C162" i="20" s="1"/>
  <c r="E86" i="20"/>
  <c r="C80" i="20"/>
  <c r="C79" i="20"/>
  <c r="C73" i="20"/>
  <c r="C70" i="20"/>
  <c r="C64" i="20"/>
  <c r="F46" i="20"/>
  <c r="C44" i="20"/>
  <c r="F43" i="20"/>
  <c r="C43" i="20"/>
  <c r="C36" i="20"/>
  <c r="E30" i="20"/>
  <c r="E29" i="20"/>
  <c r="E28" i="20"/>
  <c r="E27" i="20"/>
  <c r="C27" i="20"/>
  <c r="E32" i="20" s="1"/>
  <c r="C22" i="20"/>
  <c r="C19" i="20"/>
  <c r="D15" i="20"/>
  <c r="C10" i="20"/>
  <c r="C9" i="20"/>
  <c r="C169" i="19"/>
  <c r="C168" i="19"/>
  <c r="C166" i="19"/>
  <c r="C165" i="19"/>
  <c r="C159" i="19"/>
  <c r="C144" i="19"/>
  <c r="D143" i="19"/>
  <c r="D140" i="19"/>
  <c r="D137" i="19"/>
  <c r="D132" i="19"/>
  <c r="D130" i="19"/>
  <c r="D126" i="19"/>
  <c r="D123" i="19"/>
  <c r="D120" i="19"/>
  <c r="D117" i="19"/>
  <c r="C109" i="19"/>
  <c r="C158" i="19" s="1"/>
  <c r="C108" i="19"/>
  <c r="C105" i="19"/>
  <c r="C102" i="19"/>
  <c r="C96" i="19"/>
  <c r="C90" i="19"/>
  <c r="F83" i="19"/>
  <c r="C83" i="19"/>
  <c r="E81" i="19"/>
  <c r="C76" i="19"/>
  <c r="C75" i="19"/>
  <c r="C69" i="19"/>
  <c r="C66" i="19"/>
  <c r="C60" i="19"/>
  <c r="C46" i="19"/>
  <c r="C34" i="19"/>
  <c r="C22" i="19"/>
  <c r="C19" i="19"/>
  <c r="E13" i="19"/>
  <c r="C10" i="19"/>
  <c r="D15" i="19" s="1"/>
  <c r="D22" i="19" s="1"/>
  <c r="D30" i="19" s="1"/>
  <c r="D35" i="19" s="1"/>
  <c r="D43" i="19" s="1"/>
  <c r="D47" i="19" s="1"/>
  <c r="D55" i="19" s="1"/>
  <c r="D62" i="19" s="1"/>
  <c r="D69" i="19" s="1"/>
  <c r="D70" i="19" s="1"/>
  <c r="C9" i="19"/>
  <c r="C39" i="18"/>
  <c r="C36" i="18"/>
  <c r="C34" i="18"/>
  <c r="M31" i="18"/>
  <c r="H31" i="18"/>
  <c r="C30" i="18"/>
  <c r="L26" i="18"/>
  <c r="C25" i="18"/>
  <c r="H24" i="18"/>
  <c r="L19" i="18"/>
  <c r="H16" i="18"/>
  <c r="C14" i="18"/>
  <c r="M13" i="18"/>
  <c r="M17" i="18" s="1"/>
  <c r="M20" i="18" s="1"/>
  <c r="C13" i="18"/>
  <c r="H12" i="18"/>
  <c r="L11" i="18"/>
  <c r="C11" i="18"/>
  <c r="C20" i="18" s="1"/>
  <c r="C40" i="18" s="1"/>
  <c r="L8" i="18"/>
  <c r="N13" i="18" s="1"/>
  <c r="H8" i="18"/>
  <c r="H9" i="18" s="1"/>
  <c r="M7" i="18"/>
  <c r="M6" i="18"/>
  <c r="M8" i="18" s="1"/>
  <c r="H3" i="18"/>
  <c r="C3" i="18"/>
  <c r="D128" i="17"/>
  <c r="D127" i="17"/>
  <c r="D126" i="17"/>
  <c r="D125" i="17"/>
  <c r="A124" i="17"/>
  <c r="E122" i="17"/>
  <c r="E119" i="17"/>
  <c r="A119" i="17"/>
  <c r="E116" i="17"/>
  <c r="A114" i="17"/>
  <c r="A113" i="17"/>
  <c r="H106" i="17"/>
  <c r="E127" i="17" s="1"/>
  <c r="D106" i="17"/>
  <c r="D103" i="17"/>
  <c r="D101" i="17"/>
  <c r="D100" i="17"/>
  <c r="H107" i="17" s="1"/>
  <c r="E128" i="17" s="1"/>
  <c r="E135" i="17" s="1"/>
  <c r="D99" i="17"/>
  <c r="D98" i="17"/>
  <c r="D97" i="17"/>
  <c r="H104" i="17" s="1"/>
  <c r="E125" i="17" s="1"/>
  <c r="D96" i="17"/>
  <c r="I88" i="17"/>
  <c r="I87" i="17"/>
  <c r="I86" i="17"/>
  <c r="F78" i="17"/>
  <c r="F74" i="17"/>
  <c r="E121" i="17" s="1"/>
  <c r="G71" i="17"/>
  <c r="E117" i="17" s="1"/>
  <c r="I70" i="17"/>
  <c r="I68" i="17"/>
  <c r="I67" i="17"/>
  <c r="E118" i="17" s="1"/>
  <c r="G58" i="17"/>
  <c r="L57" i="17"/>
  <c r="K57" i="17"/>
  <c r="E115" i="17" s="1"/>
  <c r="K56" i="17"/>
  <c r="E114" i="17" s="1"/>
  <c r="J51" i="17"/>
  <c r="J48" i="17"/>
  <c r="R30" i="17"/>
  <c r="Q30" i="17"/>
  <c r="L30" i="17"/>
  <c r="R29" i="17"/>
  <c r="Q29" i="17"/>
  <c r="L29" i="17"/>
  <c r="Q28" i="17"/>
  <c r="L28" i="17"/>
  <c r="R28" i="17" s="1"/>
  <c r="Q27" i="17"/>
  <c r="L27" i="17"/>
  <c r="R26" i="17"/>
  <c r="Q26" i="17"/>
  <c r="L26" i="17"/>
  <c r="Q25" i="17"/>
  <c r="L25" i="17"/>
  <c r="Q24" i="17"/>
  <c r="L24" i="17"/>
  <c r="R24" i="17" s="1"/>
  <c r="R22" i="17"/>
  <c r="Q22" i="17"/>
  <c r="L22" i="17"/>
  <c r="R21" i="17"/>
  <c r="Q21" i="17"/>
  <c r="L21" i="17"/>
  <c r="Q20" i="17"/>
  <c r="L20" i="17"/>
  <c r="R20" i="17" s="1"/>
  <c r="Q19" i="17"/>
  <c r="L19" i="17"/>
  <c r="R19" i="17" s="1"/>
  <c r="R17" i="17"/>
  <c r="L17" i="17"/>
  <c r="Q16" i="17"/>
  <c r="L16" i="17"/>
  <c r="Q15" i="17"/>
  <c r="L15" i="17"/>
  <c r="R15" i="17" s="1"/>
  <c r="R14" i="17"/>
  <c r="L14" i="17"/>
  <c r="Q13" i="17"/>
  <c r="L13" i="17"/>
  <c r="R13" i="17" s="1"/>
  <c r="Q12" i="17"/>
  <c r="L12" i="17"/>
  <c r="R12" i="17" s="1"/>
  <c r="R11" i="17"/>
  <c r="L11" i="17"/>
  <c r="L10" i="17"/>
  <c r="R10" i="17" s="1"/>
  <c r="R9" i="17"/>
  <c r="L9" i="17"/>
  <c r="L8" i="17"/>
  <c r="R8" i="17" s="1"/>
  <c r="A111" i="16"/>
  <c r="A109" i="16"/>
  <c r="E108" i="16"/>
  <c r="A107" i="16"/>
  <c r="E106" i="16"/>
  <c r="A104" i="16"/>
  <c r="A103" i="16"/>
  <c r="D96" i="16"/>
  <c r="D95" i="16"/>
  <c r="D93" i="16"/>
  <c r="D92" i="16"/>
  <c r="D91" i="16"/>
  <c r="D90" i="16"/>
  <c r="D89" i="16"/>
  <c r="D88" i="16"/>
  <c r="D87" i="16"/>
  <c r="I82" i="16"/>
  <c r="E110" i="16" s="1"/>
  <c r="F116" i="16" s="1"/>
  <c r="I81" i="16"/>
  <c r="I80" i="16"/>
  <c r="I79" i="16"/>
  <c r="G74" i="16"/>
  <c r="E109" i="16" s="1"/>
  <c r="G73" i="16"/>
  <c r="G68" i="16"/>
  <c r="G65" i="16"/>
  <c r="G69" i="16" s="1"/>
  <c r="G56" i="16"/>
  <c r="I56" i="16" s="1"/>
  <c r="E104" i="16" s="1"/>
  <c r="F114" i="16" s="1"/>
  <c r="G55" i="16"/>
  <c r="I57" i="16" s="1"/>
  <c r="E105" i="16" s="1"/>
  <c r="G49" i="16"/>
  <c r="Q28" i="16"/>
  <c r="P28" i="16"/>
  <c r="K28" i="16"/>
  <c r="P27" i="16"/>
  <c r="K27" i="16"/>
  <c r="Q27" i="16" s="1"/>
  <c r="P26" i="16"/>
  <c r="K26" i="16"/>
  <c r="Q26" i="16" s="1"/>
  <c r="Q25" i="16"/>
  <c r="P25" i="16"/>
  <c r="K25" i="16"/>
  <c r="Q24" i="16"/>
  <c r="P24" i="16"/>
  <c r="K24" i="16"/>
  <c r="P23" i="16"/>
  <c r="K23" i="16"/>
  <c r="Q23" i="16" s="1"/>
  <c r="P22" i="16"/>
  <c r="K22" i="16"/>
  <c r="Q22" i="16" s="1"/>
  <c r="Q21" i="16"/>
  <c r="P21" i="16"/>
  <c r="K21" i="16"/>
  <c r="Q20" i="16"/>
  <c r="P20" i="16"/>
  <c r="K20" i="16"/>
  <c r="P19" i="16"/>
  <c r="K19" i="16"/>
  <c r="Q19" i="16" s="1"/>
  <c r="P18" i="16"/>
  <c r="K18" i="16"/>
  <c r="Q18" i="16" s="1"/>
  <c r="Q17" i="16"/>
  <c r="K17" i="16"/>
  <c r="P16" i="16"/>
  <c r="K16" i="16"/>
  <c r="Q16" i="16" s="1"/>
  <c r="P15" i="16"/>
  <c r="K15" i="16"/>
  <c r="Q15" i="16" s="1"/>
  <c r="Q14" i="16"/>
  <c r="K14" i="16"/>
  <c r="P13" i="16"/>
  <c r="K13" i="16"/>
  <c r="Q13" i="16" s="1"/>
  <c r="P12" i="16"/>
  <c r="K12" i="16"/>
  <c r="Q12" i="16" s="1"/>
  <c r="Q11" i="16"/>
  <c r="K11" i="16"/>
  <c r="K10" i="16"/>
  <c r="Q10" i="16" s="1"/>
  <c r="Q9" i="16"/>
  <c r="K9" i="16"/>
  <c r="K8" i="16"/>
  <c r="Q8" i="16" s="1"/>
  <c r="A112" i="15"/>
  <c r="A110" i="15"/>
  <c r="E109" i="15"/>
  <c r="A108" i="15"/>
  <c r="E107" i="15"/>
  <c r="A105" i="15"/>
  <c r="A104" i="15"/>
  <c r="D97" i="15"/>
  <c r="D94" i="15"/>
  <c r="D93" i="15"/>
  <c r="D87" i="15"/>
  <c r="D98" i="15" s="1"/>
  <c r="E112" i="15" s="1"/>
  <c r="F118" i="15" s="1"/>
  <c r="I81" i="15"/>
  <c r="I80" i="15"/>
  <c r="I79" i="15"/>
  <c r="I82" i="15" s="1"/>
  <c r="E111" i="15" s="1"/>
  <c r="F117" i="15" s="1"/>
  <c r="G73" i="15"/>
  <c r="G74" i="15" s="1"/>
  <c r="E110" i="15" s="1"/>
  <c r="G68" i="15"/>
  <c r="G65" i="15"/>
  <c r="G69" i="15" s="1"/>
  <c r="G55" i="15"/>
  <c r="G54" i="15"/>
  <c r="G53" i="15"/>
  <c r="G51" i="15"/>
  <c r="G50" i="15"/>
  <c r="G48" i="15"/>
  <c r="G46" i="15"/>
  <c r="G45" i="15"/>
  <c r="G43" i="15"/>
  <c r="G41" i="15"/>
  <c r="G40" i="15"/>
  <c r="Q27" i="15"/>
  <c r="P27" i="15"/>
  <c r="K27" i="15"/>
  <c r="P26" i="15"/>
  <c r="K26" i="15"/>
  <c r="Q26" i="15" s="1"/>
  <c r="P25" i="15"/>
  <c r="K25" i="15"/>
  <c r="Q25" i="15" s="1"/>
  <c r="Q24" i="15"/>
  <c r="P24" i="15"/>
  <c r="K24" i="15"/>
  <c r="Q23" i="15"/>
  <c r="P23" i="15"/>
  <c r="K23" i="15"/>
  <c r="P22" i="15"/>
  <c r="K22" i="15"/>
  <c r="Q22" i="15" s="1"/>
  <c r="P21" i="15"/>
  <c r="K21" i="15"/>
  <c r="Q21" i="15" s="1"/>
  <c r="Q20" i="15"/>
  <c r="P20" i="15"/>
  <c r="K20" i="15"/>
  <c r="Q19" i="15"/>
  <c r="P19" i="15"/>
  <c r="K19" i="15"/>
  <c r="P18" i="15"/>
  <c r="K18" i="15"/>
  <c r="Q18" i="15" s="1"/>
  <c r="P17" i="15"/>
  <c r="K17" i="15"/>
  <c r="Q17" i="15" s="1"/>
  <c r="Q16" i="15"/>
  <c r="K16" i="15"/>
  <c r="P15" i="15"/>
  <c r="K15" i="15"/>
  <c r="Q15" i="15" s="1"/>
  <c r="P14" i="15"/>
  <c r="K14" i="15"/>
  <c r="Q14" i="15" s="1"/>
  <c r="Q13" i="15"/>
  <c r="K13" i="15"/>
  <c r="P12" i="15"/>
  <c r="K12" i="15"/>
  <c r="Q12" i="15" s="1"/>
  <c r="P11" i="15"/>
  <c r="K11" i="15"/>
  <c r="Q11" i="15" s="1"/>
  <c r="Q10" i="15"/>
  <c r="Q9" i="15"/>
  <c r="Q8" i="15"/>
  <c r="Q7" i="15"/>
  <c r="Q31" i="15" s="1"/>
  <c r="E104" i="15" s="1"/>
  <c r="C23" i="14"/>
  <c r="B8" i="14" s="1"/>
  <c r="C20" i="14"/>
  <c r="B12" i="14"/>
  <c r="B13" i="14" s="1"/>
  <c r="B10" i="14"/>
  <c r="B7" i="14"/>
  <c r="B9" i="14" s="1"/>
  <c r="C77" i="13"/>
  <c r="L43" i="13"/>
  <c r="D8" i="13"/>
  <c r="D7" i="13"/>
  <c r="D67" i="12"/>
  <c r="D10" i="12"/>
  <c r="K166" i="11"/>
  <c r="K165" i="11"/>
  <c r="K164" i="11"/>
  <c r="C161" i="11"/>
  <c r="C162" i="11" s="1"/>
  <c r="C159" i="11"/>
  <c r="B122" i="11"/>
  <c r="D31" i="10"/>
  <c r="C14" i="10"/>
  <c r="C13" i="10"/>
  <c r="C11" i="10"/>
  <c r="C8" i="10"/>
  <c r="C10" i="10" s="1"/>
  <c r="C17" i="10" s="1"/>
  <c r="C18" i="10" s="1"/>
  <c r="D8" i="9"/>
  <c r="D7" i="9"/>
  <c r="D8" i="8"/>
  <c r="D7" i="8"/>
  <c r="D12" i="8" s="1"/>
  <c r="C13" i="7"/>
  <c r="F573" i="6"/>
  <c r="D40" i="6"/>
  <c r="G9" i="6"/>
  <c r="D5" i="6"/>
  <c r="D7" i="6" s="1"/>
  <c r="D33" i="5"/>
  <c r="D26" i="5"/>
  <c r="D12" i="5"/>
  <c r="E12" i="5" s="1"/>
  <c r="C12" i="5"/>
  <c r="B12" i="5"/>
  <c r="E11" i="5"/>
  <c r="C11" i="5"/>
  <c r="B11" i="5"/>
  <c r="E10" i="5"/>
  <c r="C10" i="5"/>
  <c r="B10" i="5"/>
  <c r="E18" i="4"/>
  <c r="C9" i="3"/>
  <c r="D6" i="3"/>
  <c r="D7" i="3" s="1"/>
  <c r="D8" i="3" s="1"/>
  <c r="D9" i="3" s="1"/>
  <c r="D10" i="3" s="1"/>
  <c r="D12" i="3" s="1"/>
  <c r="D5" i="3"/>
  <c r="D4" i="3"/>
  <c r="E1137" i="2"/>
  <c r="G978" i="2"/>
  <c r="G972" i="2"/>
  <c r="G969" i="2"/>
  <c r="I850" i="2"/>
  <c r="J850" i="2" s="1"/>
  <c r="E827" i="2"/>
  <c r="G709" i="2"/>
  <c r="G705" i="2"/>
  <c r="F635" i="2"/>
  <c r="G596" i="2"/>
  <c r="G589" i="2"/>
  <c r="G585" i="2"/>
  <c r="G572" i="2"/>
  <c r="G570" i="2"/>
  <c r="G561" i="2"/>
  <c r="G558" i="2"/>
  <c r="G506" i="2"/>
  <c r="G503" i="2"/>
  <c r="G500" i="2"/>
  <c r="G495" i="2"/>
  <c r="G490" i="2"/>
  <c r="G487" i="2"/>
  <c r="G485" i="2"/>
  <c r="G483" i="2"/>
  <c r="G478" i="2"/>
  <c r="G472" i="2"/>
  <c r="E442" i="2"/>
  <c r="G267" i="2"/>
  <c r="H267" i="2" s="1"/>
  <c r="G262" i="2"/>
  <c r="F257" i="2"/>
  <c r="E140" i="2"/>
  <c r="F35" i="2"/>
  <c r="O56" i="1"/>
  <c r="B54" i="1"/>
  <c r="M50" i="1"/>
  <c r="K50" i="1"/>
  <c r="I50" i="1"/>
  <c r="H50" i="1"/>
  <c r="E50" i="1"/>
  <c r="D50" i="1"/>
  <c r="H49" i="1"/>
  <c r="J48" i="1"/>
  <c r="J50" i="1" s="1"/>
  <c r="G48" i="1"/>
  <c r="G50" i="1" s="1"/>
  <c r="F48" i="1"/>
  <c r="N47" i="1"/>
  <c r="O47" i="1" s="1"/>
  <c r="N46" i="1"/>
  <c r="O46" i="1" s="1"/>
  <c r="N45" i="1"/>
  <c r="O45" i="1" s="1"/>
  <c r="N44" i="1"/>
  <c r="O44" i="1" s="1"/>
  <c r="I44" i="1"/>
  <c r="H44" i="1"/>
  <c r="N43" i="1"/>
  <c r="O43" i="1" s="1"/>
  <c r="N42" i="1"/>
  <c r="O42" i="1" s="1"/>
  <c r="N41" i="1"/>
  <c r="O41" i="1" s="1"/>
  <c r="C40" i="1"/>
  <c r="B40" i="1"/>
  <c r="N40" i="1" s="1"/>
  <c r="O40" i="1" s="1"/>
  <c r="N39" i="1"/>
  <c r="O39" i="1" s="1"/>
  <c r="N38" i="1"/>
  <c r="O38" i="1" s="1"/>
  <c r="H38" i="1"/>
  <c r="N37" i="1"/>
  <c r="O37" i="1" s="1"/>
  <c r="O36" i="1"/>
  <c r="N36" i="1"/>
  <c r="N35" i="1"/>
  <c r="O35" i="1" s="1"/>
  <c r="F34" i="1"/>
  <c r="N34" i="1" s="1"/>
  <c r="O34" i="1" s="1"/>
  <c r="N33" i="1"/>
  <c r="O33" i="1" s="1"/>
  <c r="L33" i="1"/>
  <c r="L32" i="1"/>
  <c r="N32" i="1" s="1"/>
  <c r="O32" i="1" s="1"/>
  <c r="J32" i="1"/>
  <c r="C32" i="1"/>
  <c r="B32" i="1"/>
  <c r="O31" i="1"/>
  <c r="D30" i="1"/>
  <c r="E30" i="1" s="1"/>
  <c r="C30" i="1"/>
  <c r="B30" i="1"/>
  <c r="N29" i="1"/>
  <c r="N28" i="1"/>
  <c r="N27" i="1"/>
  <c r="M27" i="1"/>
  <c r="N26" i="1"/>
  <c r="N25" i="1"/>
  <c r="I23" i="1"/>
  <c r="D23" i="1"/>
  <c r="O22" i="1"/>
  <c r="N21" i="1"/>
  <c r="O21" i="1" s="1"/>
  <c r="E21" i="1"/>
  <c r="C21" i="1"/>
  <c r="B21" i="1"/>
  <c r="J20" i="1"/>
  <c r="J23" i="1" s="1"/>
  <c r="I20" i="1"/>
  <c r="H20" i="1"/>
  <c r="H23" i="1" s="1"/>
  <c r="E20" i="1"/>
  <c r="E23" i="1" s="1"/>
  <c r="D20" i="1"/>
  <c r="C20" i="1"/>
  <c r="C23" i="1" s="1"/>
  <c r="N19" i="1"/>
  <c r="O19" i="1" s="1"/>
  <c r="F19" i="1"/>
  <c r="E19" i="1"/>
  <c r="N18" i="1"/>
  <c r="O18" i="1" s="1"/>
  <c r="C18" i="1"/>
  <c r="B18" i="1"/>
  <c r="B20" i="1" s="1"/>
  <c r="N17" i="1"/>
  <c r="O17" i="1" s="1"/>
  <c r="M16" i="1"/>
  <c r="M20" i="1" s="1"/>
  <c r="M23" i="1" s="1"/>
  <c r="G16" i="1"/>
  <c r="G20" i="1" s="1"/>
  <c r="G23" i="1" s="1"/>
  <c r="F16" i="1"/>
  <c r="N16" i="1" s="1"/>
  <c r="O16" i="1" s="1"/>
  <c r="L15" i="1"/>
  <c r="L20" i="1" s="1"/>
  <c r="L23" i="1" s="1"/>
  <c r="K15" i="1"/>
  <c r="K20" i="1" s="1"/>
  <c r="K23" i="1" s="1"/>
  <c r="H15" i="1"/>
  <c r="G15" i="1"/>
  <c r="F15" i="1"/>
  <c r="E15" i="1"/>
  <c r="N15" i="1" s="1"/>
  <c r="O15" i="1" s="1"/>
  <c r="N14" i="1"/>
  <c r="O14" i="1" s="1"/>
  <c r="F14" i="1"/>
  <c r="O13" i="1"/>
  <c r="N13" i="1"/>
  <c r="D11" i="1"/>
  <c r="D54" i="1" s="1"/>
  <c r="C11" i="1"/>
  <c r="C54" i="1" s="1"/>
  <c r="B10" i="1"/>
  <c r="F115" i="16" l="1"/>
  <c r="O50" i="1"/>
  <c r="F114" i="15"/>
  <c r="L50" i="1"/>
  <c r="E106" i="15"/>
  <c r="F116" i="15" s="1"/>
  <c r="H56" i="15"/>
  <c r="I69" i="15"/>
  <c r="E108" i="15"/>
  <c r="Q31" i="16"/>
  <c r="E103" i="16" s="1"/>
  <c r="E107" i="16"/>
  <c r="I69" i="16"/>
  <c r="E134" i="17"/>
  <c r="D107" i="17"/>
  <c r="I18" i="18"/>
  <c r="I22" i="18" s="1"/>
  <c r="I25" i="18" s="1"/>
  <c r="I31" i="18" s="1"/>
  <c r="F30" i="1"/>
  <c r="F11" i="1"/>
  <c r="F54" i="1" s="1"/>
  <c r="H105" i="17"/>
  <c r="E126" i="17" s="1"/>
  <c r="D16" i="18"/>
  <c r="D21" i="18" s="1"/>
  <c r="D26" i="18" s="1"/>
  <c r="D32" i="18" s="1"/>
  <c r="D35" i="18" s="1"/>
  <c r="D36" i="18" s="1"/>
  <c r="C38" i="18"/>
  <c r="C41" i="18" s="1"/>
  <c r="E11" i="1"/>
  <c r="E54" i="1" s="1"/>
  <c r="B23" i="1"/>
  <c r="B50" i="1"/>
  <c r="N50" i="1" s="1"/>
  <c r="F20" i="1"/>
  <c r="F23" i="1" s="1"/>
  <c r="C50" i="1"/>
  <c r="N48" i="1"/>
  <c r="O48" i="1" s="1"/>
  <c r="D10" i="9"/>
  <c r="D10" i="13"/>
  <c r="G56" i="15"/>
  <c r="D97" i="16"/>
  <c r="E111" i="16" s="1"/>
  <c r="F117" i="16" s="1"/>
  <c r="R16" i="17"/>
  <c r="S31" i="17" s="1"/>
  <c r="E113" i="17" s="1"/>
  <c r="R25" i="17"/>
  <c r="I90" i="17"/>
  <c r="E123" i="17" s="1"/>
  <c r="D22" i="20"/>
  <c r="D30" i="20" s="1"/>
  <c r="D37" i="20" s="1"/>
  <c r="D46" i="20" s="1"/>
  <c r="D51" i="20" s="1"/>
  <c r="D59" i="20" s="1"/>
  <c r="D66" i="20" s="1"/>
  <c r="D73" i="20" s="1"/>
  <c r="E33" i="20"/>
  <c r="F47" i="20"/>
  <c r="F49" i="20" s="1"/>
  <c r="F79" i="17"/>
  <c r="E120" i="17" s="1"/>
  <c r="C50" i="20"/>
  <c r="F48" i="20" s="1"/>
  <c r="F50" i="1"/>
  <c r="E132" i="17" l="1"/>
  <c r="E129" i="17"/>
  <c r="F113" i="16"/>
  <c r="F118" i="16" s="1"/>
  <c r="E112" i="16"/>
  <c r="G54" i="1"/>
  <c r="G11" i="1"/>
  <c r="G30" i="1"/>
  <c r="N23" i="1"/>
  <c r="O23" i="1" s="1"/>
  <c r="B55" i="1"/>
  <c r="E133" i="17"/>
  <c r="H57" i="15"/>
  <c r="E105" i="15"/>
  <c r="N20" i="1"/>
  <c r="O20" i="1" s="1"/>
  <c r="H30" i="1" l="1"/>
  <c r="H11" i="1"/>
  <c r="F115" i="15"/>
  <c r="F119" i="15" s="1"/>
  <c r="E113" i="15"/>
  <c r="B57" i="1"/>
  <c r="C10" i="1"/>
  <c r="C55" i="1" s="1"/>
  <c r="H54" i="1"/>
  <c r="E136" i="17"/>
  <c r="D10" i="1" l="1"/>
  <c r="D55" i="1" s="1"/>
  <c r="C57" i="1"/>
  <c r="I30" i="1"/>
  <c r="I11" i="1"/>
  <c r="I54" i="1" l="1"/>
  <c r="J30" i="1"/>
  <c r="J11" i="1"/>
  <c r="E10" i="1"/>
  <c r="E55" i="1" s="1"/>
  <c r="D57" i="1"/>
  <c r="G337" i="2" l="1"/>
  <c r="F10" i="1"/>
  <c r="F55" i="1" s="1"/>
  <c r="E57" i="1"/>
  <c r="J54" i="1"/>
  <c r="K30" i="1"/>
  <c r="K11" i="1"/>
  <c r="L11" i="1" l="1"/>
  <c r="K54" i="1"/>
  <c r="L30" i="1"/>
  <c r="G10" i="1"/>
  <c r="G55" i="1" s="1"/>
  <c r="F57" i="1"/>
  <c r="H10" i="1" l="1"/>
  <c r="H55" i="1" s="1"/>
  <c r="G57" i="1"/>
  <c r="M30" i="1"/>
  <c r="L54" i="1"/>
  <c r="M11" i="1"/>
  <c r="M54" i="1" l="1"/>
  <c r="N30" i="1"/>
  <c r="I10" i="1"/>
  <c r="I55" i="1" s="1"/>
  <c r="H57" i="1"/>
  <c r="J10" i="1" l="1"/>
  <c r="J55" i="1" s="1"/>
  <c r="I57" i="1"/>
  <c r="K10" i="1" l="1"/>
  <c r="K55" i="1" s="1"/>
  <c r="J57" i="1"/>
  <c r="L10" i="1" l="1"/>
  <c r="L55" i="1" s="1"/>
  <c r="K57" i="1"/>
  <c r="M10" i="1" l="1"/>
  <c r="M55" i="1" s="1"/>
  <c r="M57" i="1" s="1"/>
  <c r="L57" i="1"/>
</calcChain>
</file>

<file path=xl/comments1.xml><?xml version="1.0" encoding="utf-8"?>
<comments xmlns="http://schemas.openxmlformats.org/spreadsheetml/2006/main">
  <authors>
    <author/>
  </authors>
  <commentList>
    <comment ref="H15" authorId="0">
      <text>
        <r>
          <rPr>
            <sz val="11"/>
            <color rgb="FF000000"/>
            <rFont val="Calibri"/>
            <scheme val="minor"/>
          </rPr>
          <t>======
ID#AAABcMBmgMA
Elaine    (2025-02-08 12:21:22)
Uniformes/agasalhos/camiseta torcida</t>
        </r>
      </text>
    </comment>
    <comment ref="I15" authorId="0">
      <text>
        <r>
          <rPr>
            <sz val="11"/>
            <color rgb="FF000000"/>
            <rFont val="Calibri"/>
            <scheme val="minor"/>
          </rPr>
          <t>======
ID#AAABcMBmgL8
Elaine    (2025-02-08 12:21:22)
camisetas torcida</t>
        </r>
      </text>
    </comment>
    <comment ref="D19" authorId="0">
      <text>
        <r>
          <rPr>
            <sz val="11"/>
            <color rgb="FF000000"/>
            <rFont val="Calibri"/>
            <scheme val="minor"/>
          </rPr>
          <t>======
ID#AAABcMBmgMs
Elaine    (2025-02-08 12:21:22)
Agasalhos parcial</t>
        </r>
      </text>
    </comment>
    <comment ref="H44" authorId="0">
      <text>
        <r>
          <rPr>
            <sz val="11"/>
            <color rgb="FF000000"/>
            <rFont val="Calibri"/>
            <scheme val="minor"/>
          </rPr>
          <t>======
ID#AAABcMBmgJs
Elaine    (2025-02-08 12:21:22)
logo regatas para collants
Reemb.pagto a maior agasalhos</t>
        </r>
      </text>
    </comment>
    <comment ref="K44" authorId="0">
      <text>
        <r>
          <rPr>
            <sz val="11"/>
            <color rgb="FF000000"/>
            <rFont val="Calibri"/>
            <scheme val="minor"/>
          </rPr>
          <t>======
ID#AAABcMBmgLo
Elaine    (2025-02-08 12:21:22)
Dev. Transp.ginasta</t>
        </r>
      </text>
    </comment>
    <comment ref="I45" authorId="0">
      <text>
        <r>
          <rPr>
            <sz val="11"/>
            <color rgb="FF000000"/>
            <rFont val="Calibri"/>
            <scheme val="minor"/>
          </rPr>
          <t>======
ID#AAABcMBmgLc
Elaine    (2025-02-08 12:21:22)
2940,00 sinal ônibus Curitiba pago pais ginastas</t>
        </r>
      </text>
    </comment>
    <comment ref="H49" authorId="0">
      <text>
        <r>
          <rPr>
            <sz val="11"/>
            <color rgb="FF000000"/>
            <rFont val="Calibri"/>
            <scheme val="minor"/>
          </rPr>
          <t>======
ID#AAABcMBmgJ0
Elaine    (2025-02-08 12:21:22)
camisetas torcida
Agasalhos equipe</t>
        </r>
      </text>
    </comment>
    <comment ref="I49" authorId="0">
      <text>
        <r>
          <rPr>
            <sz val="11"/>
            <color rgb="FF000000"/>
            <rFont val="Calibri"/>
            <scheme val="minor"/>
          </rPr>
          <t>======
ID#AAABcMBmgLk
Elaine    (2025-02-08 12:21:22)
camisetas torcida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wVC7speMX0be8v8OEEY8YqXIxlQ=="/>
    </ext>
  </extLst>
</comments>
</file>

<file path=xl/comments2.xml><?xml version="1.0" encoding="utf-8"?>
<comments xmlns="http://schemas.openxmlformats.org/spreadsheetml/2006/main">
  <authors>
    <author/>
  </authors>
  <commentList>
    <comment ref="E133" authorId="0">
      <text>
        <r>
          <rPr>
            <sz val="11"/>
            <color rgb="FF000000"/>
            <rFont val="Calibri"/>
            <scheme val="minor"/>
          </rPr>
          <t>======
ID#AAABcMBmgLA
Elaine    (2025-02-08 12:21:22)
Agasalhos Antonella Pergamo e Laura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swfG9Uw8e8gbWLnrhqdwjR0BGXA=="/>
    </ext>
  </extLst>
</comments>
</file>

<file path=xl/comments3.xml><?xml version="1.0" encoding="utf-8"?>
<comments xmlns="http://schemas.openxmlformats.org/spreadsheetml/2006/main">
  <authors>
    <author/>
  </authors>
  <commentList>
    <comment ref="M12" authorId="0">
      <text>
        <r>
          <rPr>
            <sz val="11"/>
            <color rgb="FF000000"/>
            <rFont val="Calibri"/>
            <scheme val="minor"/>
          </rPr>
          <t>======
ID#AAABcMBmgKU
    (2025-02-08 12:21:22)
Por entidade</t>
        </r>
      </text>
    </comment>
    <comment ref="L17" authorId="0">
      <text>
        <r>
          <rPr>
            <sz val="11"/>
            <color rgb="FF000000"/>
            <rFont val="Calibri"/>
            <scheme val="minor"/>
          </rPr>
          <t>======
ID#AAABcMBmgKg
    (2025-02-08 12:21:22)
Por equipe (3 ou 4 ginastas)</t>
        </r>
      </text>
    </comment>
    <comment ref="L18" authorId="0">
      <text>
        <r>
          <rPr>
            <sz val="11"/>
            <color rgb="FF000000"/>
            <rFont val="Calibri"/>
            <scheme val="minor"/>
          </rPr>
          <t>======
ID#AAABcMBmgK8
    (2025-02-08 12:21:22)
Por modalidade</t>
        </r>
      </text>
    </comment>
    <comment ref="H20" authorId="0">
      <text>
        <r>
          <rPr>
            <sz val="11"/>
            <color rgb="FF000000"/>
            <rFont val="Calibri"/>
            <scheme val="minor"/>
          </rPr>
          <t>======
ID#AAABcMBmgKY
    (2025-02-08 12:21:22)
Por categoria</t>
        </r>
      </text>
    </comment>
    <comment ref="L20" authorId="0">
      <text>
        <r>
          <rPr>
            <sz val="11"/>
            <color rgb="FF000000"/>
            <rFont val="Calibri"/>
            <scheme val="minor"/>
          </rPr>
          <t>======
ID#AAABcMBmgMU
    (2025-02-08 12:21:22)
Por modalidade</t>
        </r>
      </text>
    </comment>
    <comment ref="H21" authorId="0">
      <text>
        <r>
          <rPr>
            <sz val="11"/>
            <color rgb="FF000000"/>
            <rFont val="Calibri"/>
            <scheme val="minor"/>
          </rPr>
          <t>======
ID#AAABcMBmgK4
    (2025-02-08 12:21:22)
Por categoria</t>
        </r>
      </text>
    </comment>
    <comment ref="L21" authorId="0">
      <text>
        <r>
          <rPr>
            <sz val="11"/>
            <color rgb="FF000000"/>
            <rFont val="Calibri"/>
            <scheme val="minor"/>
          </rPr>
          <t>======
ID#AAABcMBmgLQ
    (2025-02-08 12:21:22)
Por modalidade</t>
        </r>
      </text>
    </comment>
    <comment ref="M22" authorId="0">
      <text>
        <r>
          <rPr>
            <sz val="11"/>
            <color rgb="FF000000"/>
            <rFont val="Calibri"/>
            <scheme val="minor"/>
          </rPr>
          <t>======
ID#AAABcMBmgKQ
    (2025-02-08 12:21:22)
Por entidade</t>
        </r>
      </text>
    </comment>
    <comment ref="M23" authorId="0">
      <text>
        <r>
          <rPr>
            <sz val="11"/>
            <color rgb="FF000000"/>
            <rFont val="Calibri"/>
            <scheme val="minor"/>
          </rPr>
          <t>======
ID#AAABcMBmgMY
    (2025-02-08 12:21:22)
Por entidade</t>
        </r>
      </text>
    </comment>
    <comment ref="L24" authorId="0">
      <text>
        <r>
          <rPr>
            <sz val="11"/>
            <color rgb="FF000000"/>
            <rFont val="Calibri"/>
            <scheme val="minor"/>
          </rPr>
          <t>======
ID#AAABcMBmgLE
    (2025-02-08 12:21:22)
Por modalidade</t>
        </r>
      </text>
    </comment>
    <comment ref="M25" authorId="0">
      <text>
        <r>
          <rPr>
            <sz val="11"/>
            <color rgb="FF000000"/>
            <rFont val="Calibri"/>
            <scheme val="minor"/>
          </rPr>
          <t>======
ID#AAABcMBmgMc
    (2025-02-08 12:21:22)
Por categoria</t>
        </r>
      </text>
    </comment>
    <comment ref="H27" authorId="0">
      <text>
        <r>
          <rPr>
            <sz val="11"/>
            <color rgb="FF000000"/>
            <rFont val="Calibri"/>
            <scheme val="minor"/>
          </rPr>
          <t>======
ID#AAABcMBmgM0
    (2025-02-08 12:21:22)
Por categoria</t>
        </r>
      </text>
    </comment>
    <comment ref="M27" authorId="0">
      <text>
        <r>
          <rPr>
            <sz val="11"/>
            <color rgb="FF000000"/>
            <rFont val="Calibri"/>
            <scheme val="minor"/>
          </rPr>
          <t>======
ID#AAABcMBmgKk
    (2025-02-08 12:21:22)
Por modalidade</t>
        </r>
      </text>
    </comment>
    <comment ref="G65" authorId="0">
      <text>
        <r>
          <rPr>
            <sz val="11"/>
            <color rgb="FF000000"/>
            <rFont val="Calibri"/>
            <scheme val="minor"/>
          </rPr>
          <t>======
ID#AAABcMBmgKM
Elaine    (2025-02-08 12:21:22)
500,00 por pessoa</t>
        </r>
      </text>
    </comment>
    <comment ref="G68" authorId="0">
      <text>
        <r>
          <rPr>
            <sz val="11"/>
            <color rgb="FF000000"/>
            <rFont val="Calibri"/>
            <scheme val="minor"/>
          </rPr>
          <t>======
ID#AAABcMBmgM8
Elaine    (2025-02-08 12:21:22)
500,00 por pessoa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bxcg9lmP6Gkr8KUn21lImUCDViA=="/>
    </ext>
  </extLst>
</comments>
</file>

<file path=xl/comments4.xml><?xml version="1.0" encoding="utf-8"?>
<comments xmlns="http://schemas.openxmlformats.org/spreadsheetml/2006/main">
  <authors>
    <author/>
  </authors>
  <commentList>
    <comment ref="M13" authorId="0">
      <text>
        <r>
          <rPr>
            <sz val="11"/>
            <color rgb="FF000000"/>
            <rFont val="Calibri"/>
            <scheme val="minor"/>
          </rPr>
          <t>======
ID#AAABcMBmgJ8
    (2025-02-08 12:21:22)
Por entidade</t>
        </r>
      </text>
    </comment>
    <comment ref="L18" authorId="0">
      <text>
        <r>
          <rPr>
            <sz val="11"/>
            <color rgb="FF000000"/>
            <rFont val="Calibri"/>
            <scheme val="minor"/>
          </rPr>
          <t>======
ID#AAABcMBmgME
    (2025-02-08 12:21:22)
Por equipe (3 ou 4 ginastas)</t>
        </r>
      </text>
    </comment>
    <comment ref="L19" authorId="0">
      <text>
        <r>
          <rPr>
            <sz val="11"/>
            <color rgb="FF000000"/>
            <rFont val="Calibri"/>
            <scheme val="minor"/>
          </rPr>
          <t>======
ID#AAABcMBmgL0
    (2025-02-08 12:21:22)
Por modalidade</t>
        </r>
      </text>
    </comment>
    <comment ref="H21" authorId="0">
      <text>
        <r>
          <rPr>
            <sz val="11"/>
            <color rgb="FF000000"/>
            <rFont val="Calibri"/>
            <scheme val="minor"/>
          </rPr>
          <t>======
ID#AAABcMBmgKo
    (2025-02-08 12:21:22)
Por categoria</t>
        </r>
      </text>
    </comment>
    <comment ref="L21" authorId="0">
      <text>
        <r>
          <rPr>
            <sz val="11"/>
            <color rgb="FF000000"/>
            <rFont val="Calibri"/>
            <scheme val="minor"/>
          </rPr>
          <t>======
ID#AAABcMBmgKw
    (2025-02-08 12:21:22)
Por modalidade</t>
        </r>
      </text>
    </comment>
    <comment ref="H22" authorId="0">
      <text>
        <r>
          <rPr>
            <sz val="11"/>
            <color rgb="FF000000"/>
            <rFont val="Calibri"/>
            <scheme val="minor"/>
          </rPr>
          <t>======
ID#AAABcMBmgLg
    (2025-02-08 12:21:22)
Por categoria</t>
        </r>
      </text>
    </comment>
    <comment ref="L22" authorId="0">
      <text>
        <r>
          <rPr>
            <sz val="11"/>
            <color rgb="FF000000"/>
            <rFont val="Calibri"/>
            <scheme val="minor"/>
          </rPr>
          <t>======
ID#AAABcMBmgLI
    (2025-02-08 12:21:22)
Por modalidade</t>
        </r>
      </text>
    </comment>
    <comment ref="M23" authorId="0">
      <text>
        <r>
          <rPr>
            <sz val="11"/>
            <color rgb="FF000000"/>
            <rFont val="Calibri"/>
            <scheme val="minor"/>
          </rPr>
          <t>======
ID#AAABcMBmgJ4
    (2025-02-08 12:21:22)
Por entidade</t>
        </r>
      </text>
    </comment>
    <comment ref="M24" authorId="0">
      <text>
        <r>
          <rPr>
            <sz val="11"/>
            <color rgb="FF000000"/>
            <rFont val="Calibri"/>
            <scheme val="minor"/>
          </rPr>
          <t>======
ID#AAABcMBmgLw
    (2025-02-08 12:21:22)
Por entidade</t>
        </r>
      </text>
    </comment>
    <comment ref="L25" authorId="0">
      <text>
        <r>
          <rPr>
            <sz val="11"/>
            <color rgb="FF000000"/>
            <rFont val="Calibri"/>
            <scheme val="minor"/>
          </rPr>
          <t>======
ID#AAABcMBmgKE
    (2025-02-08 12:21:22)
Por modalidade</t>
        </r>
      </text>
    </comment>
    <comment ref="M26" authorId="0">
      <text>
        <r>
          <rPr>
            <sz val="11"/>
            <color rgb="FF000000"/>
            <rFont val="Calibri"/>
            <scheme val="minor"/>
          </rPr>
          <t>======
ID#AAABcMBmgM4
    (2025-02-08 12:21:22)
Por categoria</t>
        </r>
      </text>
    </comment>
    <comment ref="H28" authorId="0">
      <text>
        <r>
          <rPr>
            <sz val="11"/>
            <color rgb="FF000000"/>
            <rFont val="Calibri"/>
            <scheme val="minor"/>
          </rPr>
          <t>======
ID#AAABcMBmgKI
    (2025-02-08 12:21:22)
Por categoria</t>
        </r>
      </text>
    </comment>
    <comment ref="M28" authorId="0">
      <text>
        <r>
          <rPr>
            <sz val="11"/>
            <color rgb="FF000000"/>
            <rFont val="Calibri"/>
            <scheme val="minor"/>
          </rPr>
          <t>======
ID#AAABcMBmgMM
    (2025-02-08 12:21:22)
Por modalidade</t>
        </r>
      </text>
    </comment>
    <comment ref="G65" authorId="0">
      <text>
        <r>
          <rPr>
            <sz val="11"/>
            <color rgb="FF000000"/>
            <rFont val="Calibri"/>
            <scheme val="minor"/>
          </rPr>
          <t>======
ID#AAABcMBmgK0
Elaine    (2025-02-08 12:21:22)
500,00 por pessoa</t>
        </r>
      </text>
    </comment>
    <comment ref="G68" authorId="0">
      <text>
        <r>
          <rPr>
            <sz val="11"/>
            <color rgb="FF000000"/>
            <rFont val="Calibri"/>
            <scheme val="minor"/>
          </rPr>
          <t>======
ID#AAABcMBmgKs
Elaine    (2025-02-08 12:21:22)
500,00 por pessoa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khAmfPOWcYMy6shaMhn7NkFnHtg=="/>
    </ext>
  </extLst>
</comments>
</file>

<file path=xl/comments5.xml><?xml version="1.0" encoding="utf-8"?>
<comments xmlns="http://schemas.openxmlformats.org/spreadsheetml/2006/main">
  <authors>
    <author/>
  </authors>
  <commentList>
    <comment ref="N16" authorId="0">
      <text>
        <r>
          <rPr>
            <sz val="11"/>
            <color rgb="FF000000"/>
            <rFont val="Calibri"/>
            <scheme val="minor"/>
          </rPr>
          <t>======
ID#AAABcMBmgMo
    (2025-02-08 12:21:22)
Por entidade</t>
        </r>
      </text>
    </comment>
    <comment ref="M19" authorId="0">
      <text>
        <r>
          <rPr>
            <sz val="11"/>
            <color rgb="FF000000"/>
            <rFont val="Calibri"/>
            <scheme val="minor"/>
          </rPr>
          <t>======
ID#AAABcMBmgLY
    (2025-02-08 12:21:22)
Por equipe (3 ou 4 ginastas)</t>
        </r>
      </text>
    </comment>
    <comment ref="M20" authorId="0">
      <text>
        <r>
          <rPr>
            <sz val="11"/>
            <color rgb="FF000000"/>
            <rFont val="Calibri"/>
            <scheme val="minor"/>
          </rPr>
          <t>======
ID#AAABcMBmgL4
    (2025-02-08 12:21:22)
Por modalidade</t>
        </r>
      </text>
    </comment>
    <comment ref="I21" authorId="0">
      <text>
        <r>
          <rPr>
            <sz val="11"/>
            <color rgb="FF000000"/>
            <rFont val="Calibri"/>
            <scheme val="minor"/>
          </rPr>
          <t>======
ID#AAABcMBmgMw
    (2025-02-08 12:21:22)
Por categoria</t>
        </r>
      </text>
    </comment>
    <comment ref="M21" authorId="0">
      <text>
        <r>
          <rPr>
            <sz val="11"/>
            <color rgb="FF000000"/>
            <rFont val="Calibri"/>
            <scheme val="minor"/>
          </rPr>
          <t>======
ID#AAABcMBmgMI
    (2025-02-08 12:21:22)
Por modalidade</t>
        </r>
      </text>
    </comment>
    <comment ref="I24" authorId="0">
      <text>
        <r>
          <rPr>
            <sz val="11"/>
            <color rgb="FF000000"/>
            <rFont val="Calibri"/>
            <scheme val="minor"/>
          </rPr>
          <t>======
ID#AAABcMBmgKA
    (2025-02-08 12:21:22)
Por categoria</t>
        </r>
      </text>
    </comment>
    <comment ref="M24" authorId="0">
      <text>
        <r>
          <rPr>
            <sz val="11"/>
            <color rgb="FF000000"/>
            <rFont val="Calibri"/>
            <scheme val="minor"/>
          </rPr>
          <t>======
ID#AAABcMBmgLU
    (2025-02-08 12:21:22)
Por modalidade</t>
        </r>
      </text>
    </comment>
    <comment ref="N25" authorId="0">
      <text>
        <r>
          <rPr>
            <sz val="11"/>
            <color rgb="FF000000"/>
            <rFont val="Calibri"/>
            <scheme val="minor"/>
          </rPr>
          <t>======
ID#AAABcMBmgNA
    (2025-02-08 12:21:22)
Por entidade</t>
        </r>
      </text>
    </comment>
    <comment ref="N26" authorId="0">
      <text>
        <r>
          <rPr>
            <sz val="11"/>
            <color rgb="FF000000"/>
            <rFont val="Calibri"/>
            <scheme val="minor"/>
          </rPr>
          <t>======
ID#AAABcMBmgLs
    (2025-02-08 12:21:22)
Por entidade</t>
        </r>
      </text>
    </comment>
    <comment ref="M27" authorId="0">
      <text>
        <r>
          <rPr>
            <sz val="11"/>
            <color rgb="FF000000"/>
            <rFont val="Calibri"/>
            <scheme val="minor"/>
          </rPr>
          <t>======
ID#AAABcMBmgMg
    (2025-02-08 12:21:22)
Por modalidade</t>
        </r>
      </text>
    </comment>
    <comment ref="N28" authorId="0">
      <text>
        <r>
          <rPr>
            <sz val="11"/>
            <color rgb="FF000000"/>
            <rFont val="Calibri"/>
            <scheme val="minor"/>
          </rPr>
          <t>======
ID#AAABcMBmgJw
    (2025-02-08 12:21:22)
Por categoria</t>
        </r>
      </text>
    </comment>
    <comment ref="I30" authorId="0">
      <text>
        <r>
          <rPr>
            <sz val="11"/>
            <color rgb="FF000000"/>
            <rFont val="Calibri"/>
            <scheme val="minor"/>
          </rPr>
          <t>======
ID#AAABcMBmgMQ
    (2025-02-08 12:21:22)
Por categoria</t>
        </r>
      </text>
    </comment>
    <comment ref="N30" authorId="0">
      <text>
        <r>
          <rPr>
            <sz val="11"/>
            <color rgb="FF000000"/>
            <rFont val="Calibri"/>
            <scheme val="minor"/>
          </rPr>
          <t>======
ID#AAABcMBmgKc
    (2025-02-08 12:21:22)
Por modalidade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Gwl3mPHA9JmUSipGFHvESEVbu3Q=="/>
    </ext>
  </extLst>
</comments>
</file>

<file path=xl/comments6.xml><?xml version="1.0" encoding="utf-8"?>
<comments xmlns="http://schemas.openxmlformats.org/spreadsheetml/2006/main">
  <authors>
    <author/>
  </authors>
  <commentList>
    <comment ref="F17" authorId="0">
      <text>
        <r>
          <rPr>
            <sz val="11"/>
            <color rgb="FF000000"/>
            <rFont val="Calibri"/>
            <scheme val="minor"/>
          </rPr>
          <t>======
ID#AAABcMBmgLM
Elaine    (2025-02-08 12:21:22)
Elaine
Sapatilhas 1646,95
Presente Bruninha e João 228,00</t>
        </r>
      </text>
    </comment>
    <comment ref="F18" authorId="0">
      <text>
        <r>
          <rPr>
            <sz val="11"/>
            <color rgb="FF000000"/>
            <rFont val="Calibri"/>
            <scheme val="minor"/>
          </rPr>
          <t>======
ID#AAABcMBmgMk
Elaine    (2025-02-08 12:21:22)
reemb marina 1520,14 curso bruninha
750,00 barra balet
aparelho maças 354,04
reemb alex correio 23,70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y7fBccf85ZfffZ6LnvsNO/UmcrA=="/>
    </ext>
  </extLst>
</comments>
</file>

<file path=xl/sharedStrings.xml><?xml version="1.0" encoding="utf-8"?>
<sst xmlns="http://schemas.openxmlformats.org/spreadsheetml/2006/main" count="9782" uniqueCount="2390">
  <si>
    <t>ANÁLISE GERENCIAL FINANCEIRA GRCAMP 2024</t>
  </si>
  <si>
    <t>Mês de Referencia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</si>
  <si>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</si>
  <si>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</si>
  <si>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</si>
  <si>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</si>
  <si>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</si>
  <si>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</si>
  <si>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</si>
  <si>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</si>
  <si>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</si>
  <si>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</si>
  <si>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</si>
  <si>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</si>
  <si>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</t>
  </si>
  <si>
    <t>MÉDIA MÊS</t>
  </si>
  <si>
    <t>Saldo Anterior banco</t>
  </si>
  <si>
    <t>Saldo anterior caixa</t>
  </si>
  <si>
    <t>ENTRADAS BANCO</t>
  </si>
  <si>
    <t>CONTRIBUIÇÃO MENSAL VOLUNTÁRIA</t>
  </si>
  <si>
    <t>CONTRIBUIÇÃO MENSAL ASSOCIATIVA</t>
  </si>
  <si>
    <t>DOAÇÃO</t>
  </si>
  <si>
    <t>EVENTOS</t>
  </si>
  <si>
    <t>RIFAS</t>
  </si>
  <si>
    <t>SAPATILHAS</t>
  </si>
  <si>
    <t xml:space="preserve">UNIFORMES </t>
  </si>
  <si>
    <t>TOTAL ENTRADAS BANCO</t>
  </si>
  <si>
    <t>Rendimento aplicação automática</t>
  </si>
  <si>
    <t>Transferência caixinha</t>
  </si>
  <si>
    <t>TOTAL ENTRADAS BANCO + RENDIMENTO+TRANSF.CAIXA</t>
  </si>
  <si>
    <t>CAIXA</t>
  </si>
  <si>
    <t>ENTRADAS EVENTOS</t>
  </si>
  <si>
    <t>Locação</t>
  </si>
  <si>
    <t>Transferência banco</t>
  </si>
  <si>
    <t>Outros</t>
  </si>
  <si>
    <t>Transporte competições</t>
  </si>
  <si>
    <t>Saldo caixa</t>
  </si>
  <si>
    <t>SAIDAS</t>
  </si>
  <si>
    <t>Despesas viagem comissão técnica</t>
  </si>
  <si>
    <t>Equipamentos para treino</t>
  </si>
  <si>
    <t>Sapatilhas</t>
  </si>
  <si>
    <t>Collants</t>
  </si>
  <si>
    <t>Insumos/Utensílios para eventos</t>
  </si>
  <si>
    <t>Ativo</t>
  </si>
  <si>
    <t>Despesas bancárias</t>
  </si>
  <si>
    <t>Taxas</t>
  </si>
  <si>
    <t>Despesas ações para arrecadação</t>
  </si>
  <si>
    <t>Honorários alterações estatuto</t>
  </si>
  <si>
    <t>Despesas Brasileiro de Conjuntos</t>
  </si>
  <si>
    <t>EMPRESTIMOS</t>
  </si>
  <si>
    <t>Treinamentos comissão técnica</t>
  </si>
  <si>
    <t>Treinamentos equipe</t>
  </si>
  <si>
    <t>Sub total</t>
  </si>
  <si>
    <t>INVESTIMENTOS</t>
  </si>
  <si>
    <t>SALDO CAIXA FINAL DO MÊS</t>
  </si>
  <si>
    <t>SALDO BANCÁRIO FINAL DO MÊS</t>
  </si>
  <si>
    <t>SALDO INVESTIMENTO</t>
  </si>
  <si>
    <t>SALDO TOTAL DISPONIVEL</t>
  </si>
  <si>
    <t xml:space="preserve">Relatório Conta Corrente </t>
  </si>
  <si>
    <r>
      <rPr>
        <b/>
        <sz val="11"/>
        <color rgb="FF000000"/>
        <rFont val="Arial"/>
      </rPr>
      <t>Nome:</t>
    </r>
    <r>
      <rPr>
        <sz val="11"/>
        <color rgb="FF000000"/>
        <rFont val="Arial"/>
      </rPr>
      <t> GRCAMP GINASTICA RITMICA CAMPI</t>
    </r>
  </si>
  <si>
    <r>
      <rPr>
        <b/>
        <sz val="11"/>
        <color rgb="FF000000"/>
        <rFont val="Arial"/>
      </rPr>
      <t>Agência/Conta:</t>
    </r>
    <r>
      <rPr>
        <sz val="11"/>
        <color rgb="FF000000"/>
        <rFont val="Arial"/>
      </rPr>
      <t> 3295/99713-8</t>
    </r>
  </si>
  <si>
    <t>Extrato de 01/01/2024 até 31/01/2024</t>
  </si>
  <si>
    <t>Data</t>
  </si>
  <si>
    <t>Lançamento</t>
  </si>
  <si>
    <t>Ag./Origem</t>
  </si>
  <si>
    <t>Descrição</t>
  </si>
  <si>
    <t>Valor (R$)</t>
  </si>
  <si>
    <t>Saldo (R$)</t>
  </si>
  <si>
    <t>29/12/2023</t>
  </si>
  <si>
    <t>SDO CTA/APL AUTOMATICAS</t>
  </si>
  <si>
    <t/>
  </si>
  <si>
    <t>02/01/2024</t>
  </si>
  <si>
    <t>PIX TRANSF  ANA PAU01/01</t>
  </si>
  <si>
    <t>Contribuição voluntária Mensal</t>
  </si>
  <si>
    <t>PIX TRANSF  ELAINE 01/01</t>
  </si>
  <si>
    <t>03/01/2024</t>
  </si>
  <si>
    <t>PIX TRANSF  ANDRE L03/01</t>
  </si>
  <si>
    <t>PIX TRANSF  GIOVANA03/01</t>
  </si>
  <si>
    <t>PIX TRANSF  LEA COS03/01</t>
  </si>
  <si>
    <t>TAR PLANO ADAPT 1  12/23</t>
  </si>
  <si>
    <t>Tarifa bancária mensal</t>
  </si>
  <si>
    <t>TAR PIX QR LIQ ESTATICO</t>
  </si>
  <si>
    <t>Tarifa QR evento encerramento Regatas</t>
  </si>
  <si>
    <t>05/01/2024</t>
  </si>
  <si>
    <t>PIX TRANSF  ADRIANA05/01</t>
  </si>
  <si>
    <t>PIX TRANSF  ROMULO 05/01</t>
  </si>
  <si>
    <t>08/01/2024</t>
  </si>
  <si>
    <t>09/01/2024</t>
  </si>
  <si>
    <t>10/01/2024</t>
  </si>
  <si>
    <t>SISPAG FORNECEDORES</t>
  </si>
  <si>
    <t>Pagamento hospedagem curso Guará Alex e Marina Nfse nº 39180 LOTUS DO VALE HOTEL LTDA EPP</t>
  </si>
  <si>
    <t>PIX TRANSF  LUIS FE10/01</t>
  </si>
  <si>
    <t>PIX TRANSF  RAFAELA10/01</t>
  </si>
  <si>
    <t>REND PAGO APLIC AUT MAIS</t>
  </si>
  <si>
    <t>19/01/2024</t>
  </si>
  <si>
    <t>Pagamento hospedagem curso Summer Marina Nfse nº 135167 - Atlantida Hoteis Emitida com valor a maior</t>
  </si>
  <si>
    <t>25/01/2024</t>
  </si>
  <si>
    <t>PIX TRANSF  Jaqueli25/01</t>
  </si>
  <si>
    <t>26/01/2024</t>
  </si>
  <si>
    <t>29/01/2024</t>
  </si>
  <si>
    <t>PIX TRANSF  ROMULO 28/01</t>
  </si>
  <si>
    <t>Doação</t>
  </si>
  <si>
    <t>sapatilhas</t>
  </si>
  <si>
    <t>PIX TRANSF  ELAINE 29/01</t>
  </si>
  <si>
    <t>SALDO DO DIA</t>
  </si>
  <si>
    <t>ok</t>
  </si>
  <si>
    <t>01/02/2024</t>
  </si>
  <si>
    <t>PIX TRANSF  ANA PAU01/02</t>
  </si>
  <si>
    <t>PIX TRANSF  ELAINE 01/02</t>
  </si>
  <si>
    <t>02/02/2024</t>
  </si>
  <si>
    <t>TAR PLANO ADAPT 1  01/24</t>
  </si>
  <si>
    <t>05/02/2024</t>
  </si>
  <si>
    <t>PIX TRANSF  ANDRE L05/02</t>
  </si>
  <si>
    <t>PIX TRANSF  ROMULO 05/02</t>
  </si>
  <si>
    <t>06/02/2024</t>
  </si>
  <si>
    <t>PIX TRANSF  ADRIANA06/02</t>
  </si>
  <si>
    <t>PIX TRANSF  LUIS FE06/02</t>
  </si>
  <si>
    <t>07/02/2024</t>
  </si>
  <si>
    <t>08/02/2024</t>
  </si>
  <si>
    <t>09/02/2024</t>
  </si>
  <si>
    <t>Reembolso alimentação técnicos cursos Summer (Marina) e Guará (Marina e Alex)</t>
  </si>
  <si>
    <t>23/02/2024</t>
  </si>
  <si>
    <t>PIX TRANSF  DANIELA23/02</t>
  </si>
  <si>
    <t>26/02/2024</t>
  </si>
  <si>
    <t>PIX TRANSF  ANA PAU26/02</t>
  </si>
  <si>
    <t>PIX TRANSF  FLAVIA 26/02</t>
  </si>
  <si>
    <t>PIX TRANSF  Jaqueli25/02</t>
  </si>
  <si>
    <t>29/02/2024</t>
  </si>
  <si>
    <t>01/03/2024</t>
  </si>
  <si>
    <t>PIX TRANSF  ANA PAU01/03</t>
  </si>
  <si>
    <t>PIX TRANSF  ELAINE 01/03</t>
  </si>
  <si>
    <t>04/03/2024</t>
  </si>
  <si>
    <t>PIX TRANSF  ANDRE L04/03</t>
  </si>
  <si>
    <t>TAR PLANO ADAPT 1 02/24</t>
  </si>
  <si>
    <t>PIX TRANSF ANA PAU05/03</t>
  </si>
  <si>
    <t>Agasalhos</t>
  </si>
  <si>
    <t>PIX TRANSF DANIELA05/03</t>
  </si>
  <si>
    <t>PIX TRANSF DENIO F05/03</t>
  </si>
  <si>
    <t>PIX TRANSF Fernand05/03</t>
  </si>
  <si>
    <t>PIX TRANSF GIOVANA05/03</t>
  </si>
  <si>
    <t>PIX TRANSF Isabell05/03</t>
  </si>
  <si>
    <t>PIX TRANSF LUIS FE05/03</t>
  </si>
  <si>
    <t>PIX TRANSF MILLENA05/03</t>
  </si>
  <si>
    <t>PIX TRANSF ROMULO 05/03</t>
  </si>
  <si>
    <t>PIX TRANSF GABRIEL07/03</t>
  </si>
  <si>
    <t>PIX TRANSF VANESSA07/03</t>
  </si>
  <si>
    <t>Agasalhos 01/03</t>
  </si>
  <si>
    <t>PIX TRANSF ANANDA 10/03</t>
  </si>
  <si>
    <t>Rifa da Páscoa</t>
  </si>
  <si>
    <t>PIX TRANSF BRUNA S11/03</t>
  </si>
  <si>
    <t>PIX TRANSF CAROLIN11/03</t>
  </si>
  <si>
    <t>PIX TRANSF FERNAND11/03</t>
  </si>
  <si>
    <t>PIX TRANSF GIULIAN11/03</t>
  </si>
  <si>
    <t>PIX TRANSF GRACIEL09/03</t>
  </si>
  <si>
    <t>PIX TRANSF JOSE DE11/03</t>
  </si>
  <si>
    <t>PIX TRANSF KARLA F11/03</t>
  </si>
  <si>
    <t>PIX TRANSF LEA COS11/03</t>
  </si>
  <si>
    <t>PIX TRANSF MARCELO11/03</t>
  </si>
  <si>
    <t>PIX TRANSF MARIA H11/03</t>
  </si>
  <si>
    <t>PIX TRANSF PAULA P11/03</t>
  </si>
  <si>
    <t>PIX TRANSF PAULO E10/03</t>
  </si>
  <si>
    <t>PIX TRANSF RICARDO11/03</t>
  </si>
  <si>
    <t>PIX TRANSF SANDRA 11/03</t>
  </si>
  <si>
    <t>PIX TRANSF THALITA11/03</t>
  </si>
  <si>
    <t>PIX TRANSF BARBARA12/03</t>
  </si>
  <si>
    <t>PIX TRANSF CARLOS 12/03</t>
  </si>
  <si>
    <t>PIX TRANSF CLAUDET12/03</t>
  </si>
  <si>
    <t>PIX TRANSF CLAUDIO12/03</t>
  </si>
  <si>
    <t>PIX TRANSF DANIEL 12/03</t>
  </si>
  <si>
    <t>PIX TRANSF DANIELA12/03</t>
  </si>
  <si>
    <t>PIX TRANSF DU LEVA12/03</t>
  </si>
  <si>
    <t>PIX TRANSF Fernand12/03</t>
  </si>
  <si>
    <t>PIX TRANSF FRANCIS12/03</t>
  </si>
  <si>
    <t>PIX TRANSF JOSE GU12/03</t>
  </si>
  <si>
    <t>PIX TRANSF JULIANA12/03</t>
  </si>
  <si>
    <t>PIX TRANSF MARCELA12/03</t>
  </si>
  <si>
    <t>PIX TRANSF MARIA J12/03</t>
  </si>
  <si>
    <t>PIX TRANSF MARIA C12/03</t>
  </si>
  <si>
    <t>PIX TRANSF MARIANA12/03</t>
  </si>
  <si>
    <t>PIX TRANSF RENATA 12/03</t>
  </si>
  <si>
    <t>PIX TRANSF RICARDO12/03</t>
  </si>
  <si>
    <t>PIX TRANSF Thais C12/03</t>
  </si>
  <si>
    <t>PIX TRANSF WYHONNA12/03</t>
  </si>
  <si>
    <t>PIX TRANSF CARLOS 13/03</t>
  </si>
  <si>
    <t>PIX TRANSF CASSIA 13/03</t>
  </si>
  <si>
    <t>PIX TRANSF DANIELA13/03</t>
  </si>
  <si>
    <t>PIX TRANSF GUSTAVO13/03</t>
  </si>
  <si>
    <t>PIX TRANSF KELLY A13/03</t>
  </si>
  <si>
    <t>PIX TRANSF LUCIANA13/03</t>
  </si>
  <si>
    <t>PIX TRANSF LUIS FE13/03</t>
  </si>
  <si>
    <t>PIX TRANSF Manuela13/03</t>
  </si>
  <si>
    <t>PIX TRANSF Marcia 13/03</t>
  </si>
  <si>
    <t>PIX TRANSF MILLENA13/03</t>
  </si>
  <si>
    <t>PIX TRANSF SANDRA 13/03</t>
  </si>
  <si>
    <t>PIX TRANSF CRISAN 14/03</t>
  </si>
  <si>
    <t>agasalhos</t>
  </si>
  <si>
    <t>PIX TRANSF DANIELA14/03</t>
  </si>
  <si>
    <t>PIX TRANSF EDUARDO14/03</t>
  </si>
  <si>
    <t>Deposito indevido</t>
  </si>
  <si>
    <t>transf.para Marina (uniformes)</t>
  </si>
  <si>
    <t>PIX TRANSF Julia A14/03</t>
  </si>
  <si>
    <t>PIX TRANSF NATALIA14/03</t>
  </si>
  <si>
    <t>Pagamento 01/02 confecção de 18 agasalhos Crisan Collants (Sandro)-adiantamento</t>
  </si>
  <si>
    <t>Devolução depósito indevido</t>
  </si>
  <si>
    <t>PIX TRANSF Adriana15/03</t>
  </si>
  <si>
    <t>PIX TRANSF AGUEDA 15/03</t>
  </si>
  <si>
    <t>PIX TRANSF ANA LUI15/03</t>
  </si>
  <si>
    <t>PIX TRANSF CARLOS 15/03</t>
  </si>
  <si>
    <t>PIX TRANSF EDMUR R15/03</t>
  </si>
  <si>
    <t>PIX TRANSF Fernand15/03</t>
  </si>
  <si>
    <t>PIX TRANSF Jacquel15/03</t>
  </si>
  <si>
    <t>PIX TRANSF MONICA 15/03</t>
  </si>
  <si>
    <t>PIX TRANSF ANA CEC17/03</t>
  </si>
  <si>
    <t>PIX TRANSF ANY SER17/03</t>
  </si>
  <si>
    <t>PIX TRANSF ARLETE 16/03</t>
  </si>
  <si>
    <t>PIX TRANSF BEATRIZ18/03</t>
  </si>
  <si>
    <t>PIX TRANSF DANIEL 17/03</t>
  </si>
  <si>
    <t>PIX TRANSF ELAINE 17/03</t>
  </si>
  <si>
    <t>PIX TRANSF ELAINE 18/03</t>
  </si>
  <si>
    <t>PIX TRANSF ELOISA 18/03</t>
  </si>
  <si>
    <t>PIX TRANSF FABIANA18/03</t>
  </si>
  <si>
    <t>PIX TRANSF GIOVANA17/03</t>
  </si>
  <si>
    <t>PIX TRANSF IRINEU 18/03</t>
  </si>
  <si>
    <t>PIX TRANSF IVAN RO18/03</t>
  </si>
  <si>
    <t>PIX TRANSF JANAINA17/03</t>
  </si>
  <si>
    <t>PIX TRANSF JOAO PA17/03</t>
  </si>
  <si>
    <t>PIX TRANSF JOEME Q17/03</t>
  </si>
  <si>
    <t>PIX TRANSF JULIANA17/03</t>
  </si>
  <si>
    <t>PIX TRANSF MARINA 17/03</t>
  </si>
  <si>
    <t>PIX TRANSF MATHEUS17/03</t>
  </si>
  <si>
    <t>PIX TRANSF MATHEUS18/03</t>
  </si>
  <si>
    <t>PIX TRANSF NATALIA17/03</t>
  </si>
  <si>
    <t>PIX TRANSF PERSIO 18/03</t>
  </si>
  <si>
    <t>PIX TRANSF Ricardo18/03</t>
  </si>
  <si>
    <t>PIX TRANSF SANDRA 16/03</t>
  </si>
  <si>
    <t>PIX TRANSF TATIANA17/03</t>
  </si>
  <si>
    <t>PIX TRANSF ALINE F19/03</t>
  </si>
  <si>
    <t>PIX TRANSF CAROLIN19/03</t>
  </si>
  <si>
    <t>PIX TRANSF CLAUDIA19/03</t>
  </si>
  <si>
    <t>PIX TRANSF DANIELA19/03</t>
  </si>
  <si>
    <t>PIX TRANSF EVANDRO19/03</t>
  </si>
  <si>
    <t>PIX TRANSF GISELE 19/03</t>
  </si>
  <si>
    <t>PIX TRANSF JESSICA19/03</t>
  </si>
  <si>
    <t>PIX TRANSF LUCIANA19/03</t>
  </si>
  <si>
    <t>PIX TRANSF MARIANA19/03</t>
  </si>
  <si>
    <t>PIX TRANSF MARINA 19/03</t>
  </si>
  <si>
    <t>PIX TRANSF ANTONIO20/03</t>
  </si>
  <si>
    <t>PIX TRANSF MICHELL20/03</t>
  </si>
  <si>
    <t>PIX TRANSF Bruno C21/03</t>
  </si>
  <si>
    <t>PIX TRANSF Gabriel21/03</t>
  </si>
  <si>
    <t>PIX TRANSF Isidoro21/03</t>
  </si>
  <si>
    <t>PIX TRANSF SIBELI 21/03</t>
  </si>
  <si>
    <t>PIX TRANSF VANESSA21/03</t>
  </si>
  <si>
    <t>PIX TRANSF CAMILA 22/03</t>
  </si>
  <si>
    <t>PIX TRANSF CAROLIN22/03</t>
  </si>
  <si>
    <t>PIX TRANSF EDSON N22/03</t>
  </si>
  <si>
    <t>PIX TRANSF FABIANE22/03</t>
  </si>
  <si>
    <t>PIX TRANSF ANA PAU25/03</t>
  </si>
  <si>
    <t>PIX TRANSF BRUNA M23/03</t>
  </si>
  <si>
    <t>PIX TRANSF DENISE 24/03</t>
  </si>
  <si>
    <t>PIX TRANSF ELAINE 25/03</t>
  </si>
  <si>
    <t>PIX TRANSF Fernand24/03</t>
  </si>
  <si>
    <t>PIX TRANSF Fernand25/03</t>
  </si>
  <si>
    <t>Depósito indevido</t>
  </si>
  <si>
    <t>PIX TRANSF GABRIEL25/03</t>
  </si>
  <si>
    <t>PIX TRANSF GRACIEL24/03</t>
  </si>
  <si>
    <t>PIX TRANSF Jane Ro24/03</t>
  </si>
  <si>
    <t>PIX TRANSF Jaqueli25/03</t>
  </si>
  <si>
    <t>PIX TRANSF LIVIA P25/03</t>
  </si>
  <si>
    <t>PIX TRANSF Marisa 25/03</t>
  </si>
  <si>
    <t>PIX TRANSF MILLENA25/03</t>
  </si>
  <si>
    <t>PIX TRANSF Paola A24/03</t>
  </si>
  <si>
    <t>PIX TRANSF Paola A25/03</t>
  </si>
  <si>
    <t>PIX TRANSF Pedro H24/03</t>
  </si>
  <si>
    <t>PIX TRANSF Rodrigo25/03</t>
  </si>
  <si>
    <t>PIX TRANSF RENATA 25/03</t>
  </si>
  <si>
    <t>PIX TRANSF ADRIANA26/03</t>
  </si>
  <si>
    <t>PIX TRANSF ANA PAU26/03</t>
  </si>
  <si>
    <t>PIX TRANSF ANDRE L26/03</t>
  </si>
  <si>
    <t>PIX TRANSF BEATRIZ26/03</t>
  </si>
  <si>
    <t>PIX TRANSF CLARISS26/03</t>
  </si>
  <si>
    <t>PIX TRANSF CLAUDIO26/03</t>
  </si>
  <si>
    <t>PIX TRANSF CRISTIA26/03</t>
  </si>
  <si>
    <t>PIX TRANSF DANIEL 26/03</t>
  </si>
  <si>
    <t>PIX TRANSF DENIO F26/03</t>
  </si>
  <si>
    <t>PIX TRANSF EDUARDO26/03</t>
  </si>
  <si>
    <t>PIX TRANSF Fernand26/03</t>
  </si>
  <si>
    <t>PIX TRANSF IGOR SC26/03</t>
  </si>
  <si>
    <t>PIX TRANSF Marina 26/03</t>
  </si>
  <si>
    <t>PIX TRANSF Paola A26/03</t>
  </si>
  <si>
    <t>PIX TRANSF RENATA 26/03</t>
  </si>
  <si>
    <t>PIX TRANSF RENATO 26/03</t>
  </si>
  <si>
    <t>PIX TRANSF RICHARD26/03</t>
  </si>
  <si>
    <t>PIX TRANSF SILVIA 26/03</t>
  </si>
  <si>
    <t>PIX TRANSF Amanda 27/03</t>
  </si>
  <si>
    <t>PIX TRANSF ANA PAU27/03</t>
  </si>
  <si>
    <t>PIX TRANSF AURELIA27/03</t>
  </si>
  <si>
    <t>PIX TRANSF ELAINE 27/03</t>
  </si>
  <si>
    <t>PIX TRANSF FERNAND27/03</t>
  </si>
  <si>
    <t>PIX TRANSF GIOVANA27/03</t>
  </si>
  <si>
    <t>PIX TRANSF GUSTAVO27/03</t>
  </si>
  <si>
    <t>PIX TRANSF LEANDRO27/03</t>
  </si>
  <si>
    <t>PIX TRANSF MARINA 27/03</t>
  </si>
  <si>
    <t>PIX TRANSF SAMIRA 27/03</t>
  </si>
  <si>
    <t>PIX TRANSF SILVIA 27/03</t>
  </si>
  <si>
    <t>01/04/2024</t>
  </si>
  <si>
    <t>PIX TRANSF  ELAINE 01/04</t>
  </si>
  <si>
    <t>PIX TRANSF  FERNAND01/04</t>
  </si>
  <si>
    <t>SALDO APLIC AUT MAIS</t>
  </si>
  <si>
    <t>02/04/2024</t>
  </si>
  <si>
    <t>PIX TRANSF  DANIEL 02/04</t>
  </si>
  <si>
    <t>TAR PLANO ADAPT 1  03/24</t>
  </si>
  <si>
    <t>RES APLIC AUT MAIS</t>
  </si>
  <si>
    <t>03/04/2024</t>
  </si>
  <si>
    <t>PIX TRANSF  ANDRE L03/04</t>
  </si>
  <si>
    <t>04/04/2024</t>
  </si>
  <si>
    <t>PIX TRANSF  DANIELA04/04</t>
  </si>
  <si>
    <t>05/04/2024</t>
  </si>
  <si>
    <t>PIX TRANSF  ADRIANA05/04</t>
  </si>
  <si>
    <t>08/04/2024</t>
  </si>
  <si>
    <t>PIX TRANSF  GIOVANA08/04</t>
  </si>
  <si>
    <t>09/04/2024</t>
  </si>
  <si>
    <t>PIX TRANSF  CAROLIN09/04</t>
  </si>
  <si>
    <t>BINGO</t>
  </si>
  <si>
    <t>PIX TRANSF  Marina 09/04</t>
  </si>
  <si>
    <t>RIFA MARINA</t>
  </si>
  <si>
    <t>PIX TRANSF  SAMIRA 09/04</t>
  </si>
  <si>
    <t>10/04/2024</t>
  </si>
  <si>
    <t>PIX TRANSF  DENIO F10/04</t>
  </si>
  <si>
    <t>PIX TRANSF  EDUARDO10/04</t>
  </si>
  <si>
    <t>PIX TRANSF  Manuela10/04</t>
  </si>
  <si>
    <t>ARRECADAÇÃO BINGO</t>
  </si>
  <si>
    <t>PIX TRANSF  PAULO G10/04</t>
  </si>
  <si>
    <t>PIX TRANSF  ROMULO 10/04</t>
  </si>
  <si>
    <t>PIX TRANSF  SILVIA 10/04</t>
  </si>
  <si>
    <t>PIX TRANSF  VANESSA10/04</t>
  </si>
  <si>
    <t>11/04/2024</t>
  </si>
  <si>
    <t>12/04/2024</t>
  </si>
  <si>
    <t>PIX TRANSF  CARLOS 12/04</t>
  </si>
  <si>
    <t>15/04/2024</t>
  </si>
  <si>
    <t>PIX TRANSF  GRACIEL15/04</t>
  </si>
  <si>
    <t>16/04/2024</t>
  </si>
  <si>
    <t>PIX TRANSF  GUSTAVO16/04</t>
  </si>
  <si>
    <t>PIX TRANSF  VANESSA16/04</t>
  </si>
  <si>
    <t>17/04/2024</t>
  </si>
  <si>
    <t>PIX TRANSF  KELLY A17/04</t>
  </si>
  <si>
    <t>PIX TRANSF  RENATA 17/04</t>
  </si>
  <si>
    <t>PIX TRANSF  SILVIA 17/04</t>
  </si>
  <si>
    <t>18/04/2024</t>
  </si>
  <si>
    <t>19/04/2024</t>
  </si>
  <si>
    <t>PIX TRANSF  PAOLA A19/04</t>
  </si>
  <si>
    <t>22/04/2024</t>
  </si>
  <si>
    <t>PIX TRANSF  DANIELA20/04</t>
  </si>
  <si>
    <t>PIX TRANSF  DANIEL 22/04</t>
  </si>
  <si>
    <t>PIX TRANSF  Elisang22/04</t>
  </si>
  <si>
    <t>PIX TRANSF  GIOVANA20/04</t>
  </si>
  <si>
    <t>PIX TRANSF  SAMIRA 22/04</t>
  </si>
  <si>
    <t>23/04/2024</t>
  </si>
  <si>
    <t>PIX TRANSF  ADRIANA23/04</t>
  </si>
  <si>
    <t>PIX TRANSF  GRACIEL23/04</t>
  </si>
  <si>
    <t>PIX TRANSF  Marina 23/04</t>
  </si>
  <si>
    <t>UNIFORMES</t>
  </si>
  <si>
    <t>PIX TRANSF  PRISCIL23/04</t>
  </si>
  <si>
    <t>24/04/2024</t>
  </si>
  <si>
    <t>PIX TRANSF  SAMIRA 24/04</t>
  </si>
  <si>
    <t>25/04/2024</t>
  </si>
  <si>
    <t>PIX TRANSF  Beatriz25/04</t>
  </si>
  <si>
    <t>PIX TRANSF  Jaqueli25/04</t>
  </si>
  <si>
    <t>26/04/2024</t>
  </si>
  <si>
    <t>PIX TRANSF  Manuela26/04</t>
  </si>
  <si>
    <t>PIX TRANSF  PAULA P26/04</t>
  </si>
  <si>
    <t>29/04/2024</t>
  </si>
  <si>
    <t>PAGTO NF Nº  390 T REINAMENTO ONLINE - HONORÁRIOS TREINAMENTO BRUNINHA E JOÃO GOMES</t>
  </si>
  <si>
    <t>PIX TRANSF  CARLOS 29/04</t>
  </si>
  <si>
    <t>PIX TRANSF  DANIELA29/04</t>
  </si>
  <si>
    <t>PIX TRANSF  ELAINE 29/04</t>
  </si>
  <si>
    <t>PIX TRANSF  GUSTAVO29/04</t>
  </si>
  <si>
    <t>PIX TRANSF  RENATA 29/04</t>
  </si>
  <si>
    <t>30/04/2024</t>
  </si>
  <si>
    <t>PIX TRANSF  ANA PAU30/04</t>
  </si>
  <si>
    <t>PIX TRANSF  EDUARDO30/04</t>
  </si>
  <si>
    <t>PIX TRANSF  GIOVANA30/04</t>
  </si>
  <si>
    <t>PIX TRANSF  GRACIEL30/04</t>
  </si>
  <si>
    <t>PIX TRANSF  MARIA H30/04</t>
  </si>
  <si>
    <t>PIX TRANSF  SILVIA 30/04</t>
  </si>
  <si>
    <t>PIX TRANSF  VANESSA30/04</t>
  </si>
  <si>
    <t>02/05/2024</t>
  </si>
  <si>
    <t>PAGAMENTO NF Nº 4144  PGS Têxtil Ltda - AQUISIÇÃO SAPATILHAS</t>
  </si>
  <si>
    <t>PRESENTE BRUNINHA E JOÃO GOMES</t>
  </si>
  <si>
    <t>PIX TRANSF ELAINE 01/05</t>
  </si>
  <si>
    <t>PIX TRANSF ANDRE L01/05</t>
  </si>
  <si>
    <t>PIX TRANSF ELISANG01/05</t>
  </si>
  <si>
    <t>PIX TRANSF PAULO G01/05</t>
  </si>
  <si>
    <t>PIX TRANSF DANIEL 02/05</t>
  </si>
  <si>
    <t>PIX TRANSF FERNAND02/05</t>
  </si>
  <si>
    <t>PIX TRANSF CAROLIN02/05</t>
  </si>
  <si>
    <t>SALDO TOTAL DISPONÃVEL DIA</t>
  </si>
  <si>
    <t>03/05/2024</t>
  </si>
  <si>
    <t>TAR PLANO ADAPT 1  04/24</t>
  </si>
  <si>
    <t>PIX TRANSF DANIELA03/05</t>
  </si>
  <si>
    <t>PIX TRANSF ANA LUC03/05</t>
  </si>
  <si>
    <t>06/05/2024</t>
  </si>
  <si>
    <t>PIX TRANSF GUSTAVO06/05</t>
  </si>
  <si>
    <t>BINGO CAFÉ DA TARDE</t>
  </si>
  <si>
    <t>PIX TRANSF LUIS FE06/05</t>
  </si>
  <si>
    <t>PIX TRANSF GIOVANA06/05</t>
  </si>
  <si>
    <t>07/05/2024</t>
  </si>
  <si>
    <t>PIX TRANSF ADRIANA07/05</t>
  </si>
  <si>
    <t>PIX TRANSF WLADIMI07/05</t>
  </si>
  <si>
    <t>AGASALHOS</t>
  </si>
  <si>
    <t>PIX TRANSF PAOLA A07/05</t>
  </si>
  <si>
    <t>PIX TRANSF CAROLIN07/05</t>
  </si>
  <si>
    <t>08/05/2024</t>
  </si>
  <si>
    <t>PIX TRANSF LEA COS08/05</t>
  </si>
  <si>
    <t>PIX TRANSF MARINA 08/05</t>
  </si>
  <si>
    <t>PIX TRANSF LUCIANA08/05</t>
  </si>
  <si>
    <t>PIX TRANSF FRANCIS08/05</t>
  </si>
  <si>
    <t>PIX TRANSF VANESSA08/05</t>
  </si>
  <si>
    <t>PIX TRANSF ARLINDO08/05</t>
  </si>
  <si>
    <t>10/05/2024</t>
  </si>
  <si>
    <t>PIX TRANSF ROMULO 10/05</t>
  </si>
  <si>
    <t>PIX TRANSF DU LEVA10/05</t>
  </si>
  <si>
    <t>PIX TRANSF SAMIRA 10/05</t>
  </si>
  <si>
    <t>PIX TRANSF SIBELI 10/05</t>
  </si>
  <si>
    <t>PIX TRANSF PAULA P10/05</t>
  </si>
  <si>
    <t>13/05/2024</t>
  </si>
  <si>
    <t>Reembolso Marina - alimentação e transporte treinadores Bruninha e João Gomes</t>
  </si>
  <si>
    <t>Reembolso Marina compra aparelhos maças usada</t>
  </si>
  <si>
    <t xml:space="preserve">Reembolso Alex correios postagem agasalho modelo </t>
  </si>
  <si>
    <t>NFse Nº 2974 - A ELETRO REIS MONTAGEM DE 4 BARRAS PARA TREINAMENTO BALLET (MATERIAL)</t>
  </si>
  <si>
    <t>PIX TRANSF Paola A12/05</t>
  </si>
  <si>
    <t>PIX TRANSF DENIO F13/05</t>
  </si>
  <si>
    <t>PIX TRANSF SILVIA 13/05</t>
  </si>
  <si>
    <t>PIX TRANSF AUGUSTO13/05</t>
  </si>
  <si>
    <t>PIX TRANSF WESLLEY13/05</t>
  </si>
  <si>
    <t>14/05/2024</t>
  </si>
  <si>
    <t>PIX TRANSF ELAINE 14/05</t>
  </si>
  <si>
    <t>PIX TRANSF Paola A14/05</t>
  </si>
  <si>
    <t>15/05/2024</t>
  </si>
  <si>
    <t>PIX TRANSF KELY CR15/05</t>
  </si>
  <si>
    <t>PIX TRANSF Elisang15/05</t>
  </si>
  <si>
    <t>PIX TRANSF Fernand15/05</t>
  </si>
  <si>
    <t>PIX TRANSF CARLOS 15/05</t>
  </si>
  <si>
    <t>PIX TRANSF RENATA 15/05</t>
  </si>
  <si>
    <t>PIX TRANSF SILVIA 15/05</t>
  </si>
  <si>
    <t>PIX TRANSF KELLY A15/05</t>
  </si>
  <si>
    <t>16/05/2024</t>
  </si>
  <si>
    <t>PIX TRANSF Denise 16/05</t>
  </si>
  <si>
    <t>PIX TRANSF CAROLIN16/05</t>
  </si>
  <si>
    <t>PIX TRANSF ANA CEC16/05</t>
  </si>
  <si>
    <t>PIX TRANSF Manuela16/05</t>
  </si>
  <si>
    <t>PIX TRANSF Giovann16/05</t>
  </si>
  <si>
    <t>PIX TRANSF Giulia 16/05</t>
  </si>
  <si>
    <t>17/05/2024</t>
  </si>
  <si>
    <t>PIX TRANSF ANA PAU17/05</t>
  </si>
  <si>
    <t>PIX TRANSF EDUARDO17/05</t>
  </si>
  <si>
    <t>20/05/2024</t>
  </si>
  <si>
    <t>PIX TRANSF KELLY A18/05</t>
  </si>
  <si>
    <t>PIX TRANSF GIOVANA20/05</t>
  </si>
  <si>
    <t>PIX TRANSF Denise 20/05</t>
  </si>
  <si>
    <t>PIX TRANSF PAULA P20/05</t>
  </si>
  <si>
    <t>PIX TRANSF FABIO B20/05</t>
  </si>
  <si>
    <t>PIX TRANSF LUCIANA20/05</t>
  </si>
  <si>
    <t>PIX TRANSF DANIELA20/05</t>
  </si>
  <si>
    <t>21/05/2024</t>
  </si>
  <si>
    <t>PIX TRANSF Bruno C21/05</t>
  </si>
  <si>
    <t>PIX TRANSF GUSTAVO21/05</t>
  </si>
  <si>
    <t>PIX TRANSF Bruna M21/05</t>
  </si>
  <si>
    <t>23/05/2024</t>
  </si>
  <si>
    <t>PIX TRANSF RENATA 23/05</t>
  </si>
  <si>
    <t>PIX TRANSF MARISA 23/05</t>
  </si>
  <si>
    <t>PIX TRANSF Isabell23/05</t>
  </si>
  <si>
    <t>24/05/2024</t>
  </si>
  <si>
    <t>PIX TRANSF ADRIANA24/05</t>
  </si>
  <si>
    <t>PIX TRANSF LUCIANA24/05</t>
  </si>
  <si>
    <t>PIX TRANSF SAMIRA 24/05</t>
  </si>
  <si>
    <t>PIX TRANSF JULIO C24/05</t>
  </si>
  <si>
    <t>PIX TRANSF CARLOS 24/05</t>
  </si>
  <si>
    <t>PIX TRANSF SILVIA 24/05</t>
  </si>
  <si>
    <t>PIX TRANSF ELOISA 24/05</t>
  </si>
  <si>
    <t>PIX TRANSF Juliana24/05</t>
  </si>
  <si>
    <t>27/05/2024</t>
  </si>
  <si>
    <t>PIX QRS CONSOLIDADO</t>
  </si>
  <si>
    <t>ARRECADAÇÃO - CARTELA</t>
  </si>
  <si>
    <t>PIX TRANSF Jaqueli25/05</t>
  </si>
  <si>
    <t>PIX TRANSF RAFAELA25/05</t>
  </si>
  <si>
    <t>PIX TRANSF ELAINE 25/05</t>
  </si>
  <si>
    <t>PIX TRANSF Elisang25/05</t>
  </si>
  <si>
    <t>PIX TRANSF CARLOS 26/05</t>
  </si>
  <si>
    <t>PIX TRANSF JULIANA26/05</t>
  </si>
  <si>
    <t>PIX TRANSF Juliana26/05</t>
  </si>
  <si>
    <t>PIX TRANSF KELLY A26/05</t>
  </si>
  <si>
    <t>PIX TRANSF MARINA 26/05</t>
  </si>
  <si>
    <t>PIX TRANSF JULIO C26/05</t>
  </si>
  <si>
    <t>PIX TRANSF MARIA D26/05</t>
  </si>
  <si>
    <t>PIX TRANSF RONAN P26/05</t>
  </si>
  <si>
    <t>29/05/2024</t>
  </si>
  <si>
    <t>PIX TRANSF VANESSA29/05</t>
  </si>
  <si>
    <t>31/05/2024</t>
  </si>
  <si>
    <t>Reembolso despesas chá da tarde Bingo Dia das mães</t>
  </si>
  <si>
    <t>Reembolso Aéreo retorno Bruninha e João Gomes (Treinamento abril/2024)</t>
  </si>
  <si>
    <t>PIX TRANSF CAROLIN03/06</t>
  </si>
  <si>
    <t>PIX TRANSF DANIEL 02/06</t>
  </si>
  <si>
    <t>PIX TRANSF ELAINE 01/06</t>
  </si>
  <si>
    <t>PIX TRANSF Paola A03/06</t>
  </si>
  <si>
    <t>PIX TRANSF RENATA 03/06</t>
  </si>
  <si>
    <t>PIX TRANSF SAMIRA 03/06</t>
  </si>
  <si>
    <t>PIX TRANSF ANDRE L04/06</t>
  </si>
  <si>
    <t>PIX TRANSF DANIELA04/06</t>
  </si>
  <si>
    <t>PIX TRANSF PAULO G04/06</t>
  </si>
  <si>
    <t>TAR PLANO ADAPT 1 05/24</t>
  </si>
  <si>
    <t>Tarifa bancária PIX</t>
  </si>
  <si>
    <t>PIX TRANSF FERNAND05/06</t>
  </si>
  <si>
    <t>PIX TRANSF GUSTAVO05/06</t>
  </si>
  <si>
    <t>PIX TRANSF LUCIANA05/06</t>
  </si>
  <si>
    <t>PIX TRANSF LUIS FE05/06</t>
  </si>
  <si>
    <t>PIX TRANSF DENIO F06/06</t>
  </si>
  <si>
    <t>PIX TRANSF ADRIANA07/06</t>
  </si>
  <si>
    <t>PIX TRANSF ESTUDIO09/06</t>
  </si>
  <si>
    <t>PIX TRANSF ROMULO 10/06</t>
  </si>
  <si>
    <t>Reemb. Aéreo ida Bruninha e João Gomes (volta) treinamento abril/2024</t>
  </si>
  <si>
    <t>PIX TRANSF LUCIANA11/06</t>
  </si>
  <si>
    <t>PIX TRANSF SILVIA 11/06</t>
  </si>
  <si>
    <t>PIX TRANSF Elisang12/06</t>
  </si>
  <si>
    <t>PIX TRANSF EDUARDO12/06</t>
  </si>
  <si>
    <t>PIX TRANSF ROMULO 12/06</t>
  </si>
  <si>
    <t>PIX TRANSF KELLY A14/06</t>
  </si>
  <si>
    <t>AJUDA CUSTO TRANSP COPA SP JUVENIL</t>
  </si>
  <si>
    <t>PIX QRS ADRIANA ROD20/06</t>
  </si>
  <si>
    <t>ARRECADAÇÃO VENDA PIPOCA - EVENTO GA</t>
  </si>
  <si>
    <t>PIX QRS ANA CAROLIN20/06</t>
  </si>
  <si>
    <t>PIX QRS ANA CRISTIN20/06</t>
  </si>
  <si>
    <t>PIX QRS BRUNO CESAR20/06</t>
  </si>
  <si>
    <t>PIX QRS Cacilda Per20/06</t>
  </si>
  <si>
    <t>PIX QRS CARLOS AUGU20/06</t>
  </si>
  <si>
    <t>PIX QRS CRISTINA GI20/06</t>
  </si>
  <si>
    <t>PIX QRS DANIEL DE O20/06</t>
  </si>
  <si>
    <t>PIX QRS DANIEL MENE20/06</t>
  </si>
  <si>
    <t>PIX QRS DANIELA T F20/06</t>
  </si>
  <si>
    <t>PIX QRS DENIZE GONC20/06</t>
  </si>
  <si>
    <t>PIX QRS Fernanda Ol20/06</t>
  </si>
  <si>
    <t>PIX QRS Fernanda Vi20/06</t>
  </si>
  <si>
    <t>PIX QRS FABIO PERAL20/06</t>
  </si>
  <si>
    <t>PIX QRS FABIO LUIS 20/06</t>
  </si>
  <si>
    <t>PIX QRS FELIPE LEIT20/06</t>
  </si>
  <si>
    <t>PIX QRS FERNANDO JU20/06</t>
  </si>
  <si>
    <t>PIX QRS FILIPE ORSO20/06</t>
  </si>
  <si>
    <t>PIX QRS FRANCIELE D20/06</t>
  </si>
  <si>
    <t>PIX QRS GISELDA APA20/06</t>
  </si>
  <si>
    <t>PIX QRS GISELE SAMP20/06</t>
  </si>
  <si>
    <t>PIX QRS GUILHERME A20/06</t>
  </si>
  <si>
    <t>PIX QRS GUSTAVO DE 20/06</t>
  </si>
  <si>
    <t>PIX QRS GUSTAVO DOS20/06</t>
  </si>
  <si>
    <t>PIX QRS ISABELLA CR20/06</t>
  </si>
  <si>
    <t>PIX QRS JULIANA DEL20/06</t>
  </si>
  <si>
    <t>PIX QRS Kienaste Ma20/06</t>
  </si>
  <si>
    <t>PIX QRS Larissa de 20/06</t>
  </si>
  <si>
    <t>PIX QRS LETICIA ALV20/06</t>
  </si>
  <si>
    <t>PIX QRS LIGIA MENEZ20/06</t>
  </si>
  <si>
    <t>PIX QRS LUCIANA GOU20/06</t>
  </si>
  <si>
    <t>PIX QRS MARIA AUGUS20/06</t>
  </si>
  <si>
    <t>PIX QRS MARIANA LOP20/06</t>
  </si>
  <si>
    <t>PIX QRS MARINA FARI20/06</t>
  </si>
  <si>
    <t>PIX QRS Natalia Sat20/06</t>
  </si>
  <si>
    <t>PIX QRS NATALIA DE 20/06</t>
  </si>
  <si>
    <t>PIX QRS PAULO SERGI20/06</t>
  </si>
  <si>
    <t>PIX QRS Rodrigo Lui20/06</t>
  </si>
  <si>
    <t>PIX QRS RAPHAEL RIB20/06</t>
  </si>
  <si>
    <t>PIX QRS RENATA MOTA20/06</t>
  </si>
  <si>
    <t>PIX QRS THIAGO DA S20/06</t>
  </si>
  <si>
    <t>PIX QRS VINICIUS MA20/06</t>
  </si>
  <si>
    <t>PIX TRANSF GIOVANA20/06</t>
  </si>
  <si>
    <t>PIX TRANSF Isabell20/06</t>
  </si>
  <si>
    <t>PIX QRS CASSIUS DAN21/06</t>
  </si>
  <si>
    <t>PIX TRANSF CARLOS 21/06</t>
  </si>
  <si>
    <t>PIX TRANSF PAULA P25/06</t>
  </si>
  <si>
    <t>PIX TRANSF ELISANG26/06</t>
  </si>
  <si>
    <t>PIX TRANSF RENATA 26/06</t>
  </si>
  <si>
    <t>NFe nº 662 - Pedras Campeãs-AQUISIÇÃO TRIO DE FITAS MARCA CHACOTT JUVENIL/ADULTO</t>
  </si>
  <si>
    <t>PIX TRANSF CAIO SA28/06</t>
  </si>
  <si>
    <t xml:space="preserve">Reembolso despesas evento Chapeu de Palha Diretora social GRACIELE PORTA PACHANI </t>
  </si>
  <si>
    <t>AJUDA CUSTO TRANSP TROFEU SP GINASTAS E TREINADOR</t>
  </si>
  <si>
    <t>PIX TRANSF ELAINE 01/07</t>
  </si>
  <si>
    <t>AJUDA CUSTO CHAPEU DE PALHA</t>
  </si>
  <si>
    <t>PIX TRANSF PAULO G29/06</t>
  </si>
  <si>
    <t>PIX TRANSF DANIEL 02/07</t>
  </si>
  <si>
    <t>TAR PLANO ADAPT 1 06/24</t>
  </si>
  <si>
    <t>Tarifa bancária pix</t>
  </si>
  <si>
    <t>PIX TRANSF CAROLIN03/07</t>
  </si>
  <si>
    <t>PIX TRANSF KELLY A03/07</t>
  </si>
  <si>
    <t>PIX TRANSF Manuela03/07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</si>
  <si>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</si>
  <si>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 xml:space="preserve">NFse nº 28 GIOVANA MIGUEL MANFRE- Logo collants </t>
  </si>
  <si>
    <t>PIX TRANSF ANDRE L04/07</t>
  </si>
  <si>
    <t>PIX TRANSF Fernand04/07</t>
  </si>
  <si>
    <t>PIX TRANSF GISELLE04/07</t>
  </si>
  <si>
    <t>PIX TRANSF Isabell04/07</t>
  </si>
  <si>
    <t>PIX TRANSF ADRIANA05/07</t>
  </si>
  <si>
    <t>PIX TRANSF GIOVANA05/07</t>
  </si>
  <si>
    <t>ARRECADAÇÃO EVENTO CHAPEU DE PALHA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</si>
  <si>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</si>
  <si>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Compra bolos de chocolates evento Chapeu de palha (reposição)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</si>
  <si>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</si>
  <si>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Compra embalagens pipoca e corantes evento Chapeu de palha (reembolso Silvia mãe Sophia)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</si>
  <si>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</si>
  <si>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Locação 2 pipoqueiras dias 05, 06 e 07/2024 evento Chapeu de palha - Alegro Festas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</si>
  <si>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</si>
  <si>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Compra doces palha italiana evento Chapeu de palha</t>
  </si>
  <si>
    <t>PIX TRANSF AUGUSTO07/07</t>
  </si>
  <si>
    <t>PIX TRANSF Caio Sa07/07</t>
  </si>
  <si>
    <t>PIX TRANSF DENIO F08/07</t>
  </si>
  <si>
    <t>PIX TRANSF ELAINE 08/07</t>
  </si>
  <si>
    <t>PIX TRANSF ELOISA 06/07</t>
  </si>
  <si>
    <t>PIX TRANSF FERNAND06/07</t>
  </si>
  <si>
    <t>CONTRIBUIÇÃO VOLUNTÁRIA</t>
  </si>
  <si>
    <t>PIX TRANSF LEA SIL08/07</t>
  </si>
  <si>
    <t>PIX TRANSF MARIA C07/07</t>
  </si>
  <si>
    <t>PIX TRANSF RAFAELA07/07</t>
  </si>
  <si>
    <t>PIX TRANSF RENATA 10/07</t>
  </si>
  <si>
    <t>PIX TRANSF ROMULO 10/07</t>
  </si>
  <si>
    <t>PIX TRANSF SAMIRA 10/07</t>
  </si>
  <si>
    <t>PIX TRANSF DANIELA11/07</t>
  </si>
  <si>
    <t>PIX TRANSF EDUARDO11/07</t>
  </si>
  <si>
    <t>PIX TRANSF LUCIANA11/07</t>
  </si>
  <si>
    <t>PIX TRANSF Paola A11/07</t>
  </si>
  <si>
    <t>PIX TRANSF ROMULO 11/07</t>
  </si>
  <si>
    <t>PIX TRANSF SILVIA 11/07</t>
  </si>
  <si>
    <t>PIX TRANSF VANESSA11/07</t>
  </si>
  <si>
    <t>INT APLICACAO TRUST DI</t>
  </si>
  <si>
    <t>Investimento - aplicação financeira</t>
  </si>
  <si>
    <t>SISPAG CLUBE CAMPINEIRO</t>
  </si>
  <si>
    <t>Arrecadação EVENTO CHAPEU DE PALHA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</si>
  <si>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</si>
  <si>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AJUDA CUSTO TRANSP COPA SP 1ª FASE INFANTIL  (5) + treinadores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</si>
  <si>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</si>
  <si>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Reembolso despesas evento Chapeu de Palha ANA PAULA SPERANCIN (Mousse e bolo chocolate, arroz doce)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</si>
  <si>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</si>
  <si>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Reembolso alimentação das treinadoras Marina e Bia - COPA SP NIII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</si>
  <si>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</si>
  <si>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AJUDA CUSTO TRANSP COPA SP 1ª FASE pré-infantil (6) + treinadores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</si>
  <si>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</si>
  <si>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Reembolso despesas evento Chapeu de Palha FERNANDA GIACOMO (Mousse maracujá)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</si>
  <si>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</si>
  <si>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Reembolso de alimentação treinadoras Marina e Beatriz COPA SP 1ª fase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</si>
  <si>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</si>
  <si>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AJUDA CUSTO TRANSP COPA SP 1ª FASE NIVEL III ( (5) + treinadoras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</si>
  <si>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</si>
  <si>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AJUDA CUSTO TRANSP COPA SP 1ª FASE INFANTIL (5) + treinadores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</si>
  <si>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</si>
  <si>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Reembolso despesas técnico Alex Ferrante - envio modelo logo para confeccção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</si>
  <si>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</si>
  <si>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Reembolso despesas evento Chapeu de Palha Adriana Casro (embalagens para pipoca)</t>
  </si>
  <si>
    <t>PIX TRANSF GIOVANA15/07</t>
  </si>
  <si>
    <t>PIX TRANSF RONAN P15/07</t>
  </si>
  <si>
    <t>PIX TRANSF CAMILA 16/07</t>
  </si>
  <si>
    <t>uniformes</t>
  </si>
  <si>
    <t>PIX TRANSF ELISANG16/07</t>
  </si>
  <si>
    <t>PIX TRANSF MARISA 16/07</t>
  </si>
  <si>
    <t>Agasalho</t>
  </si>
  <si>
    <t>PIX TRANSF PAULA P16/07</t>
  </si>
  <si>
    <t>PIX TRANSF SAMIRA 16/07</t>
  </si>
  <si>
    <t>Agasalho/Uniforme</t>
  </si>
  <si>
    <t>PIX TRANSF CAIO SA17/07</t>
  </si>
  <si>
    <t>PIX TRANSF CARLOS 17/07</t>
  </si>
  <si>
    <t>PIX TRANSF ELISANG17/07</t>
  </si>
  <si>
    <t>PIX TRANSF KELLY A17/07</t>
  </si>
  <si>
    <t>PIX TRANSF MARISA 17/07</t>
  </si>
  <si>
    <t>Uniformes</t>
  </si>
  <si>
    <t>PIX TRANSF SAMIRA 17/07</t>
  </si>
  <si>
    <t>Camiseta Torcida</t>
  </si>
  <si>
    <t>PIX TRANSF ADRIANA18/07</t>
  </si>
  <si>
    <t>PIX TRANSF ANA PAU18/07</t>
  </si>
  <si>
    <t>PIX TRANSF ANDRE L18/07</t>
  </si>
  <si>
    <t>PIX TRANSF DANIEL 18/07</t>
  </si>
  <si>
    <t>PIX TRANSF ELAINE 18/07</t>
  </si>
  <si>
    <t>PIX TRANSF ELOISA 18/07</t>
  </si>
  <si>
    <t>PIX TRANSF Fernand18/07</t>
  </si>
  <si>
    <t>PIX TRANSF GIOVANA18/07</t>
  </si>
  <si>
    <t>PIX TRANSF JULIO C18/07</t>
  </si>
  <si>
    <t>PIX TRANSF RAFAELA18/07</t>
  </si>
  <si>
    <t>PIX TRANSF ROMULO 18/07</t>
  </si>
  <si>
    <t>PIX TRANSF DANIELA19/07</t>
  </si>
  <si>
    <t>PIX TRANSF DENIO F19/07</t>
  </si>
  <si>
    <t>PIX TRANSF VANESSA19/07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</si>
  <si>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</si>
  <si>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Adiantamento 50% Uniforme torcida LHF Confecções</t>
  </si>
  <si>
    <t>PIX TRANSF CARLOS 22/07</t>
  </si>
  <si>
    <t>PIX TRANSF Elisang21/07</t>
  </si>
  <si>
    <t>PIX TRANSF EDUARDO20/07</t>
  </si>
  <si>
    <t>PIX TRANSF ERICK J22/07</t>
  </si>
  <si>
    <t>PIX TRANSF GIOVANA20/07</t>
  </si>
  <si>
    <t>PIX TRANSF LUIS FE20/07</t>
  </si>
  <si>
    <t>PIX TRANSF Manuela23/07</t>
  </si>
  <si>
    <r>
      <rPr>
        <u/>
        <sz val="11"/>
        <color rgb="FF464646"/>
        <rFont val="Arial"/>
      </rPr>
      <t>exibir</t>
    </r>
    <r>
      <rPr>
        <u/>
        <sz val="11"/>
        <color rgb="FF464646"/>
        <rFont val="Arial"/>
      </rPr>
      <t> </t>
    </r>
  </si>
  <si>
    <t>Nfe nº 10 e 11 - Pagamento 02/02 confecção de23 agasalhos Crisan Collants</t>
  </si>
  <si>
    <t>PIX TRANSF Elisang25/07</t>
  </si>
  <si>
    <t>Uniforme</t>
  </si>
  <si>
    <t>Nfe nº 61.863 DEDO BRINQUEDO TROCA MOTOR PIPOQUEIRA</t>
  </si>
  <si>
    <t>reembolso pagto a maior uniforme PAULA PERGAMO</t>
  </si>
  <si>
    <t>reembolso pagto a maior uniforme DEBORA PINHEIRO TEIXEIRA</t>
  </si>
  <si>
    <t>PIX TRANSF GUSTAVO31/07</t>
  </si>
  <si>
    <t>PIX TRANSF PAULO G31/07</t>
  </si>
  <si>
    <t>01/08/2024</t>
  </si>
  <si>
    <t>PIX TRANSF  CAROLIN01/08</t>
  </si>
  <si>
    <t>PIX TRANSF  ELAINE 01/08</t>
  </si>
  <si>
    <t>PIX TRANSF  RENATA 01/08</t>
  </si>
  <si>
    <t>02/08/2024</t>
  </si>
  <si>
    <t>PIX TRANSF  DANIELA02/08</t>
  </si>
  <si>
    <t>PIX TRANSF  DANIEL 02/08</t>
  </si>
  <si>
    <t>TAR PLANO ADAPT 1  07/24</t>
  </si>
  <si>
    <t>05/08/2024</t>
  </si>
  <si>
    <t>PIX TRANSF  ADRIANA05/08</t>
  </si>
  <si>
    <t>PIX TRANSF  FERNAND05/08</t>
  </si>
  <si>
    <t>PIX TRANSF  GIOVANA05/08</t>
  </si>
  <si>
    <t>PIX TRANSF  Manuela04/08</t>
  </si>
  <si>
    <t>PIX TRANSF  VANESSA05/08</t>
  </si>
  <si>
    <t>06/08/2024</t>
  </si>
  <si>
    <t>07/08/2024</t>
  </si>
  <si>
    <t>08/08/2024</t>
  </si>
  <si>
    <t>PIX TRANSF  ALINE A08/08</t>
  </si>
  <si>
    <t>PIX TRANSF  BRUNA G08/08</t>
  </si>
  <si>
    <t>PIX TRANSF  GISELLE08/08</t>
  </si>
  <si>
    <t>PIX TRANSF  GUSTAVO08/08</t>
  </si>
  <si>
    <t>PIX TRANSF  SILVIA 08/08</t>
  </si>
  <si>
    <t>09/08/2024</t>
  </si>
  <si>
    <t>PIX TRANSF  GISELLE09/08</t>
  </si>
  <si>
    <t>PIX TRANSF  MARIANA09/08</t>
  </si>
  <si>
    <t>PIX TRANSF  VANESSA09/08</t>
  </si>
  <si>
    <t>12/08/2024</t>
  </si>
  <si>
    <t>PIX TRANSF  ROMULO 10/08</t>
  </si>
  <si>
    <t>14/08/2024</t>
  </si>
  <si>
    <t>PIX TRANSF  MILLENA14/08</t>
  </si>
  <si>
    <t>15/08/2024</t>
  </si>
  <si>
    <t>PIX TRANSF  GIOVANA15/08</t>
  </si>
  <si>
    <t>16/08/2024</t>
  </si>
  <si>
    <t>PIX TRANSF  CARLOS 16/08</t>
  </si>
  <si>
    <t>PIX TRANSF  Raquel 16/08</t>
  </si>
  <si>
    <t>19/08/2024</t>
  </si>
  <si>
    <t>PIX TRANSF  CAMILA 19/08</t>
  </si>
  <si>
    <t>camiseta torcida</t>
  </si>
  <si>
    <t>PIX TRANSF  ERICK J19/08</t>
  </si>
  <si>
    <t>PIX TRANSF  PAULA P19/08</t>
  </si>
  <si>
    <t>20/08/2024</t>
  </si>
  <si>
    <t>PIX TRANSF  ADRIANA20/08</t>
  </si>
  <si>
    <t>PIX TRANSF  CAROLIN20/08</t>
  </si>
  <si>
    <t>SALDO PARCIAL</t>
  </si>
  <si>
    <t>SALDO ANTERIOR</t>
  </si>
  <si>
    <t>PIX TRANSF  ELAINE 20/08</t>
  </si>
  <si>
    <t>PIX TRANSF  ELOISA 20/08</t>
  </si>
  <si>
    <t>PIX TRANSF  GIOVANA20/08</t>
  </si>
  <si>
    <t>PIX TRANSF  JULIO C20/08</t>
  </si>
  <si>
    <t>PIX TRANSF  RAFAELA20/08</t>
  </si>
  <si>
    <t>PIX TRANSF  ROMULO 20/08</t>
  </si>
  <si>
    <t>21/08/2024</t>
  </si>
  <si>
    <t>22/08/2024</t>
  </si>
  <si>
    <t>PIX TRANSF  ANA PAU22/08</t>
  </si>
  <si>
    <t>23/08/2024</t>
  </si>
  <si>
    <t>Reemb papel holografico jogos regionais</t>
  </si>
  <si>
    <t>Ajuda de custo transporte Camp Estadual Infantil</t>
  </si>
  <si>
    <t>Taxa Cartorio 2 registros Assembleias</t>
  </si>
  <si>
    <t>Reemb. Correios envio calças agasalhos para ajustes</t>
  </si>
  <si>
    <t>Ajuda de custo transporte Camp Estadual pré infantil</t>
  </si>
  <si>
    <t>Reemb hotel e alimentao Torneio Regional Treinador e ginasta (auxiliar técnica)</t>
  </si>
  <si>
    <t>PIX TRANSF  DANIELA23/08</t>
  </si>
  <si>
    <t>PIX TRANSF  DENIO F23/08</t>
  </si>
  <si>
    <t>PIX TRANSF  Elisang23/08</t>
  </si>
  <si>
    <t>PIX TRANSF  Fernand23/08</t>
  </si>
  <si>
    <t>PIX TRANSF  GIOVANA23/08</t>
  </si>
  <si>
    <t>PIX TRANSF  LUIS FE23/08</t>
  </si>
  <si>
    <t>PIX TRANSF  Silvana23/08</t>
  </si>
  <si>
    <t>26/08/2024</t>
  </si>
  <si>
    <t>Nfe 3320 - LHF Confecções parc.02//02 camisetas torcida</t>
  </si>
  <si>
    <t>PIX TRANSF  TATIANA26/08</t>
  </si>
  <si>
    <t>PIX TRANSF  THALINE26/08</t>
  </si>
  <si>
    <t>27/08/2024</t>
  </si>
  <si>
    <t>28/08/2024</t>
  </si>
  <si>
    <t>29/08/2024</t>
  </si>
  <si>
    <t>PIX TRANSF  PAULO G29/08</t>
  </si>
  <si>
    <t>30/08/2024</t>
  </si>
  <si>
    <t>PIX TRANSF  CLEIDE 30/08</t>
  </si>
  <si>
    <t>PIX TRANSF  ERICKA 30/08</t>
  </si>
  <si>
    <t>PIX TRANSF  IMAIRA 30/08</t>
  </si>
  <si>
    <t>PIX TRANSF  MARIANN30/08</t>
  </si>
  <si>
    <t>PIX TRANSF  VALERIA30/08</t>
  </si>
  <si>
    <t>02/09/2024</t>
  </si>
  <si>
    <t>PIX TRANSF  DANIELA02/09</t>
  </si>
  <si>
    <t>PIX TRANSF  DANIEL 02/09</t>
  </si>
  <si>
    <t>PIX TRANSF  ELAINE 01/09</t>
  </si>
  <si>
    <t>03/09/2024</t>
  </si>
  <si>
    <t>PIX TRANSF  RENATA 03/09</t>
  </si>
  <si>
    <t>TAR PLANO ADAPT 1  08/24</t>
  </si>
  <si>
    <t>04/09/2024</t>
  </si>
  <si>
    <t>PIX TRANSF  ANDRE L04/09</t>
  </si>
  <si>
    <t>PIX TRANSF  Elisang04/09</t>
  </si>
  <si>
    <t>PIX TRANSF  RENATA 04/09</t>
  </si>
  <si>
    <t>APL APLIC AUT MAIS</t>
  </si>
  <si>
    <t>05/09/2024</t>
  </si>
  <si>
    <t>PIX TRANSF  GISELLE05/09</t>
  </si>
  <si>
    <t>PIX TRANSF  MARIANA05/09</t>
  </si>
  <si>
    <t>06/09/2024</t>
  </si>
  <si>
    <t>Reemb Hotel Torneio Regional Sudeste</t>
  </si>
  <si>
    <t>AJUDA DE CUSTO TRANSPORTE Camp Estadual Adulto</t>
  </si>
  <si>
    <t>Reemb Alimentação aeroporto Brasileiro</t>
  </si>
  <si>
    <t>Reemb hotel Bruninha e Joao Gomes</t>
  </si>
  <si>
    <t>PIX TRANSF  Elisang06/09</t>
  </si>
  <si>
    <t>09/09/2024</t>
  </si>
  <si>
    <t>PIX TRANSF  ADRIANA07/09</t>
  </si>
  <si>
    <t>PIX TRANSF  ADRIANA09/09</t>
  </si>
  <si>
    <t>PIX TRANSF  DANIEL 07/09</t>
  </si>
  <si>
    <t>PIX TRANSF  GISELLE08/09</t>
  </si>
  <si>
    <t>PIX TRANSF  Paola A09/09</t>
  </si>
  <si>
    <t>PIX TRANSF  VANESSA09/09</t>
  </si>
  <si>
    <t>10/09/2024</t>
  </si>
  <si>
    <t>PIX TRANSF  ROMULO 10/09</t>
  </si>
  <si>
    <t>PIX TRANSF  SAMIRA 10/09</t>
  </si>
  <si>
    <t>11/09/2024</t>
  </si>
  <si>
    <t>PIX TRANSF  FERNAND11/09</t>
  </si>
  <si>
    <t>12/09/2024</t>
  </si>
  <si>
    <t>PIX TRANSF  CAROLIN12/09</t>
  </si>
  <si>
    <t>PIX TRANSF  Karine 12/09</t>
  </si>
  <si>
    <t>PIX TRANSF  LETICIA12/09</t>
  </si>
  <si>
    <t>13/09/2024</t>
  </si>
  <si>
    <t>PIX TRANSF  EDMUR R13/09</t>
  </si>
  <si>
    <t>ARRECADAÇÃO EVENTO VENDA DE PIZZAS</t>
  </si>
  <si>
    <t>16/09/2024</t>
  </si>
  <si>
    <t>PIX TRANSF  SILVIA 16/09</t>
  </si>
  <si>
    <t>17/09/2024</t>
  </si>
  <si>
    <t>18/09/2024</t>
  </si>
  <si>
    <t>PIX TRANSF  DANIELA18/09</t>
  </si>
  <si>
    <t>PIX TRANSF  Raphael18/09</t>
  </si>
  <si>
    <t>19/09/2024</t>
  </si>
  <si>
    <t>PIX TRANSF  Alex da19/09</t>
  </si>
  <si>
    <t>Sapatilhas Tênis Clube</t>
  </si>
  <si>
    <t>PIX TRANSF  CAROLIN19/09</t>
  </si>
  <si>
    <t>PIX TRANSF  KELLY A19/09</t>
  </si>
  <si>
    <t>20/09/2024</t>
  </si>
  <si>
    <t>Ajuda de custo transp Torneio Regional</t>
  </si>
  <si>
    <t>PGTO NF Nº 7771  PGS Têxtil Ltda - AQUISIÇÃO SAPATILHAS</t>
  </si>
  <si>
    <t>Pagto NF 753 Avaliacao arbitragem Ana Pompeu</t>
  </si>
  <si>
    <t>PIX TRANSF  GIOVANA20/09</t>
  </si>
  <si>
    <t>PIX TRANSF  Paola A20/09</t>
  </si>
  <si>
    <t>23/09/2024</t>
  </si>
  <si>
    <t>PIX TRANSF  Alexand22/09</t>
  </si>
  <si>
    <t>PIX TRANSF  Andre L22/09</t>
  </si>
  <si>
    <t>PIX TRANSF  ADRIANO23/09</t>
  </si>
  <si>
    <t>PIX TRANSF  AMILCAR23/09</t>
  </si>
  <si>
    <t>PIX TRANSF  ANA PAU22/09</t>
  </si>
  <si>
    <t>PIX TRANSF  ANDRESS22/09</t>
  </si>
  <si>
    <t>PIX TRANSF  ANTONIO22/09</t>
  </si>
  <si>
    <t>PIX TRANSF  ARTHUR 23/09</t>
  </si>
  <si>
    <t>PIX TRANSF  CAROLIN23/09</t>
  </si>
  <si>
    <t>PIX TRANSF  CLAUDIA23/09</t>
  </si>
  <si>
    <t>PIX TRANSF  ELAINE 22/09</t>
  </si>
  <si>
    <t>PIX TRANSF  FABIANA23/09</t>
  </si>
  <si>
    <t>PIX TRANSF  FABIANA22/09</t>
  </si>
  <si>
    <t>PIX TRANSF  FERNAND22/09</t>
  </si>
  <si>
    <t>PIX TRANSF  FULVIA 23/09</t>
  </si>
  <si>
    <t>PIX TRANSF  GIOVANA23/09</t>
  </si>
  <si>
    <t>PIX TRANSF  GLAUCO 23/09</t>
  </si>
  <si>
    <t>PIX TRANSF  GRACIEL23/09</t>
  </si>
  <si>
    <t>PIX TRANSF  JHONES 23/09</t>
  </si>
  <si>
    <t>PIX TRANSF  LEA COS22/09</t>
  </si>
  <si>
    <t>PIX TRANSF  LIANA A23/09</t>
  </si>
  <si>
    <t>PIX TRANSF  LUCAS C23/09</t>
  </si>
  <si>
    <t>PIX TRANSF  MARCELO22/09</t>
  </si>
  <si>
    <t>PIX TRANSF  MARIA D21/09</t>
  </si>
  <si>
    <t>PIX TRANSF  MICHELL23/09</t>
  </si>
  <si>
    <t>PIX TRANSF  NILTON 22/09</t>
  </si>
  <si>
    <t>PIX TRANSF  NIVALDA23/09</t>
  </si>
  <si>
    <t>PIX TRANSF  PAULA P22/09</t>
  </si>
  <si>
    <t>PIX TRANSF  PAULO S23/09</t>
  </si>
  <si>
    <t>PIX TRANSF  RAFAELA23/09</t>
  </si>
  <si>
    <t>PIX TRANSF  REGIS M23/09</t>
  </si>
  <si>
    <t>PIX TRANSF  SILVIA 22/09</t>
  </si>
  <si>
    <t>PIX TRANSF  TAIS CR22/09</t>
  </si>
  <si>
    <t>PIX TRANSF  VALTER 23/09</t>
  </si>
  <si>
    <t>PIX TRANSF  VANESSA22/09</t>
  </si>
  <si>
    <t>PIX TRANSF  VERA LU23/09</t>
  </si>
  <si>
    <t>PIX TRANSF  WANDERL23/09</t>
  </si>
  <si>
    <t>24/09/2024</t>
  </si>
  <si>
    <t>PIX TRANSF  ANDREZA24/09</t>
  </si>
  <si>
    <t>PIX TRANSF  Bruno C24/09</t>
  </si>
  <si>
    <t>PIX TRANSF  CARINA 24/09</t>
  </si>
  <si>
    <t>PIX TRANSF  DANIEL 24/09</t>
  </si>
  <si>
    <t>PIX TRANSF  EDUARDO24/09</t>
  </si>
  <si>
    <t>PIX TRANSF  Flavia 24/09</t>
  </si>
  <si>
    <t>PIX TRANSF  FELIPE 24/09</t>
  </si>
  <si>
    <t>PIX TRANSF  JOEME Q24/09</t>
  </si>
  <si>
    <t>PIX TRANSF  LEONARD24/09</t>
  </si>
  <si>
    <t>PIX TRANSF  LEYLANE24/09</t>
  </si>
  <si>
    <t>PIX TRANSF  Marisa 24/09</t>
  </si>
  <si>
    <t>PIX TRANSF  Natalia24/09</t>
  </si>
  <si>
    <t>PIX TRANSF  PAULO A24/09</t>
  </si>
  <si>
    <t>PIX TRANSF  PRISCIL24/09</t>
  </si>
  <si>
    <t>PIX TRANSF  ROBERTO24/09</t>
  </si>
  <si>
    <t>PIX TRANSF  THIAGO 24/09</t>
  </si>
  <si>
    <t>PIX TRANSF  VANESSA24/09</t>
  </si>
  <si>
    <t>25/09/2024</t>
  </si>
  <si>
    <t>SISPAG  VS CONSULTORIA E</t>
  </si>
  <si>
    <t>PIX TRANSF  AMANDA 25/09</t>
  </si>
  <si>
    <t>PIX TRANSF  ANDRE D25/09</t>
  </si>
  <si>
    <t>PIX TRANSF  Caique 25/09</t>
  </si>
  <si>
    <t>PIX TRANSF  CIBELE 25/09</t>
  </si>
  <si>
    <t>PIX TRANSF  CRISTIA25/09</t>
  </si>
  <si>
    <t>PIX TRANSF  ELAINE 25/09</t>
  </si>
  <si>
    <t>PIX TRANSF  Fernand25/09</t>
  </si>
  <si>
    <t>PIX TRANSF  FILIPE 25/09</t>
  </si>
  <si>
    <t>PIX TRANSF  FRANCIS25/09</t>
  </si>
  <si>
    <t>PIX TRANSF  GABRIEL25/09</t>
  </si>
  <si>
    <t>PIX TRANSF  GISELE 25/09</t>
  </si>
  <si>
    <t>PIX TRANSF  GISELLE25/09</t>
  </si>
  <si>
    <t>PIX TRANSF  Joseane25/09</t>
  </si>
  <si>
    <t>PIX TRANSF  JULIANA25/09</t>
  </si>
  <si>
    <t>PIX TRANSF  MARCO A25/09</t>
  </si>
  <si>
    <t>PIX TRANSF  RODRIGO25/09</t>
  </si>
  <si>
    <t>PIX TRANSF  SILVIA 25/09</t>
  </si>
  <si>
    <t>PIX TRANSF  VALERIA25/09</t>
  </si>
  <si>
    <t>PIX TRANSF  VANESSA25/09</t>
  </si>
  <si>
    <t>26/09/2024</t>
  </si>
  <si>
    <t>PIX TRANSF  Anderso26/09</t>
  </si>
  <si>
    <t>PIX TRANSF  Antonio26/09</t>
  </si>
  <si>
    <t>PIX TRANSF  ANDRE L26/09</t>
  </si>
  <si>
    <t>PIX TRANSF  ANNA BE26/09</t>
  </si>
  <si>
    <t>PIX TRANSF  AURELIA26/09</t>
  </si>
  <si>
    <t>PIX TRANSF  Caio Sa26/09</t>
  </si>
  <si>
    <t>PIX TRANSF  CARLOS 26/09</t>
  </si>
  <si>
    <t>PIX TRANSF  GUSTAVO26/09</t>
  </si>
  <si>
    <t>PIX TRANSF  IGOR SC26/09</t>
  </si>
  <si>
    <t>PIX TRANSF  Jaine R26/09</t>
  </si>
  <si>
    <t>PIX TRANSF  JULIANA26/09</t>
  </si>
  <si>
    <t>PIX TRANSF  JULIO C26/09</t>
  </si>
  <si>
    <t>PIX TRANSF  Karine 26/09</t>
  </si>
  <si>
    <t>PIX TRANSF  KELLY A26/09</t>
  </si>
  <si>
    <t>PIX TRANSF  LUIS FE26/09</t>
  </si>
  <si>
    <t>PIX TRANSF  MARCELO26/09</t>
  </si>
  <si>
    <t>PIX TRANSF  MARIANA26/09</t>
  </si>
  <si>
    <t>PIX TRANSF  MMO47 C26/09</t>
  </si>
  <si>
    <t>PIX TRANSF  NATHALI26/09</t>
  </si>
  <si>
    <t>PIX TRANSF  OZEIAS 26/09</t>
  </si>
  <si>
    <t>PIX TRANSF  PEDRO T26/09</t>
  </si>
  <si>
    <t>PIX TRANSF  Renata 26/09</t>
  </si>
  <si>
    <t>PIX TRANSF  RAYANE 26/09</t>
  </si>
  <si>
    <t>PIX TRANSF  RENATA 26/09</t>
  </si>
  <si>
    <t>PIX TRANSF  RICARDO26/09</t>
  </si>
  <si>
    <t>PIX TRANSF  RICHARD26/09</t>
  </si>
  <si>
    <t>PIX TRANSF  ROBSON 26/09</t>
  </si>
  <si>
    <t>PIX TRANSF  ROSEMAR26/09</t>
  </si>
  <si>
    <t>PIX TRANSF  SIMONE 26/09</t>
  </si>
  <si>
    <t>PIX TRANSF  SYNARA 26/09</t>
  </si>
  <si>
    <t>27/09/2024</t>
  </si>
  <si>
    <t>PGTO NF Nº 0005 - PIZZARIA VICENZO - AÇÃO PARA ARRECADAÇÃO</t>
  </si>
  <si>
    <t>PIX TRANSF  DANIEL 27/09</t>
  </si>
  <si>
    <t>PIX TRANSF  EDUARDO27/09</t>
  </si>
  <si>
    <t>PIX TRANSF  EVANEI 27/09</t>
  </si>
  <si>
    <t>PIX TRANSF  LEANDRO27/09</t>
  </si>
  <si>
    <t>30/09/2024</t>
  </si>
  <si>
    <t>PIX TRANSF  CARLOS 30/09</t>
  </si>
  <si>
    <t>PIX TRANSF  CAROLIN30/09</t>
  </si>
  <si>
    <t>PIX TRANSF  DENIO F30/09</t>
  </si>
  <si>
    <t>PIX TRANSF  EDUARDO30/09</t>
  </si>
  <si>
    <t>PIX TRANSF  KELLY A30/09</t>
  </si>
  <si>
    <t>PIX TRANSF  Paola A29/09</t>
  </si>
  <si>
    <t>PIX TRANSF  SAMIRA 30/09</t>
  </si>
  <si>
    <t>PIX TRANSF  WLADIMI30/09</t>
  </si>
  <si>
    <t>01/10/2024</t>
  </si>
  <si>
    <t xml:space="preserve">TAXAS CARTORIO REGISTRO ATA ASSEMBLEIAS 16/02/2024, 04/03/2024; 27/03/2024 e 29/04/2024 </t>
  </si>
  <si>
    <t>PIX TRANSF  ELAINE 01/10</t>
  </si>
  <si>
    <t>PIX TRANSF  GIOVANA01/10</t>
  </si>
  <si>
    <t>PIX TRANSF  PAULO G01/10</t>
  </si>
  <si>
    <t>02/10/2024</t>
  </si>
  <si>
    <t>PIX TRANSF  CAROLIN02/10</t>
  </si>
  <si>
    <t>PIX TRANSF  DANIELA02/10</t>
  </si>
  <si>
    <t>PIX TRANSF  Manuela02/10</t>
  </si>
  <si>
    <t>PIX TRANSF  ROSINES02/10</t>
  </si>
  <si>
    <t>TAR PLANO ADAPT 1  09/24</t>
  </si>
  <si>
    <t>03/10/2024</t>
  </si>
  <si>
    <t>PIX TRANSF  DANIEL 03/10</t>
  </si>
  <si>
    <t>04/10/2024</t>
  </si>
  <si>
    <t>PIX TRANSF  Karine 04/10</t>
  </si>
  <si>
    <t>PIX TRANSF  Paola A04/10</t>
  </si>
  <si>
    <t>07/10/2024</t>
  </si>
  <si>
    <t>PIX TRANSF  ADRIANA07/10</t>
  </si>
  <si>
    <t>PIX TRANSF  ANDRE L07/10</t>
  </si>
  <si>
    <t>PIX TRANSF  DANIELL07/10</t>
  </si>
  <si>
    <t>PIX TRANSF  GABRIEL07/10</t>
  </si>
  <si>
    <t>PIX TRANSF  GISELLE05/10</t>
  </si>
  <si>
    <t>PIX TRANSF  ROBERTA07/10</t>
  </si>
  <si>
    <t>08/10/2024</t>
  </si>
  <si>
    <t>PIX TRANSF  Elisang08/10</t>
  </si>
  <si>
    <t>PIX TRANSF  GISELLE08/10</t>
  </si>
  <si>
    <t>09/10/2024</t>
  </si>
  <si>
    <t>PIX QRS ADMILSON JO09/10</t>
  </si>
  <si>
    <t>ARRECADAÇÃO FESTIVAL DIA DAS CRIANÇAS</t>
  </si>
  <si>
    <t>Festival DIA DAS CRIANÇAS</t>
  </si>
  <si>
    <t>PIX QRS ANA CAROLIN09/10</t>
  </si>
  <si>
    <t>PIX QRS ANA PAULA D09/10</t>
  </si>
  <si>
    <t>PIX QRS Cleide Veig09/10</t>
  </si>
  <si>
    <t>PIX QRS Cristiano R09/10</t>
  </si>
  <si>
    <t>PIX QRS Denise de M09/10</t>
  </si>
  <si>
    <t>PIX QRS DANIEL PERE09/10</t>
  </si>
  <si>
    <t>PIX QRS DANIEL SIMO09/10</t>
  </si>
  <si>
    <t>PIX QRS DEBORA PINH09/10</t>
  </si>
  <si>
    <t>PIX QRS Elisangela 09/10</t>
  </si>
  <si>
    <t>PIX QRS ESCOLA INFA09/10</t>
  </si>
  <si>
    <t>PIX QRS FERNANDA PI09/10</t>
  </si>
  <si>
    <t>PIX QRS GABRIEL ANT09/10</t>
  </si>
  <si>
    <t>PIX QRS GIOVANNA NI09/10</t>
  </si>
  <si>
    <t>PIX QRS GISELDA APA09/10</t>
  </si>
  <si>
    <t>PIX QRS Henrique Is09/10</t>
  </si>
  <si>
    <t>PIX QRS IMAIRA BERT09/10</t>
  </si>
  <si>
    <t>PIX QRS Juliana Cri09/10</t>
  </si>
  <si>
    <t>PIX QRS JOSE AUGUST09/10</t>
  </si>
  <si>
    <t>PIX QRS JULIANA BAL09/10</t>
  </si>
  <si>
    <t>PIX QRS JUNIA VALER09/10</t>
  </si>
  <si>
    <t>PIX QRS LAURIANI CA09/10</t>
  </si>
  <si>
    <t>PIX QRS LAZARO PINT09/10</t>
  </si>
  <si>
    <t>PIX QRS LETICIA AND09/10</t>
  </si>
  <si>
    <t>PIX QRS LUCIANA CRI09/10</t>
  </si>
  <si>
    <t>PIX QRS LUIS FERNAN09/10</t>
  </si>
  <si>
    <t>PIX QRS LUIZ FERNAN09/10</t>
  </si>
  <si>
    <t>PIX QRS Marisa Oliv09/10</t>
  </si>
  <si>
    <t>PIX QRS MARLENE DE 09/10</t>
  </si>
  <si>
    <t>PIX QRS PAULA ZANDO09/10</t>
  </si>
  <si>
    <t>PIX QRS PAULA PERGA09/10</t>
  </si>
  <si>
    <t>PIX QRS PIETRA BONO09/10</t>
  </si>
  <si>
    <t>PIX QRS PRISCILA AL09/10</t>
  </si>
  <si>
    <t>PIX QRS PRISCILA JU09/10</t>
  </si>
  <si>
    <t>PIX QRS PRISCILA MI09/10</t>
  </si>
  <si>
    <t>PIX QRS RENATA BAST09/10</t>
  </si>
  <si>
    <t>PIX QRS Sarah Reimb09/10</t>
  </si>
  <si>
    <t>PIX QRS Sirlei Apar09/10</t>
  </si>
  <si>
    <t>PIX QRS SAMIRA FAWZ09/10</t>
  </si>
  <si>
    <t>PIX QRS SB CORRETOR09/10</t>
  </si>
  <si>
    <t>PIX QRS TATIANA LUC09/10</t>
  </si>
  <si>
    <t>PIX QRS THAIS MELLO09/10</t>
  </si>
  <si>
    <t>PIX QRS THAISA VASC09/10</t>
  </si>
  <si>
    <t>PIX QRS THIAGO GRIL09/10</t>
  </si>
  <si>
    <t>PIX QRS Valeria Rod09/10</t>
  </si>
  <si>
    <t>PIX TRANSF  ADRIANA09/10</t>
  </si>
  <si>
    <t>PIX TRANSF  ELAINE 09/10</t>
  </si>
  <si>
    <t>PIX TRANSF  Fernand09/10</t>
  </si>
  <si>
    <t>PIX TRANSF  GIOVANA09/10</t>
  </si>
  <si>
    <t>PIX TRANSF  GUSTAVO09/10</t>
  </si>
  <si>
    <t>PIX TRANSF  VANESSA09/10</t>
  </si>
  <si>
    <t>10/10/2024</t>
  </si>
  <si>
    <t>PIX QRS Joao Paulo 10/10</t>
  </si>
  <si>
    <t>PIX QRS LUCIANE ITT10/10</t>
  </si>
  <si>
    <t>PIX TRANSF  DENIO F10/10</t>
  </si>
  <si>
    <t>PIX TRANSF  MARIANA10/10</t>
  </si>
  <si>
    <t>PIX TRANSF  ROMULO 10/10</t>
  </si>
  <si>
    <t>PIX TRANSF  SAMIRA 10/10</t>
  </si>
  <si>
    <t>11/10/2024</t>
  </si>
  <si>
    <t>PIX TRANSF  RAPHAEL11/10</t>
  </si>
  <si>
    <t>PIX TRANSF  Wladimi11/10</t>
  </si>
  <si>
    <t>14/10/2024</t>
  </si>
  <si>
    <t>PIX TRANSF  ANDRE L14/10</t>
  </si>
  <si>
    <t>PIX TRANSF  JOICE R14/10</t>
  </si>
  <si>
    <t>PIX TRANSF  KELLY A14/10</t>
  </si>
  <si>
    <t>15/10/2024</t>
  </si>
  <si>
    <t>PIX TRANSF  RENATA 15/10</t>
  </si>
  <si>
    <t>16/10/2024</t>
  </si>
  <si>
    <t>PIX TRANSF  GRACIEL16/10</t>
  </si>
  <si>
    <t>17/10/2024</t>
  </si>
  <si>
    <t>PIX TRANSF  DEBORA 17/10</t>
  </si>
  <si>
    <t>18/10/2024</t>
  </si>
  <si>
    <t>PIX TRANSF  Elisang18/10</t>
  </si>
  <si>
    <t>VAN COPA SP</t>
  </si>
  <si>
    <t>PIX TRANSF  EDUARDO18/10</t>
  </si>
  <si>
    <t>PIX TRANSF  GIOVANA18/10</t>
  </si>
  <si>
    <t>PIX TRANSF  PAULA P18/10</t>
  </si>
  <si>
    <t>PIX TRANSF  SILVIA 18/10</t>
  </si>
  <si>
    <t>PIX TRANSF  VANESSA18/10</t>
  </si>
  <si>
    <t>21/10/2024</t>
  </si>
  <si>
    <t xml:space="preserve">Nfse nº 674 ADO TUR LOCAçãO  COPA SãO PAULO 2º FASE MOGI DAS CRUZES  18 e 19/10/2024 </t>
  </si>
  <si>
    <t>NF nº 001 VIVIANE BARROS - COLLANTS TRIO PRE INFANTIL</t>
  </si>
  <si>
    <t>PIX TRANSF  ELAINE 21/10</t>
  </si>
  <si>
    <t>PIX TRANSF  FERNAND21/10</t>
  </si>
  <si>
    <t>PIX TRANSF  GIOVANA21/10</t>
  </si>
  <si>
    <t>22/10/2024</t>
  </si>
  <si>
    <t>PIX TRANSF  ALETHEA22/10</t>
  </si>
  <si>
    <t>PIX TRANSF  NOEMI F22/10</t>
  </si>
  <si>
    <t>23/10/2024</t>
  </si>
  <si>
    <t>PIX TRANSF  LAURA D23/10</t>
  </si>
  <si>
    <t>PIX TRANSF  SABRINA23/10</t>
  </si>
  <si>
    <t>24/10/2024</t>
  </si>
  <si>
    <t>PIX TRANSF  DANIELA24/10</t>
  </si>
  <si>
    <t>PIX TRANSF  DIOGO O24/10</t>
  </si>
  <si>
    <t>PIX TRANSF  PAULO C24/10</t>
  </si>
  <si>
    <t>PIX TRANSF  SAMIRA 24/10</t>
  </si>
  <si>
    <t>25/10/2024</t>
  </si>
  <si>
    <t>PIX TRANSF  CAROLIN25/10</t>
  </si>
  <si>
    <t>PIX TRANSF  LIGIA P25/10</t>
  </si>
  <si>
    <t>PIX TRANSF  Maurici25/10</t>
  </si>
  <si>
    <t>PIX TRANSF  MARINA 25/10</t>
  </si>
  <si>
    <t>PIX TRANSF  PAULA P25/10</t>
  </si>
  <si>
    <t>?</t>
  </si>
  <si>
    <t>28/10/2024</t>
  </si>
  <si>
    <t>Nfse nº 675 ADO TUR VAN CAMPEONATO ESTADUAL DE CONJUNTO SãO JOSé DOS CAMPOS 26/10/2024</t>
  </si>
  <si>
    <t>29/10/2024</t>
  </si>
  <si>
    <t>PIX TRANSF  GIOVANI29/10</t>
  </si>
  <si>
    <t>PIX TRANSF  PEROLLA29/10</t>
  </si>
  <si>
    <t>PIX TRANSF  REGIANE29/10</t>
  </si>
  <si>
    <t>30/10/2024</t>
  </si>
  <si>
    <t>PIX TRANSF  CAMILA 30/10</t>
  </si>
  <si>
    <t>ARRECADAÇÃO ALMOÇO BENEFICENTE DUO BRUSCHETTERIA</t>
  </si>
  <si>
    <t>PIX TRANSF  ELAINE 30/10</t>
  </si>
  <si>
    <t>PIX TRANSF  FERNAND30/10</t>
  </si>
  <si>
    <t>PIX TRANSF  GUSTAVO30/10</t>
  </si>
  <si>
    <t>PIX TRANSF  JULIANE30/10</t>
  </si>
  <si>
    <t>PIX TRANSF  KARINA 30/10</t>
  </si>
  <si>
    <t>PIX TRANSF  LEA COS30/10</t>
  </si>
  <si>
    <t>PIX TRANSF  MARCELA30/10</t>
  </si>
  <si>
    <t>PIX TRANSF  MARLENE30/10</t>
  </si>
  <si>
    <t>PIX TRANSF  MIRELLA30/10</t>
  </si>
  <si>
    <t>PIX TRANSF  PATRICI30/10</t>
  </si>
  <si>
    <t>PIX TRANSF  PAULA P30/10</t>
  </si>
  <si>
    <t>PIX TRANSF  RAFAELA30/10</t>
  </si>
  <si>
    <t>PIX TRANSF  Sergio 30/10</t>
  </si>
  <si>
    <t>PIX TRANSF  SAMIRA 30/10</t>
  </si>
  <si>
    <t>PIX TRANSF  SIMONE 30/10</t>
  </si>
  <si>
    <t>31/10/2024</t>
  </si>
  <si>
    <t>PIX TRANSF  ERIKA S31/10</t>
  </si>
  <si>
    <t>SALDO FINAL</t>
  </si>
  <si>
    <t>PIX TRANSF MICHELL01/11</t>
  </si>
  <si>
    <t>01/11/2024</t>
  </si>
  <si>
    <t>SISPAG FORNECEDORES PIX TRANSFERENCIA</t>
  </si>
  <si>
    <t>PGTO NF Nº 9113 PGS Têxtil Ltda - AQUISIÇÃO SAPATILHAS</t>
  </si>
  <si>
    <t>AJUDA DE CUSTO HOSPEDAGEM E TRANSPORTE CAMP BRAS ADULTO (PERDA VOO)</t>
  </si>
  <si>
    <t>TAXA REGISTRO CARTORIO ASSEMBLEIA ELEICAO 20242026 </t>
  </si>
  <si>
    <t xml:space="preserve">REEMBOLSO DESPESAS COM ALIMENTAÇÃO COMISSÃO TÉCNICA REFEICAO COPA SP 18 E 1910  </t>
  </si>
  <si>
    <t>AJUDA DE CUSTO TRANSPORTE COPA SP 2ª FASE</t>
  </si>
  <si>
    <t>REEMBOLSO DESPESAS COM ALIMENTAÇÃO COMISSÃO TÉCNICA REFEICAO COPA SP 18/10</t>
  </si>
  <si>
    <t>04/11/2024</t>
  </si>
  <si>
    <t>PIX TRANSF JULIANA04/11</t>
  </si>
  <si>
    <t>PIX TRANSF PAULO G02/11</t>
  </si>
  <si>
    <t>TAR PLANO ADAPT 1  10/24</t>
  </si>
  <si>
    <t>05/11/2024</t>
  </si>
  <si>
    <t>PIX TRANSF GISELLE05/11</t>
  </si>
  <si>
    <t>PIX TRANSF RAFAELA05/11</t>
  </si>
  <si>
    <t>PIX TRANSF ADRIANA05/11</t>
  </si>
  <si>
    <t>PIX TRANSF GUSTAVO05/11</t>
  </si>
  <si>
    <t>PIX TRANSF ANDRE L05/11</t>
  </si>
  <si>
    <t>PIX TRANSF DANIELA05/11</t>
  </si>
  <si>
    <t>06/11/2024</t>
  </si>
  <si>
    <t>PIX TRANSF MARIANA06/11</t>
  </si>
  <si>
    <t>PIX TRANSF VANESSA06/11</t>
  </si>
  <si>
    <t>PIX TRANSF FABIANA06/11</t>
  </si>
  <si>
    <t>07/11/2024</t>
  </si>
  <si>
    <t>PIX TRANSF Karine 07/11</t>
  </si>
  <si>
    <t>PIX TRANSF CAROLIN07/11</t>
  </si>
  <si>
    <t>PIX TRANSF LUCIANA07/11</t>
  </si>
  <si>
    <t>PIX TRANSF RAFAELA07/11</t>
  </si>
  <si>
    <t>PIX TRANSF ELAINE 07/11</t>
  </si>
  <si>
    <t>PIX TRANSF ADRIANA07/11</t>
  </si>
  <si>
    <t>08/11/2024</t>
  </si>
  <si>
    <t>PIX TRANSF DANIEL 08/11</t>
  </si>
  <si>
    <t>PIX TRANSF EDUARDO08/11</t>
  </si>
  <si>
    <t>PIX TRANSF Romulo 08/11</t>
  </si>
  <si>
    <t>11/11/2024</t>
  </si>
  <si>
    <t>PIX TRANSF Romulo 09/11</t>
  </si>
  <si>
    <t>PIX TRANSF GRACIEL11/11</t>
  </si>
  <si>
    <t>PIX TRANSF RENATA 10/11</t>
  </si>
  <si>
    <t>NF 677 ADOTUR TRANSPORTE COPA BABY GUARA</t>
  </si>
  <si>
    <t>13/11/2024</t>
  </si>
  <si>
    <t>PIX TRANSF GIOVANA13/11</t>
  </si>
  <si>
    <t>PIX TRANSF PAULA P13/11</t>
  </si>
  <si>
    <t>PIX TRANSF Paola A13/11</t>
  </si>
  <si>
    <t>PIX TRANSF ERICKA 13/11</t>
  </si>
  <si>
    <t>18/11/2024</t>
  </si>
  <si>
    <t>PIX TRANSF ELAINE 17/11</t>
  </si>
  <si>
    <t>PIX QRS</t>
  </si>
  <si>
    <t>ARRECADAÇÃO ALMOÇO BENEFICENTE DUO BRUSCHETTERIA (ALMOÇO E VENDAS DE VOUCHERS</t>
  </si>
  <si>
    <t>21/11/2024</t>
  </si>
  <si>
    <t>PIX TRANSF GIOVANA20/11</t>
  </si>
  <si>
    <t>22/11/2024</t>
  </si>
  <si>
    <t>PIX TRANSF Kefer C22/11</t>
  </si>
  <si>
    <t>PIX TRANSF KELLY A22/11</t>
  </si>
  <si>
    <t>PIX TRANSF Elisang22/11</t>
  </si>
  <si>
    <t>25/11/2024</t>
  </si>
  <si>
    <t>PIX TRANSF ANA CAR25/11</t>
  </si>
  <si>
    <t>27/11/2024</t>
  </si>
  <si>
    <t>PIX TRANSF FERNAND27/11</t>
  </si>
  <si>
    <t>02/12/2024</t>
  </si>
  <si>
    <t>PIX TRANSF GISELLE02/12</t>
  </si>
  <si>
    <t>PIX TRANSF PAULO G30/11</t>
  </si>
  <si>
    <t>REEMBOLSO ALIMENTACAO 3 TECNICOS ESTADUAL DE CONJUNTOS </t>
  </si>
  <si>
    <t>REEMBOLSO ALIMENTACAO 2 TECNICOS COPA SP NIVEL III </t>
  </si>
  <si>
    <t>03/12/2024</t>
  </si>
  <si>
    <t>PIX TRANSF DANIELA03/12</t>
  </si>
  <si>
    <t>Sapatilha</t>
  </si>
  <si>
    <t>SISPAG MATHEUS FRANCISCO...</t>
  </si>
  <si>
    <t>TARIFA BANCARIA QRCODE</t>
  </si>
  <si>
    <t>TAR PLANO ADAPT 1  11/24</t>
  </si>
  <si>
    <t xml:space="preserve">TARIFA BANCARIA MENSAL </t>
  </si>
  <si>
    <t>04/12/2024</t>
  </si>
  <si>
    <t>PIX TRANSF MARIANA04/12</t>
  </si>
  <si>
    <t>PIX TRANSF CAROLIN04/12</t>
  </si>
  <si>
    <t>PIX TRANSF Jaqueli04/12</t>
  </si>
  <si>
    <t>05/12/2024</t>
  </si>
  <si>
    <t>PIX TRANSF GISELLE05/12</t>
  </si>
  <si>
    <t>PIX TRANSF TATIANA05/12</t>
  </si>
  <si>
    <t>06/12/2024</t>
  </si>
  <si>
    <t>PIX TRANSF ANDRE L06/12</t>
  </si>
  <si>
    <t>PIX TRANSF ADRIANA06/12</t>
  </si>
  <si>
    <t>PIX TRANSF SILVIA 06/12</t>
  </si>
  <si>
    <t>PIX TRANSF DANIEL 06/12</t>
  </si>
  <si>
    <t>09/12/2024</t>
  </si>
  <si>
    <t>PIX TRANSF GISELLE08/12</t>
  </si>
  <si>
    <t>PIX TRANSF VANESSA09/12</t>
  </si>
  <si>
    <t>PIX TRANSF ERICKA 09/12</t>
  </si>
  <si>
    <t>PIX TRANSF LUCIANA08/12</t>
  </si>
  <si>
    <t>PIX TRANSF RENATA 08/12</t>
  </si>
  <si>
    <t>PIX TRANSF Karine 09/12</t>
  </si>
  <si>
    <t>10/12/2024</t>
  </si>
  <si>
    <t>PIX TRANSF LUCIANA10/12</t>
  </si>
  <si>
    <t>PIX TRANSF RENATA 10/12</t>
  </si>
  <si>
    <t>12/12/2024</t>
  </si>
  <si>
    <t>PIX TRANSF SAMIRA 12/12</t>
  </si>
  <si>
    <t>PIX TRANSF GUSTAVO12/12</t>
  </si>
  <si>
    <t>PIX TRANSF ELAINE 12/12</t>
  </si>
  <si>
    <t>PIX TRANSF DENIO F12/12</t>
  </si>
  <si>
    <t>PIX TRANSF Paola A12/12</t>
  </si>
  <si>
    <t>PIX TRANSF CARLOS 12/12</t>
  </si>
  <si>
    <t>PIX TRANSF EDUARDO12/12</t>
  </si>
  <si>
    <t>13/12/2024</t>
  </si>
  <si>
    <t>PIX TRANSF FERNAND13/12</t>
  </si>
  <si>
    <t>PIX TRANSF CARLOS 13/12</t>
  </si>
  <si>
    <t>ARRECADAÇÃO VENDA PIPOCA FESTIVAL ENCERRAMENTO CCRN</t>
  </si>
  <si>
    <t>PIX TRANSF Fernand13/12</t>
  </si>
  <si>
    <t>PIX TRANSF Romulo 13/12</t>
  </si>
  <si>
    <t>18/12/2024</t>
  </si>
  <si>
    <t>PIX TRANSF ELAINE 18/12</t>
  </si>
  <si>
    <t xml:space="preserve">BRIGADEIROS ACAO FESTA ENCERRAMENTO REGATAS </t>
  </si>
  <si>
    <t>20/12/2024</t>
  </si>
  <si>
    <t>PIX TRANSF GIOVANA20/12</t>
  </si>
  <si>
    <t>23/12/2024</t>
  </si>
  <si>
    <t>PIX TRANSF GIOVANA22/12</t>
  </si>
  <si>
    <t>PIX TRANSF PAULO G22/12</t>
  </si>
  <si>
    <t>PIX TRANSF RODRIGO21/12</t>
  </si>
  <si>
    <t>PIX TRANSF DEBORA 21/12</t>
  </si>
  <si>
    <t>30/12/2024</t>
  </si>
  <si>
    <t>REEMBOLSO INSCRICAO E HOSPEDAGEM CURSO GUARA  PARA 3 TÉCNICOS</t>
  </si>
  <si>
    <t>REEMBOLSO Alimentação 2 treinadoras COPA BABY</t>
  </si>
  <si>
    <t>Caixa</t>
  </si>
  <si>
    <t>Mês</t>
  </si>
  <si>
    <t>Saldo inicial</t>
  </si>
  <si>
    <t>Valor</t>
  </si>
  <si>
    <t xml:space="preserve"> Saldo </t>
  </si>
  <si>
    <t>Arrecadação Bingo Dia das mães</t>
  </si>
  <si>
    <t>Arrecadação evento pipoca GA</t>
  </si>
  <si>
    <t>Evento Chapeu de Palha</t>
  </si>
  <si>
    <t>Evento DIA DAS CRIANÇAS</t>
  </si>
  <si>
    <t>Arrecação festa de encerramento</t>
  </si>
  <si>
    <t>Transferência para o banco</t>
  </si>
  <si>
    <t>ATIVOS GRCAMP</t>
  </si>
  <si>
    <t>Nº NF</t>
  </si>
  <si>
    <t xml:space="preserve">Fornecedor </t>
  </si>
  <si>
    <t>Observações</t>
  </si>
  <si>
    <t>Local</t>
  </si>
  <si>
    <t>Complemento</t>
  </si>
  <si>
    <t>WILLIANE LAYS DE MELO SILVA 47033925859</t>
  </si>
  <si>
    <t>RELOGIO DIGITAL LE-2111</t>
  </si>
  <si>
    <t>Ginásio GR</t>
  </si>
  <si>
    <t>D. DE OLIVEIRA ALMIRON COLCHOES</t>
  </si>
  <si>
    <t>Escada De Agilidade 10 Degraus</t>
  </si>
  <si>
    <t>MUVIN ESPORTES AS</t>
  </si>
  <si>
    <t>Disco de Deslizamento - Par - Muvin Slide
Funcional Pilates</t>
  </si>
  <si>
    <t>Mercado livre</t>
  </si>
  <si>
    <t>Carregador JBL</t>
  </si>
  <si>
    <t>DANIELE APARECIDA SERVIENSKI
CHULIK 04320909917</t>
  </si>
  <si>
    <t xml:space="preserve">06 Collants conjunto juvenil </t>
  </si>
  <si>
    <t>Collants juvenil</t>
  </si>
  <si>
    <t>PARTSFOX COM. DE
PECAS E ACESS. DE
EQUIP. ELETR.</t>
  </si>
  <si>
    <t>Pipoca Pipoqueira Profissional Eletrica Popcorn Doce Salgada</t>
  </si>
  <si>
    <t>Pipoqueira para eventos</t>
  </si>
  <si>
    <t>Vanessa/Bruno pais Isadora</t>
  </si>
  <si>
    <t>DANIELE APARECIDA SERVIENSKI CHULIK 04320909917</t>
  </si>
  <si>
    <t>06 Collants conjunto infantil (Wakanda) preto/branco</t>
  </si>
  <si>
    <t>Collants infantil</t>
  </si>
  <si>
    <t>Ginastas ?</t>
  </si>
  <si>
    <t>1 Alice Baratelli</t>
  </si>
  <si>
    <t>A ELETRO REIS</t>
  </si>
  <si>
    <t xml:space="preserve"> 4 BARRAS PARA TREINAMENTO BALLET</t>
  </si>
  <si>
    <t>(custo material)</t>
  </si>
  <si>
    <t>-</t>
  </si>
  <si>
    <t>DESAPEGO GR</t>
  </si>
  <si>
    <t>1 par de  aparelhos maças usada</t>
  </si>
  <si>
    <t>Pedras Campeãs</t>
  </si>
  <si>
    <t>TRIO DE FITAS MARCA CHACOTT VERMELHA JUVENIL/ADULTO</t>
  </si>
  <si>
    <t xml:space="preserve">NF nº 001 VIVIANE BARROS - </t>
  </si>
  <si>
    <t xml:space="preserve">COLLANTS TRIO (3) PRE INFANTIL (pantera cor de rosa) </t>
  </si>
  <si>
    <t>Trio pré infantil</t>
  </si>
  <si>
    <t>Meta</t>
  </si>
  <si>
    <t>Evento</t>
  </si>
  <si>
    <t>Contribuição voluntária mensal</t>
  </si>
  <si>
    <t>Meta mínima</t>
  </si>
  <si>
    <t>por ginasta</t>
  </si>
  <si>
    <t>A partir de outubro/2023</t>
  </si>
  <si>
    <t>Nº de ginastas</t>
  </si>
  <si>
    <t>Qtd de adesões</t>
  </si>
  <si>
    <t>Arrecadação</t>
  </si>
  <si>
    <t>* com base no nº de inscrições</t>
  </si>
  <si>
    <t>Categoria ginasta em 2023</t>
  </si>
  <si>
    <t xml:space="preserve">Meta </t>
  </si>
  <si>
    <t>Previsão adesões*</t>
  </si>
  <si>
    <t>Realizado</t>
  </si>
  <si>
    <t>Resultado</t>
  </si>
  <si>
    <t>26 adesões</t>
  </si>
  <si>
    <t>Total ano</t>
  </si>
  <si>
    <t>10 contribuições</t>
  </si>
  <si>
    <t>07 contribuições</t>
  </si>
  <si>
    <t>A PARTIR 04/2024: duas contribuições voluntárias por mês: André (primo Alice Baratelli) e Fernando (pai Antonella Pergamo)</t>
  </si>
  <si>
    <t>Rifa Pascoa</t>
  </si>
  <si>
    <t>11/03 a 27/03</t>
  </si>
  <si>
    <t>PIX</t>
  </si>
  <si>
    <t>Extrato</t>
  </si>
  <si>
    <t>Custos</t>
  </si>
  <si>
    <t>Controle</t>
  </si>
  <si>
    <t>Líquido</t>
  </si>
  <si>
    <t>Categoria</t>
  </si>
  <si>
    <t>Ginasta</t>
  </si>
  <si>
    <t>COUNTA of Nome Comprador</t>
  </si>
  <si>
    <t>Zilah Salle</t>
  </si>
  <si>
    <t>Total</t>
  </si>
  <si>
    <t>Mariana Ordine</t>
  </si>
  <si>
    <t>Infantil</t>
  </si>
  <si>
    <t>Alice Baratelli</t>
  </si>
  <si>
    <t>Giovanna Rocha</t>
  </si>
  <si>
    <t>Allicia Rosa</t>
  </si>
  <si>
    <t>Júlia</t>
  </si>
  <si>
    <t>Antonella B Ribeiro</t>
  </si>
  <si>
    <t>Letícia Lisboa</t>
  </si>
  <si>
    <t>Laura</t>
  </si>
  <si>
    <t>Yasmin</t>
  </si>
  <si>
    <t>Lorena Machado</t>
  </si>
  <si>
    <t>Infantil Total</t>
  </si>
  <si>
    <t>Antonella Pergamo</t>
  </si>
  <si>
    <t>Juvenil e Adulto</t>
  </si>
  <si>
    <t>Bruna Nory</t>
  </si>
  <si>
    <t>Helena Affonso</t>
  </si>
  <si>
    <t>Gabi</t>
  </si>
  <si>
    <t>Betina Abib</t>
  </si>
  <si>
    <t>Sophia</t>
  </si>
  <si>
    <t>Gabriela Mello</t>
  </si>
  <si>
    <t>Juvenil e Adulto Total</t>
  </si>
  <si>
    <t>Pré-Equipe</t>
  </si>
  <si>
    <t>Isadora</t>
  </si>
  <si>
    <t>Pré-Equipe Total</t>
  </si>
  <si>
    <t>Pré-Infantil</t>
  </si>
  <si>
    <t>Heloísa Martins</t>
  </si>
  <si>
    <t>Letícia Mendes</t>
  </si>
  <si>
    <t>Luisa Dawood</t>
  </si>
  <si>
    <t>Pré-Infantil Total</t>
  </si>
  <si>
    <t>Técnico</t>
  </si>
  <si>
    <t>Marina</t>
  </si>
  <si>
    <t>Técnico Total</t>
  </si>
  <si>
    <t>Grand Total</t>
  </si>
  <si>
    <t>Número para Sorteio</t>
  </si>
  <si>
    <t>Números 
Talão</t>
  </si>
  <si>
    <t>Nome Comprador</t>
  </si>
  <si>
    <t>Contato</t>
  </si>
  <si>
    <t>Forma Pagamento</t>
  </si>
  <si>
    <t>Data Pagamento</t>
  </si>
  <si>
    <t>Lea Silvia (regatas)</t>
  </si>
  <si>
    <t>12 996341453</t>
  </si>
  <si>
    <t>pix</t>
  </si>
  <si>
    <t>Gustavo Dias Mendes</t>
  </si>
  <si>
    <t>(19) 99777-6277</t>
  </si>
  <si>
    <t>Aureliano Ferreira</t>
  </si>
  <si>
    <t>17 11 461250654</t>
  </si>
  <si>
    <t>Pix</t>
  </si>
  <si>
    <t>Thiago Grilo</t>
  </si>
  <si>
    <t>(19)997120196</t>
  </si>
  <si>
    <t>Giovana Ribeiro</t>
  </si>
  <si>
    <t>(19)997120192</t>
  </si>
  <si>
    <t>Carolina Souza</t>
  </si>
  <si>
    <t>(19)996239808</t>
  </si>
  <si>
    <t>(19)997353428</t>
  </si>
  <si>
    <t>Amanda</t>
  </si>
  <si>
    <t>(15)996214059</t>
  </si>
  <si>
    <t>Mariana</t>
  </si>
  <si>
    <t>(19)991106389</t>
  </si>
  <si>
    <t>Cidinha</t>
  </si>
  <si>
    <t>(19)992022895</t>
  </si>
  <si>
    <t>Carolina {clube}</t>
  </si>
  <si>
    <t>(11)999644991</t>
  </si>
  <si>
    <t>Arlindo Baratelli</t>
  </si>
  <si>
    <t>(19)997795777</t>
  </si>
  <si>
    <t>Natalia Kelly</t>
  </si>
  <si>
    <t>(19)999944346</t>
  </si>
  <si>
    <t>Maria Baratelli</t>
  </si>
  <si>
    <t>(19)971002219</t>
  </si>
  <si>
    <t>Isabel casa 01</t>
  </si>
  <si>
    <t>(19)999711022</t>
  </si>
  <si>
    <t>Mateus casa 03</t>
  </si>
  <si>
    <t>(19)991361509</t>
  </si>
  <si>
    <t>Matheus casa 44</t>
  </si>
  <si>
    <t>(69)992791234</t>
  </si>
  <si>
    <t>Fabiana casa 38</t>
  </si>
  <si>
    <t>(19)997156152</t>
  </si>
  <si>
    <t>Juliana casa 06</t>
  </si>
  <si>
    <t>(19)999987780</t>
  </si>
  <si>
    <t>Ananda Elo</t>
  </si>
  <si>
    <t>Luis Baratelli</t>
  </si>
  <si>
    <t>(19)991288783</t>
  </si>
  <si>
    <t>Beatriz Moliani Azevedo</t>
  </si>
  <si>
    <t>(19) 99151-2306</t>
  </si>
  <si>
    <t>Nilton Azevedo</t>
  </si>
  <si>
    <t>(19) 99601-6389</t>
  </si>
  <si>
    <t>Rafaela Scalon</t>
  </si>
  <si>
    <t>(19) 99143-4989</t>
  </si>
  <si>
    <t>Aletéia Nunes</t>
  </si>
  <si>
    <t>(19) 99848-4050</t>
  </si>
  <si>
    <t>Therezinha</t>
  </si>
  <si>
    <t>(19) 98232-6091</t>
  </si>
  <si>
    <t>Sandra Sanches</t>
  </si>
  <si>
    <t>(19) 98238-9089</t>
  </si>
  <si>
    <t>Maiara Cruz</t>
  </si>
  <si>
    <t>(19) 99742-8901</t>
  </si>
  <si>
    <t>Daniela da Cruz Martins</t>
  </si>
  <si>
    <t>(19) 99431-7420</t>
  </si>
  <si>
    <t>Áurea 1° ano</t>
  </si>
  <si>
    <t>(19) 981329799</t>
  </si>
  <si>
    <t>Teresa 2° ano</t>
  </si>
  <si>
    <t>(19) 98272-9644</t>
  </si>
  <si>
    <t>Rita cantina</t>
  </si>
  <si>
    <t>(19) 99135-4332</t>
  </si>
  <si>
    <t>Márcia Integral</t>
  </si>
  <si>
    <t>(19)988981849</t>
  </si>
  <si>
    <t>19 994664197</t>
  </si>
  <si>
    <t>Fábio</t>
  </si>
  <si>
    <t>11 - 911705320</t>
  </si>
  <si>
    <t>dinheiro</t>
  </si>
  <si>
    <t>Marcílio Bonomi</t>
  </si>
  <si>
    <t>19 - 974086347</t>
  </si>
  <si>
    <t>Claudete Ribeiro</t>
  </si>
  <si>
    <t>Tiago Gianini</t>
  </si>
  <si>
    <t>19- 974086347</t>
  </si>
  <si>
    <t>Daniel Ribeiro</t>
  </si>
  <si>
    <t>19 -974086347</t>
  </si>
  <si>
    <t>Cristina Binotti</t>
  </si>
  <si>
    <t>19- 992201610</t>
  </si>
  <si>
    <t>Joao Jorge Marques</t>
  </si>
  <si>
    <t>19 998835354</t>
  </si>
  <si>
    <t>Gustavo Sperancin</t>
  </si>
  <si>
    <t>Paulo Santana</t>
  </si>
  <si>
    <t>Heitor Matos</t>
  </si>
  <si>
    <t>19 996541017</t>
  </si>
  <si>
    <t>Sandra Ordine</t>
  </si>
  <si>
    <t>(19) 98135-0448</t>
  </si>
  <si>
    <t>Joao</t>
  </si>
  <si>
    <t>(11) 98758-8107</t>
  </si>
  <si>
    <t>Mateus</t>
  </si>
  <si>
    <t>(19) 99838-3457</t>
  </si>
  <si>
    <t>(19) 98170-7703</t>
  </si>
  <si>
    <t>(19) 97420-9838</t>
  </si>
  <si>
    <t>Giuliana Pachani</t>
  </si>
  <si>
    <t>(19) 98148-9942</t>
  </si>
  <si>
    <t>Daniel</t>
  </si>
  <si>
    <t>(19) 98948-1187</t>
  </si>
  <si>
    <t>(19) 99259-9111</t>
  </si>
  <si>
    <t>Claudia Giacomo</t>
  </si>
  <si>
    <t>19 991038645</t>
  </si>
  <si>
    <t>Marcia Giacomo</t>
  </si>
  <si>
    <t>Persio Martins</t>
  </si>
  <si>
    <t>Daniel Fernandes</t>
  </si>
  <si>
    <t>Adriana Affonso</t>
  </si>
  <si>
    <t>Andre Affonso</t>
  </si>
  <si>
    <t>Cristiano Moraes</t>
  </si>
  <si>
    <t>Claudio Silva</t>
  </si>
  <si>
    <t>Renato Amaral</t>
  </si>
  <si>
    <t>Igor Zanfelice</t>
  </si>
  <si>
    <t>Richard Suarez</t>
  </si>
  <si>
    <t>Paula Zagonel</t>
  </si>
  <si>
    <t>(19)99222-8280</t>
  </si>
  <si>
    <t>Ivan Ferreira</t>
  </si>
  <si>
    <t>Pacelli</t>
  </si>
  <si>
    <t>Gabarra</t>
  </si>
  <si>
    <t>Pedro Marcelino</t>
  </si>
  <si>
    <t>Regis Rodriguez</t>
  </si>
  <si>
    <t>Amilcar Pieroni</t>
  </si>
  <si>
    <t>Irineu</t>
  </si>
  <si>
    <t>Navarro</t>
  </si>
  <si>
    <t>Alethea</t>
  </si>
  <si>
    <t>Vanessa Lelê</t>
  </si>
  <si>
    <t>Zilah</t>
  </si>
  <si>
    <t>Evandro Ceneviva</t>
  </si>
  <si>
    <t>Maria do Carmo</t>
  </si>
  <si>
    <t>(19) 991544628</t>
  </si>
  <si>
    <t>Cintia Balbino</t>
  </si>
  <si>
    <t>(12)99226-1249</t>
  </si>
  <si>
    <t>Angelo Rodrigues</t>
  </si>
  <si>
    <t>Fatima Ramos</t>
  </si>
  <si>
    <t>(19) 99356-7721</t>
  </si>
  <si>
    <t>Vanessa Cícera Ramos</t>
  </si>
  <si>
    <t>(19) 99421-1320</t>
  </si>
  <si>
    <t>Maria do Carmo Moreira</t>
  </si>
  <si>
    <t>Heloísa Ramos</t>
  </si>
  <si>
    <t>Patricia Nascimento</t>
  </si>
  <si>
    <t>(14) 98164-1355</t>
  </si>
  <si>
    <t>Marcela Ptk</t>
  </si>
  <si>
    <t>(19) 98746-2985</t>
  </si>
  <si>
    <t>Edson Nascimento</t>
  </si>
  <si>
    <t>Sonia Santos</t>
  </si>
  <si>
    <t>(14) 98809-9208</t>
  </si>
  <si>
    <t>Giovana Ramos</t>
  </si>
  <si>
    <t>Agueda Rodrigues</t>
  </si>
  <si>
    <t>(19) 98230-0595</t>
  </si>
  <si>
    <t>Adriana Castro</t>
  </si>
  <si>
    <t>(19) 99940-7782</t>
  </si>
  <si>
    <t>Ricardo Reinoso</t>
  </si>
  <si>
    <t>Lívia Paes</t>
  </si>
  <si>
    <t>Eduardo Trindade</t>
  </si>
  <si>
    <t>Marina Cunha</t>
  </si>
  <si>
    <t>Diva Piratininga</t>
  </si>
  <si>
    <t>19 991982950</t>
  </si>
  <si>
    <t>Fernanda Reimberg</t>
  </si>
  <si>
    <t>19 99500 4554</t>
  </si>
  <si>
    <t>Tella</t>
  </si>
  <si>
    <t>19 997716933</t>
  </si>
  <si>
    <t>Carol Sousa</t>
  </si>
  <si>
    <t>19 996239808</t>
  </si>
  <si>
    <t>19 997353428</t>
  </si>
  <si>
    <t>Bruno Nucei</t>
  </si>
  <si>
    <t>19 991383140</t>
  </si>
  <si>
    <t>Carlão</t>
  </si>
  <si>
    <t>19 992615419</t>
  </si>
  <si>
    <t>Guilherme</t>
  </si>
  <si>
    <t>19 996636452</t>
  </si>
  <si>
    <t>Alexandre Boer</t>
  </si>
  <si>
    <t>19 9811799803</t>
  </si>
  <si>
    <t>Ricardo Boer</t>
  </si>
  <si>
    <t>19 996387997</t>
  </si>
  <si>
    <t>Fernando Martini</t>
  </si>
  <si>
    <t>Kelly Nory</t>
  </si>
  <si>
    <t>(19) 99651-9525</t>
  </si>
  <si>
    <t>Samira Dawood</t>
  </si>
  <si>
    <t>(19) 99810-5090</t>
  </si>
  <si>
    <t>Elizabeth Didone</t>
  </si>
  <si>
    <t>José Antonio</t>
  </si>
  <si>
    <t>Sarah Rossi</t>
  </si>
  <si>
    <t>Giovana Fiori</t>
  </si>
  <si>
    <t>Edivaldo Almeida</t>
  </si>
  <si>
    <t>Miriam Reis</t>
  </si>
  <si>
    <t>Ana Clara Santos</t>
  </si>
  <si>
    <t>Ana Claudia Silva</t>
  </si>
  <si>
    <t>Vitor dos Santos</t>
  </si>
  <si>
    <t>Marcia Ribas</t>
  </si>
  <si>
    <t>Ana Parakalein</t>
  </si>
  <si>
    <t>Paula Pergamo</t>
  </si>
  <si>
    <t>11-996287777</t>
  </si>
  <si>
    <t>Sandra Campos</t>
  </si>
  <si>
    <t>(11) 99628-7777</t>
  </si>
  <si>
    <t>Karla Fujino</t>
  </si>
  <si>
    <t>Marcelo</t>
  </si>
  <si>
    <t>(19) 99169-9482</t>
  </si>
  <si>
    <t>Lea Ordine</t>
  </si>
  <si>
    <t>Maria Ordine</t>
  </si>
  <si>
    <t>(11) 97827-0473</t>
  </si>
  <si>
    <t>Silvia Mota</t>
  </si>
  <si>
    <t>() 99545-2828</t>
  </si>
  <si>
    <t>() 97404-7901</t>
  </si>
  <si>
    <t>() 97422-3454</t>
  </si>
  <si>
    <t>() 97410-1658</t>
  </si>
  <si>
    <t>() 99116-8471</t>
  </si>
  <si>
    <t>() 97410-1670</t>
  </si>
  <si>
    <t>Juliana Massaoka</t>
  </si>
  <si>
    <t>(19) 99661-2480</t>
  </si>
  <si>
    <t>Gabriela Buzolin</t>
  </si>
  <si>
    <t>Tutte</t>
  </si>
  <si>
    <t>Claudia Buzolin</t>
  </si>
  <si>
    <t>Fabio Osele</t>
  </si>
  <si>
    <t>Pedro Sodre</t>
  </si>
  <si>
    <t>Matteo Osele</t>
  </si>
  <si>
    <t>Célia Gianini</t>
  </si>
  <si>
    <t>19 97408-6347</t>
  </si>
  <si>
    <t>Monica Bonomi</t>
  </si>
  <si>
    <t>Claúdia Moleiro</t>
  </si>
  <si>
    <t>Cláudia Moleiro</t>
  </si>
  <si>
    <t>Sandra Ferraro</t>
  </si>
  <si>
    <t>Gisele Dota</t>
  </si>
  <si>
    <t>Jane</t>
  </si>
  <si>
    <t>19 974086347</t>
  </si>
  <si>
    <t>Aline Franco</t>
  </si>
  <si>
    <t>Jéssica Rio Branco</t>
  </si>
  <si>
    <t>Natalia casa 15</t>
  </si>
  <si>
    <t>(11)998619331</t>
  </si>
  <si>
    <t>Tatiana casa 17</t>
  </si>
  <si>
    <t>(19)993083760</t>
  </si>
  <si>
    <t>Any casa 18</t>
  </si>
  <si>
    <t>(19)995033543</t>
  </si>
  <si>
    <t>Julia casa 36</t>
  </si>
  <si>
    <t>(19)974044122</t>
  </si>
  <si>
    <t>Irene Azevedo</t>
  </si>
  <si>
    <t>(19) 99470-4106</t>
  </si>
  <si>
    <t>Elaine Azevedo</t>
  </si>
  <si>
    <t>(19) 99156-9734</t>
  </si>
  <si>
    <t>Maria Auxiliadora Alves da Silva</t>
  </si>
  <si>
    <t>19 98147-8221</t>
  </si>
  <si>
    <t>Eloisa Moliani Azevedo</t>
  </si>
  <si>
    <t>(19) 99245-8440</t>
  </si>
  <si>
    <t>Maria José da Silva Campos</t>
  </si>
  <si>
    <t>19 99234-9940</t>
  </si>
  <si>
    <t>Thais Gonçalves</t>
  </si>
  <si>
    <t>19 97138-6636</t>
  </si>
  <si>
    <t>Wyhonna Domingues</t>
  </si>
  <si>
    <t>19 99125-5008</t>
  </si>
  <si>
    <t>Julia Couto</t>
  </si>
  <si>
    <t>19 99494-6006</t>
  </si>
  <si>
    <t>Lourdes Ramos</t>
  </si>
  <si>
    <t>19 984606534</t>
  </si>
  <si>
    <t>Silmar</t>
  </si>
  <si>
    <t>Álvaro</t>
  </si>
  <si>
    <t>19 988264704</t>
  </si>
  <si>
    <t>Mariana Sales</t>
  </si>
  <si>
    <t>19 999222282</t>
  </si>
  <si>
    <t>Michelle Moreira</t>
  </si>
  <si>
    <t>19 991334987</t>
  </si>
  <si>
    <t>Luciana Pietro</t>
  </si>
  <si>
    <t>19 996843274</t>
  </si>
  <si>
    <t>Caio Abib</t>
  </si>
  <si>
    <t>11 983848481</t>
  </si>
  <si>
    <t>Gabrielle Ramos</t>
  </si>
  <si>
    <t>19 995888910</t>
  </si>
  <si>
    <t>Ana Paula Romano</t>
  </si>
  <si>
    <t>() 98271-7072</t>
  </si>
  <si>
    <t>Maria</t>
  </si>
  <si>
    <t>Luciana</t>
  </si>
  <si>
    <t>Antonio Carlos Pachani</t>
  </si>
  <si>
    <t>19 991551501</t>
  </si>
  <si>
    <t>19 981179803</t>
  </si>
  <si>
    <t>19 996387491</t>
  </si>
  <si>
    <t>Fernanda Giacomo</t>
  </si>
  <si>
    <t>19 981485676</t>
  </si>
  <si>
    <t>Cristianp Rocha</t>
  </si>
  <si>
    <t>(19) 99791-8389</t>
  </si>
  <si>
    <t>Francisco Giacomo</t>
  </si>
  <si>
    <t>19 991771063</t>
  </si>
  <si>
    <t>barbara Rocha</t>
  </si>
  <si>
    <t>67 89216019</t>
  </si>
  <si>
    <t>Cadu Oliveira</t>
  </si>
  <si>
    <t>19 981769393</t>
  </si>
  <si>
    <t>Cassia</t>
  </si>
  <si>
    <t>(19) 99133-1973</t>
  </si>
  <si>
    <t>Ana Luísa T Silva</t>
  </si>
  <si>
    <t>(19) 99203-1303</t>
  </si>
  <si>
    <t>Leonardo V dos Santos</t>
  </si>
  <si>
    <t>(21) 97721-5161
(19) 984049009</t>
  </si>
  <si>
    <t>Renata M Rosa Lisboa</t>
  </si>
  <si>
    <t>(19) 984049009</t>
  </si>
  <si>
    <t>Neusa M Gonzaga</t>
  </si>
  <si>
    <t>(21) 98001-2395</t>
  </si>
  <si>
    <t>Maria Célia Gomes</t>
  </si>
  <si>
    <t>Elza Maria</t>
  </si>
  <si>
    <t>(21) 99979-7930</t>
  </si>
  <si>
    <t>Renata Melo</t>
  </si>
  <si>
    <t>(19) 99762-1424</t>
  </si>
  <si>
    <t>Fabiane</t>
  </si>
  <si>
    <t>(19) 99772-4999</t>
  </si>
  <si>
    <t>Juliana Serikawa</t>
  </si>
  <si>
    <t>Denise Gamba</t>
  </si>
  <si>
    <t>Leandro Magalhães</t>
  </si>
  <si>
    <t>Ed</t>
  </si>
  <si>
    <t>Paulo</t>
  </si>
  <si>
    <t>André</t>
  </si>
  <si>
    <t>Beto</t>
  </si>
  <si>
    <t>Dude</t>
  </si>
  <si>
    <t>Celo</t>
  </si>
  <si>
    <t>Djicko</t>
  </si>
  <si>
    <t>Bomba</t>
  </si>
  <si>
    <t>Zé</t>
  </si>
  <si>
    <t>Marina Lima</t>
  </si>
  <si>
    <t>Sibeli Tuani</t>
  </si>
  <si>
    <t>(19) 997120196</t>
  </si>
  <si>
    <t>Jaqueline Kinjo</t>
  </si>
  <si>
    <t>(19) 995724064</t>
  </si>
  <si>
    <t>André Kifh</t>
  </si>
  <si>
    <t>Adriana Oliveira</t>
  </si>
  <si>
    <t>(19) 996611011</t>
  </si>
  <si>
    <t>Edmur Rico Penteado</t>
  </si>
  <si>
    <t>(19) 981377238</t>
  </si>
  <si>
    <t>Maria do Carmo R. Leal</t>
  </si>
  <si>
    <t>(19) 994063630</t>
  </si>
  <si>
    <t>Sandra Leal</t>
  </si>
  <si>
    <t>(19) 991619508</t>
  </si>
  <si>
    <t>Marisa V. Melo</t>
  </si>
  <si>
    <t>(19) 993079298</t>
  </si>
  <si>
    <t>Camila Berti</t>
  </si>
  <si>
    <t>(19) 99145-9391</t>
  </si>
  <si>
    <t>Bruna Mara Silva</t>
  </si>
  <si>
    <t>(19) 99272-3208</t>
  </si>
  <si>
    <t>Sergio Leal Mendes</t>
  </si>
  <si>
    <t>(19) 98905-2537</t>
  </si>
  <si>
    <t>Juliana Franquis</t>
  </si>
  <si>
    <t>(19) 99256-5643</t>
  </si>
  <si>
    <t>Dilson Mattos Gonzaga</t>
  </si>
  <si>
    <t>(21) 99797-6179</t>
  </si>
  <si>
    <t>Alex Polidoro</t>
  </si>
  <si>
    <t>(19) 99302-9166</t>
  </si>
  <si>
    <t>Lara Naomi</t>
  </si>
  <si>
    <t>(19) 97403‑2449</t>
  </si>
  <si>
    <t>Paola Leal</t>
  </si>
  <si>
    <t>(19) 99109-7795</t>
  </si>
  <si>
    <t>Hérika T Moreira</t>
  </si>
  <si>
    <t>(19) 98244-8555</t>
  </si>
  <si>
    <t>Caio M M Meira</t>
  </si>
  <si>
    <t>(71) 99984-8400/
(19) 98404-9009</t>
  </si>
  <si>
    <t>(19) 9740-2449</t>
  </si>
  <si>
    <t>Rosimeire Terra</t>
  </si>
  <si>
    <t>(19) 98122-1568</t>
  </si>
  <si>
    <t>Joyce Santiago</t>
  </si>
  <si>
    <t>(19) 99281-3729</t>
  </si>
  <si>
    <t>Nilza Maria Gomes</t>
  </si>
  <si>
    <t>(21) 99977-2079</t>
  </si>
  <si>
    <t>Karine dos Santos</t>
  </si>
  <si>
    <t>(11) 98257-4754</t>
  </si>
  <si>
    <t>Darly M G Rosa</t>
  </si>
  <si>
    <t>(41) 99943-2310/
(19) 98404-9009</t>
  </si>
  <si>
    <t>Clarissa</t>
  </si>
  <si>
    <t>(19) 982117413</t>
  </si>
  <si>
    <t>Beatriz</t>
  </si>
  <si>
    <t>(19) 997212426</t>
  </si>
  <si>
    <t>Josefa</t>
  </si>
  <si>
    <t>Coluna1</t>
  </si>
  <si>
    <t>Coluna4</t>
  </si>
  <si>
    <t>Coluna5</t>
  </si>
  <si>
    <t>Coluna6</t>
  </si>
  <si>
    <t>Ginásio de Ginastica Ritmica CCRN</t>
  </si>
  <si>
    <t>Ação</t>
  </si>
  <si>
    <t>Treinamento Bruna Martins e João Gomes</t>
  </si>
  <si>
    <t>27 e 28 abril 2024</t>
  </si>
  <si>
    <t>Despesas</t>
  </si>
  <si>
    <t>*</t>
  </si>
  <si>
    <t>BINGO DIAS DAS MÃES</t>
  </si>
  <si>
    <t>CCRN - RED HALL</t>
  </si>
  <si>
    <t>INGRESSO</t>
  </si>
  <si>
    <t xml:space="preserve">CARTELAS ADICIONAIS </t>
  </si>
  <si>
    <t>Caixa 710,00</t>
  </si>
  <si>
    <t>ARRECADAÇÃO CAFÉ DA TARDE</t>
  </si>
  <si>
    <t>Custo café da tarde</t>
  </si>
  <si>
    <t>#</t>
  </si>
  <si>
    <t>Nome Convidado</t>
  </si>
  <si>
    <t>Data do Pagamento</t>
  </si>
  <si>
    <t>Comprovante enviado para Ana Paula Sperancin?</t>
  </si>
  <si>
    <t>Priscila Fidelis</t>
  </si>
  <si>
    <t>Helena</t>
  </si>
  <si>
    <t>Sim</t>
  </si>
  <si>
    <t>Maricilda Fidelis</t>
  </si>
  <si>
    <t>Marilza Fidelis</t>
  </si>
  <si>
    <t>Liana Dawood</t>
  </si>
  <si>
    <t>Luisa D Rodrigues</t>
  </si>
  <si>
    <t>Vera Alsaro</t>
  </si>
  <si>
    <t>Antonio Alsaro</t>
  </si>
  <si>
    <t>Ana Cecilia Marques</t>
  </si>
  <si>
    <t>Ana Lucia Calderaro</t>
  </si>
  <si>
    <t>Alice</t>
  </si>
  <si>
    <t>Maria Irene de Amorim Azevedo</t>
  </si>
  <si>
    <t>Rafaela Thomé Baratelli</t>
  </si>
  <si>
    <t>Vera Lucia Thomé</t>
  </si>
  <si>
    <t>Alice/Heloísa</t>
  </si>
  <si>
    <t>Maria Aparecida da Silva Baratelli</t>
  </si>
  <si>
    <t>Delurdes</t>
  </si>
  <si>
    <t>Natália</t>
  </si>
  <si>
    <t>Alice/Yasmin</t>
  </si>
  <si>
    <t>Júlia Grilo</t>
  </si>
  <si>
    <t>Geraldo Benedito Grilo</t>
  </si>
  <si>
    <t>Amanda Grilo</t>
  </si>
  <si>
    <t>Jeferson Weismann</t>
  </si>
  <si>
    <t>Lorena Leal</t>
  </si>
  <si>
    <t>Willian Kinjo</t>
  </si>
  <si>
    <t>Marina Passos</t>
  </si>
  <si>
    <t>Kely Cristina Araujo Correia de Almeida</t>
  </si>
  <si>
    <t>Denise de Morais Mendes</t>
  </si>
  <si>
    <t>Escolinha</t>
  </si>
  <si>
    <t>Carolina Nista</t>
  </si>
  <si>
    <t>Fabio Nista</t>
  </si>
  <si>
    <t>Sueli Sims Dal Bao</t>
  </si>
  <si>
    <t>Evani Araujo Correia</t>
  </si>
  <si>
    <t>Jardel Rodrigues Mangueira</t>
  </si>
  <si>
    <t>Gessy Meira</t>
  </si>
  <si>
    <t>Alzira Meira</t>
  </si>
  <si>
    <t>Sheila Magalhães</t>
  </si>
  <si>
    <t>Raissa Guedes</t>
  </si>
  <si>
    <t>Clara Clemente</t>
  </si>
  <si>
    <t>Raphaela Silva</t>
  </si>
  <si>
    <t>Isadora S Ramos</t>
  </si>
  <si>
    <t>Dina Martins da Silva</t>
  </si>
  <si>
    <t>Maria Helena Dias Mendes</t>
  </si>
  <si>
    <t>Leticia Barretto Mendes</t>
  </si>
  <si>
    <t>Andrea Dias Mendes</t>
  </si>
  <si>
    <t>Ana Paula Seixas</t>
  </si>
  <si>
    <t>Maria Angela Seixas</t>
  </si>
  <si>
    <t>Michelle Barretto</t>
  </si>
  <si>
    <t>Bruna Cabrelli</t>
  </si>
  <si>
    <t>Jonathas Ramos</t>
  </si>
  <si>
    <t>Elisabete Conceição</t>
  </si>
  <si>
    <t>Maria Cosimato</t>
  </si>
  <si>
    <t>Darly Mota de G Rosa</t>
  </si>
  <si>
    <t>Letícia Mota</t>
  </si>
  <si>
    <t>Nilza Maria Gomes Lisboa</t>
  </si>
  <si>
    <t>23/15/2024</t>
  </si>
  <si>
    <t>Fabiane S Silva Rabetti</t>
  </si>
  <si>
    <t>Isabela</t>
  </si>
  <si>
    <t>Paloma</t>
  </si>
  <si>
    <t>Roberto</t>
  </si>
  <si>
    <t>Julio Cesar Baratelli</t>
  </si>
  <si>
    <t>Maria Cecilia Baratelli</t>
  </si>
  <si>
    <t>Alice/Antonella R</t>
  </si>
  <si>
    <t>Giovanna</t>
  </si>
  <si>
    <t>Giulia</t>
  </si>
  <si>
    <t>Adriana</t>
  </si>
  <si>
    <t>Gabriela Reinoso</t>
  </si>
  <si>
    <t>Nicolas Mello</t>
  </si>
  <si>
    <t>Juliana</t>
  </si>
  <si>
    <t>Marcella</t>
  </si>
  <si>
    <t>Luciana Marcondes</t>
  </si>
  <si>
    <t>Mãe da Luciana</t>
  </si>
  <si>
    <t>Elisangela Ribeiro Alves Barbosa</t>
  </si>
  <si>
    <t>Thais Pestili</t>
  </si>
  <si>
    <t>Juliana Meloto</t>
  </si>
  <si>
    <t>GA</t>
  </si>
  <si>
    <t>CCRN - ginasio</t>
  </si>
  <si>
    <t>Venda de pipocas</t>
  </si>
  <si>
    <t>Dinheiro</t>
  </si>
  <si>
    <t>Custo</t>
  </si>
  <si>
    <r>
      <rPr>
        <u/>
        <sz val="8"/>
        <color rgb="FF464646"/>
        <rFont val="Arial"/>
      </rPr>
      <t>exibir</t>
    </r>
    <r>
      <rPr>
        <u/>
        <sz val="8"/>
        <color rgb="FF464646"/>
        <rFont val="Itau-text-regular"/>
      </rPr>
      <t> </t>
    </r>
  </si>
  <si>
    <t>Festa Chapéu de Palha</t>
  </si>
  <si>
    <t>CCRN - Sousas</t>
  </si>
  <si>
    <t>Barraca de pipocas e doces</t>
  </si>
  <si>
    <t>05,06 e 07 de julho</t>
  </si>
  <si>
    <t>Cartão  ZIG</t>
  </si>
  <si>
    <t>Receita Bruta</t>
  </si>
  <si>
    <t>Comissão Clube</t>
  </si>
  <si>
    <t>Embalagens</t>
  </si>
  <si>
    <t>Doces</t>
  </si>
  <si>
    <t>Locação Pipoqueiras</t>
  </si>
  <si>
    <t>Bolo de chocolates</t>
  </si>
  <si>
    <t>Receita Líquida</t>
  </si>
  <si>
    <t>Venda de Pizzas</t>
  </si>
  <si>
    <t>On line</t>
  </si>
  <si>
    <t>Vendas de pizzas</t>
  </si>
  <si>
    <t>09/09 a 26/09/2024</t>
  </si>
  <si>
    <t>COMPROVANTE 
ENVIADO</t>
  </si>
  <si>
    <r>
      <rPr>
        <b/>
        <sz val="10"/>
        <color rgb="FFFFFFFF"/>
        <rFont val="Calibri"/>
      </rPr>
      <t xml:space="preserve">NOME
</t>
    </r>
    <r>
      <rPr>
        <i/>
        <sz val="9"/>
        <color rgb="FFFFFFFF"/>
        <rFont val="Calibri"/>
      </rPr>
      <t>(Comprovante de Pagamento)</t>
    </r>
  </si>
  <si>
    <t>QTD
PIZZAS</t>
  </si>
  <si>
    <t>VALOR
TOTAL</t>
  </si>
  <si>
    <t>DATA
PGTO</t>
  </si>
  <si>
    <t>GINASTA</t>
  </si>
  <si>
    <t>CATEGORIA</t>
  </si>
  <si>
    <t>Mussarela</t>
  </si>
  <si>
    <t>Frango com 
requeijão</t>
  </si>
  <si>
    <t>Calabresa com 
requeijão</t>
  </si>
  <si>
    <t>Lombo com 
requeijão</t>
  </si>
  <si>
    <t>Daniel Martins Ribeiro</t>
  </si>
  <si>
    <t>Antonella Ribeiro</t>
  </si>
  <si>
    <t>OK</t>
  </si>
  <si>
    <t>Pré Equipe</t>
  </si>
  <si>
    <t>Pré Infantil</t>
  </si>
  <si>
    <t>Raphael Silva</t>
  </si>
  <si>
    <t>Yasmin Sperancin</t>
  </si>
  <si>
    <t>Paola Andressa Machado Leal</t>
  </si>
  <si>
    <t>Maria do Carmelo Lopes Pereira</t>
  </si>
  <si>
    <t>Alexandre Amorim Azevedo</t>
  </si>
  <si>
    <t>Nilton dos Reis Azevedo</t>
  </si>
  <si>
    <t>Paula Pergamo / Fernando Campos</t>
  </si>
  <si>
    <t>Silvia Mota Mello</t>
  </si>
  <si>
    <t>Thais Abreu</t>
  </si>
  <si>
    <t>Ana Paula Sperancin</t>
  </si>
  <si>
    <t>Lucas Campacci</t>
  </si>
  <si>
    <t>Rafaela Ribeiro Thome Baratelli</t>
  </si>
  <si>
    <t>Jhones Jhonatas de Almeida Siqueira</t>
  </si>
  <si>
    <t>Claudia Pereira Soares</t>
  </si>
  <si>
    <t>Fabiana Moreno</t>
  </si>
  <si>
    <t>Luisa Rodrigues</t>
  </si>
  <si>
    <t>Fulvia Barsante Deneno</t>
  </si>
  <si>
    <t>Nivalda Oliveira (Sabrina)</t>
  </si>
  <si>
    <t>Graciele Pachani</t>
  </si>
  <si>
    <t>Arthur Achilles Duarte de Gonçalves</t>
  </si>
  <si>
    <t>Valter Luis Godoy</t>
  </si>
  <si>
    <t>Regis Machado Rodriguez</t>
  </si>
  <si>
    <t>Adriano Laukaitis Fon</t>
  </si>
  <si>
    <t>Amilcar Pieroni Junior</t>
  </si>
  <si>
    <t>Paulo Sérgio Gabarra</t>
  </si>
  <si>
    <t>Wanderlan Rocha de Almeida</t>
  </si>
  <si>
    <t>Glauco Bonfiglioli</t>
  </si>
  <si>
    <t>Carina Dekers</t>
  </si>
  <si>
    <t>Roberto Schincariol</t>
  </si>
  <si>
    <t>Leonardo Vessoni Fernandes</t>
  </si>
  <si>
    <t>Felipe Ribeiro</t>
  </si>
  <si>
    <t>Vanessa</t>
  </si>
  <si>
    <t>Bel</t>
  </si>
  <si>
    <t>Pricila Cristina Fidelis</t>
  </si>
  <si>
    <t>Helena Fidelis</t>
  </si>
  <si>
    <t>Fatima Ramos (Bruno Cesar Ramos)</t>
  </si>
  <si>
    <t>Isadora Ramos</t>
  </si>
  <si>
    <t>Natalia Carla Ramos</t>
  </si>
  <si>
    <t>Marisa Conceição Vieira de Melo</t>
  </si>
  <si>
    <t>Leylane Lopes de Magalhaes</t>
  </si>
  <si>
    <t>Juliana Erika Yassitepe</t>
  </si>
  <si>
    <t>Luisa Oliveira</t>
  </si>
  <si>
    <t>Pré Equipe baby</t>
  </si>
  <si>
    <t>Eduardo Guines</t>
  </si>
  <si>
    <t>Joseane Esperança</t>
  </si>
  <si>
    <t>Gisele Azenha</t>
  </si>
  <si>
    <t>Caique Nascimento</t>
  </si>
  <si>
    <t>Antonio Roberto de Oliveira</t>
  </si>
  <si>
    <t>Vanessa Cícera S Ramos</t>
  </si>
  <si>
    <t>Amanda Raquel Fernandes</t>
  </si>
  <si>
    <t>Giselle Souza</t>
  </si>
  <si>
    <t>Felipe Souza</t>
  </si>
  <si>
    <t>Rodrigo Moretti</t>
  </si>
  <si>
    <t>Cibele Orsolini</t>
  </si>
  <si>
    <t>Silvia Rossi</t>
  </si>
  <si>
    <t>Sophia Rossi</t>
  </si>
  <si>
    <t>Marco Aurelio Moreira</t>
  </si>
  <si>
    <t>VS Consultoria - Rubens Sobrinho</t>
  </si>
  <si>
    <t>Renata Oliveira</t>
  </si>
  <si>
    <t>Luis Fernando Baratelli</t>
  </si>
  <si>
    <t>Mariana Leme</t>
  </si>
  <si>
    <t>Adriana Rodrigues de Castro</t>
  </si>
  <si>
    <t>Valéria Maria Campos</t>
  </si>
  <si>
    <t>Ok</t>
  </si>
  <si>
    <t>Cristiane Olivieri</t>
  </si>
  <si>
    <t>André Donizete de Oliveira</t>
  </si>
  <si>
    <t>Robson da Silva Almeida</t>
  </si>
  <si>
    <t>Ricardo dos Santos Cibulski</t>
  </si>
  <si>
    <t>Aureliano Gonçalves Ferreira</t>
  </si>
  <si>
    <t>André Luis Affonso</t>
  </si>
  <si>
    <t>Igor Schneider Zanfelice</t>
  </si>
  <si>
    <t>Monica Orsolini</t>
  </si>
  <si>
    <t>Richard Jonas Juarez</t>
  </si>
  <si>
    <t>Carlos C Rodrigues Rocha</t>
  </si>
  <si>
    <t>Mariana Baccan Rocha</t>
  </si>
  <si>
    <t>Helena Baccan Rocha</t>
  </si>
  <si>
    <t>Gustavo Mendes</t>
  </si>
  <si>
    <t>Leticia Mendes</t>
  </si>
  <si>
    <t>Pedro Angelo</t>
  </si>
  <si>
    <t>Nathalie Amaral</t>
  </si>
  <si>
    <t>Rosimeire Georgetti</t>
  </si>
  <si>
    <t>Anna Beatriz Barros Barbosa</t>
  </si>
  <si>
    <t>Synara Santos</t>
  </si>
  <si>
    <t>Simone Anjos</t>
  </si>
  <si>
    <t>Karine Mahlow Lourenço</t>
  </si>
  <si>
    <t>Aylla Mahlow</t>
  </si>
  <si>
    <t>Solange Mahlow</t>
  </si>
  <si>
    <t>Julio Baratelli</t>
  </si>
  <si>
    <t>Anderson Fidelis</t>
  </si>
  <si>
    <t>Paulo Passerini</t>
  </si>
  <si>
    <t>Leticia Mota</t>
  </si>
  <si>
    <t>Milene Costa</t>
  </si>
  <si>
    <t>Ricardo Adolphsson</t>
  </si>
  <si>
    <t>Rosa Maria Paula</t>
  </si>
  <si>
    <t>Bianca Falasqui</t>
  </si>
  <si>
    <t>Eva Farjallati</t>
  </si>
  <si>
    <t>Caio Meira</t>
  </si>
  <si>
    <t>Andreza Ferreira</t>
  </si>
  <si>
    <t>Fabiane Rabetti</t>
  </si>
  <si>
    <t>Roger Furtado</t>
  </si>
  <si>
    <t>Rose Melo</t>
  </si>
  <si>
    <t>Marcelo Amaro</t>
  </si>
  <si>
    <t>Renata Mota</t>
  </si>
  <si>
    <t>Thiago Delphino</t>
  </si>
  <si>
    <t>Caio Salle</t>
  </si>
  <si>
    <t>Ozeias Oliveira Dos Santos</t>
  </si>
  <si>
    <t>Jaine Raquel dos Santos</t>
  </si>
  <si>
    <t>Daniel Silverio</t>
  </si>
  <si>
    <t>Rayane Moraes de Castro</t>
  </si>
  <si>
    <t>Eduardo Henrique de Paula</t>
  </si>
  <si>
    <t>SUM de QTD
PIZZAS</t>
  </si>
  <si>
    <t>TOP 6</t>
  </si>
  <si>
    <t>Total geral</t>
  </si>
  <si>
    <t>Resultado líquido</t>
  </si>
  <si>
    <t>Margem</t>
  </si>
  <si>
    <t>COUNTA of Ginasta</t>
  </si>
  <si>
    <t>Sabor da Pizza</t>
  </si>
  <si>
    <t>1º lugar</t>
  </si>
  <si>
    <t>Calabresa</t>
  </si>
  <si>
    <t>Frango</t>
  </si>
  <si>
    <t>Lombo</t>
  </si>
  <si>
    <t>Marguerita</t>
  </si>
  <si>
    <t>2º lugar</t>
  </si>
  <si>
    <t>3º lugar</t>
  </si>
  <si>
    <t>Allicia rosa</t>
  </si>
  <si>
    <t>Ana Beatriz</t>
  </si>
  <si>
    <t>Bruna</t>
  </si>
  <si>
    <t>Elisa</t>
  </si>
  <si>
    <t>Julia Ribeiro</t>
  </si>
  <si>
    <t>Laura Couto</t>
  </si>
  <si>
    <t>Laura Pinheiro</t>
  </si>
  <si>
    <t>Lorena Lopes</t>
  </si>
  <si>
    <t>Maria Clara Ciocci</t>
  </si>
  <si>
    <t>Almoço Duo</t>
  </si>
  <si>
    <t>Duo Bruschetteria</t>
  </si>
  <si>
    <t>Almoço beneficente</t>
  </si>
  <si>
    <t>Almoço  (80,00*60)</t>
  </si>
  <si>
    <t>Vendidos outros almoços no dia 16/11/2024 sem identificação</t>
  </si>
  <si>
    <t>Outras arrecadações</t>
  </si>
  <si>
    <t>Vendas vales Outback, Candreva, etc</t>
  </si>
  <si>
    <t>DOAÇÃO DUO (Erick e Samira)</t>
  </si>
  <si>
    <t>AÇÃO ALMOÇO BENEFICENTE GRCAMP
NOVEMBRO/2024</t>
  </si>
  <si>
    <t>NOME DO CONVIDADO</t>
  </si>
  <si>
    <t>VALOR POR 
CONVIDADO</t>
  </si>
  <si>
    <t>DATA PGTO</t>
  </si>
  <si>
    <t>RESPONSÁVEL PELO PREENCHIMENTO</t>
  </si>
  <si>
    <t>COMPROVANTE
(não preencher)</t>
  </si>
  <si>
    <t>Solange Lima</t>
  </si>
  <si>
    <t>Rômulo Ordine</t>
  </si>
  <si>
    <t>Sérgio Ordine</t>
  </si>
  <si>
    <t>Júlia de Lima Santos</t>
  </si>
  <si>
    <t>Karina Gabrielle da Veiga</t>
  </si>
  <si>
    <t>Fabricio Correa</t>
  </si>
  <si>
    <t>Livia Correa</t>
  </si>
  <si>
    <t>Eder Alves</t>
  </si>
  <si>
    <t>Elaine Franco</t>
  </si>
  <si>
    <t>Romulo Ordine</t>
  </si>
  <si>
    <t>Patricia Cosimato</t>
  </si>
  <si>
    <t>Daniela Cosimato</t>
  </si>
  <si>
    <t>Mirela Cosimato</t>
  </si>
  <si>
    <t>Heitor Cosimato</t>
  </si>
  <si>
    <t>Simone Doroteia de Lima Souza</t>
  </si>
  <si>
    <t>Marco Antonio de Souza</t>
  </si>
  <si>
    <t>Fernando Campos</t>
  </si>
  <si>
    <t>Paula Peegamo</t>
  </si>
  <si>
    <t>Erick Alsaro</t>
  </si>
  <si>
    <t>Alice Dawood Rodrigues</t>
  </si>
  <si>
    <t>Luisa Dawood Rodrigues</t>
  </si>
  <si>
    <t>Fernanda Teixeira</t>
  </si>
  <si>
    <t>João Teixeira</t>
  </si>
  <si>
    <t>Gustavo Mello Bruno</t>
  </si>
  <si>
    <t>Cássia Capp de Lucca</t>
  </si>
  <si>
    <t>Helena de Lucca Bruno</t>
  </si>
  <si>
    <t>Verena</t>
  </si>
  <si>
    <t>Juliane Carolina Silva</t>
  </si>
  <si>
    <t>Camila Wagner Raposo</t>
  </si>
  <si>
    <t>MICHELLE AUGUSTA CUSTODIO</t>
  </si>
  <si>
    <t>Cleide Cristina Ferreira da Silva</t>
  </si>
  <si>
    <t>GRCamp</t>
  </si>
  <si>
    <t>Cortesia</t>
  </si>
  <si>
    <t>Gabriella Pietra Silva</t>
  </si>
  <si>
    <t>Aparecida da Silva</t>
  </si>
  <si>
    <t>Adriana Scheler</t>
  </si>
  <si>
    <t>Fernando Monteiro</t>
  </si>
  <si>
    <t>Maria de Lourdes Ferreira</t>
  </si>
  <si>
    <t>Débora Pinheiro de Paula</t>
  </si>
  <si>
    <t>Debora Pinheiro</t>
  </si>
  <si>
    <t>Luis fernando Baratelli</t>
  </si>
  <si>
    <t>Fernando</t>
  </si>
  <si>
    <t>Natalia</t>
  </si>
  <si>
    <t>FESTIVAL ENCERRAMENTO REGATAS</t>
  </si>
  <si>
    <t>CCRN</t>
  </si>
  <si>
    <t xml:space="preserve">Venda de pipoca, docinhos </t>
  </si>
  <si>
    <t>Em dinheiro</t>
  </si>
  <si>
    <t>Bruto</t>
  </si>
  <si>
    <t>Insumos pipoca</t>
  </si>
  <si>
    <t>1/2 pacote de sal; 3 litros de óleo, 18 pacotes de pipoca</t>
  </si>
  <si>
    <t>Brigadeiros</t>
  </si>
  <si>
    <t>liquido</t>
  </si>
  <si>
    <t>Debora</t>
  </si>
  <si>
    <t>Giovana</t>
  </si>
  <si>
    <t>TAXAS COMPETIÇÕES</t>
  </si>
  <si>
    <t>DATA</t>
  </si>
  <si>
    <t>QUANTIDADE</t>
  </si>
  <si>
    <t>INSCRIÇÃO</t>
  </si>
  <si>
    <t>INSCRIÇÃO TOTAL</t>
  </si>
  <si>
    <t>TAXA DE ARBITRAGEM</t>
  </si>
  <si>
    <t>ARBITRAGEM TOTAL</t>
  </si>
  <si>
    <t>TOTAL TAXAS</t>
  </si>
  <si>
    <t>GINASTAS</t>
  </si>
  <si>
    <t>CONJUNTO</t>
  </si>
  <si>
    <t>TRIOS</t>
  </si>
  <si>
    <t>DUPLAS</t>
  </si>
  <si>
    <t>Anuidade (GA e GR)</t>
  </si>
  <si>
    <t>6.380,00/2</t>
  </si>
  <si>
    <t>R$ 2.900,00</t>
  </si>
  <si>
    <t>CADASTROS</t>
  </si>
  <si>
    <t>FPG Inscrição  6 ginastas + 1 treinadora</t>
  </si>
  <si>
    <t>FPG Renovação 18 ginastas + 2 treinadores</t>
  </si>
  <si>
    <t>CBG Inscrição 2 ginasta</t>
  </si>
  <si>
    <t>CBG Renovação 9 ginastas + 2 treinadores</t>
  </si>
  <si>
    <t>CAMPEONATO ESTADUAL JUV</t>
  </si>
  <si>
    <t>MAIO</t>
  </si>
  <si>
    <t>1</t>
  </si>
  <si>
    <t>COPA SP 1ª FASE PRÉ E INF</t>
  </si>
  <si>
    <t>JUNHO</t>
  </si>
  <si>
    <t>11</t>
  </si>
  <si>
    <t>2</t>
  </si>
  <si>
    <t>TROFÉU SP 1ª FASE</t>
  </si>
  <si>
    <t>7</t>
  </si>
  <si>
    <t>COPA SP 1ª FASE JUV E ADU</t>
  </si>
  <si>
    <t>COPA SP NÍVEL III 1ª FASE</t>
  </si>
  <si>
    <t>6</t>
  </si>
  <si>
    <t>CAMPEONATO BRASILEIRO JUV</t>
  </si>
  <si>
    <t>JULHO</t>
  </si>
  <si>
    <t>0</t>
  </si>
  <si>
    <t>CAMPEONATO ESTADUAL PRÉ E INF</t>
  </si>
  <si>
    <t>AGOSTO</t>
  </si>
  <si>
    <t>TORNEIO REGIONAL DO SUDESTE</t>
  </si>
  <si>
    <t>9</t>
  </si>
  <si>
    <t>CAMPEONATO ESTADUAL ADU</t>
  </si>
  <si>
    <t>SETEMBRO</t>
  </si>
  <si>
    <t>CAMPEONATO BRASILEIRO PRÉ E INF</t>
  </si>
  <si>
    <t>CAMPEONATO BRASILEIRO ADU</t>
  </si>
  <si>
    <t>COPA SP BABY</t>
  </si>
  <si>
    <t>OUTUBRO</t>
  </si>
  <si>
    <t>COPA SP 2ª FASE</t>
  </si>
  <si>
    <t>XXVII TORNEIO NACIONAL</t>
  </si>
  <si>
    <t>NOVEMBRO</t>
  </si>
  <si>
    <t>CAMPEONATO ESTADUAL DE CONJUNTOS, DUPLAS E TRIOS</t>
  </si>
  <si>
    <t>COPA SP NÍVEL III 2ª FASE</t>
  </si>
  <si>
    <t>CAMPEONATO BRASILEIRO DE CONJUNTOS - ILLONA PEUKER</t>
  </si>
  <si>
    <t>JOGOS ABERTOS DA JUVENTUDE</t>
  </si>
  <si>
    <t>JOGOS REGIONAIS</t>
  </si>
  <si>
    <t>JOGOS ABERTOS</t>
  </si>
  <si>
    <t>Competições que não temos certeza se iremos participar</t>
  </si>
  <si>
    <t>PREVISÃO TRANSPORTES</t>
  </si>
  <si>
    <t>CCRN - ORÇAMENTO 2024 - GINÁSTICA RÍTMICA</t>
  </si>
  <si>
    <t>LOCAL</t>
  </si>
  <si>
    <t>TRANSPORTE</t>
  </si>
  <si>
    <t>VALOR</t>
  </si>
  <si>
    <t>TREINADORES</t>
  </si>
  <si>
    <t>A definir</t>
  </si>
  <si>
    <t>Carro pais</t>
  </si>
  <si>
    <t>São José dos Campos</t>
  </si>
  <si>
    <t>Van</t>
  </si>
  <si>
    <t>Guaratinguetá</t>
  </si>
  <si>
    <t>São Vicente</t>
  </si>
  <si>
    <t>Santos</t>
  </si>
  <si>
    <t>Pindamonhangaba</t>
  </si>
  <si>
    <t>Aereo?</t>
  </si>
  <si>
    <t>Técnicos CCRN</t>
  </si>
  <si>
    <t>Guararema</t>
  </si>
  <si>
    <t>Aracaju/SE</t>
  </si>
  <si>
    <t>Aereo</t>
  </si>
  <si>
    <t>Aéreo</t>
  </si>
  <si>
    <t>Obs: O transporte na van é o ideal para a concentração e preparação das ginastas pré-competição. Porém, caso seja inviável financeiramente, as competições com até 6 ginastas podem utilizar os carros como transporte (seria pago o rateio dos carros)</t>
  </si>
  <si>
    <t>PREVISÃO HOSPEDAGEM</t>
  </si>
  <si>
    <t>ginastas</t>
  </si>
  <si>
    <t>Comissão técnica</t>
  </si>
  <si>
    <t>Alimentação</t>
  </si>
  <si>
    <t>Que não for custeada pelo Regatas</t>
  </si>
  <si>
    <t>Treinamentos Summer/Guará</t>
  </si>
  <si>
    <t>Treinamentos</t>
  </si>
  <si>
    <t>CURSO</t>
  </si>
  <si>
    <t>PARTICIPANTES</t>
  </si>
  <si>
    <t>INVESTIMENTO</t>
  </si>
  <si>
    <t>INVESTIMENTO TOTAL</t>
  </si>
  <si>
    <t>ALIMENTAÇÃO</t>
  </si>
  <si>
    <t>HOSPEDAGEM</t>
  </si>
  <si>
    <t>Curso de Arbitragem</t>
  </si>
  <si>
    <t>24 e 25 FEV</t>
  </si>
  <si>
    <t>Online</t>
  </si>
  <si>
    <t>Treinadores (atualização)</t>
  </si>
  <si>
    <t>Treinamento exclusivo com treinadores da seleção Brasileira (Bruninha Martins e João Gomes)</t>
  </si>
  <si>
    <t>27 e 28 ABR</t>
  </si>
  <si>
    <t>Campinas - Regatas</t>
  </si>
  <si>
    <t>Ginastas e Treinadores</t>
  </si>
  <si>
    <t>Brunástica para treinadores</t>
  </si>
  <si>
    <t>Treinadora nova/Professora de ballet</t>
  </si>
  <si>
    <t>PREVISÃO MATERIAIS</t>
  </si>
  <si>
    <t>MATERIAL</t>
  </si>
  <si>
    <t>VALOR TOTAL</t>
  </si>
  <si>
    <t>Local do Orçamento</t>
  </si>
  <si>
    <t>Bluplanet</t>
  </si>
  <si>
    <t>2x ano</t>
  </si>
  <si>
    <t>Arcos (conjunto/trio/dupla)</t>
  </si>
  <si>
    <t>Rythmoon</t>
  </si>
  <si>
    <t>Collants conjunto pré-infantil</t>
  </si>
  <si>
    <t>Viviane Collants</t>
  </si>
  <si>
    <t>Collants conjunto infantil</t>
  </si>
  <si>
    <t>Collant trio pré-infantil</t>
  </si>
  <si>
    <t>Collant dupla infantil</t>
  </si>
  <si>
    <t>Agasalho + calça</t>
  </si>
  <si>
    <t>Crisan Collants (Sandro)</t>
  </si>
  <si>
    <t>Doação agasalhos técnicos (3). Estoque: 1 por tamanho?</t>
  </si>
  <si>
    <t xml:space="preserve">Termica manga comprida </t>
  </si>
  <si>
    <t>Centauro</t>
  </si>
  <si>
    <t>Barra móvel de ballet</t>
  </si>
  <si>
    <t>3 (3m)</t>
  </si>
  <si>
    <t>Multicena</t>
  </si>
  <si>
    <t>Superband</t>
  </si>
  <si>
    <t>Odin Fit (mercado livre)</t>
  </si>
  <si>
    <t>Mochilas</t>
  </si>
  <si>
    <t>estimativa</t>
  </si>
  <si>
    <t>Não previstos collants individuais</t>
  </si>
  <si>
    <t>TAXA RECURSOS CAMPEONATOS BRASILEIROS</t>
  </si>
  <si>
    <t>RESUMO</t>
  </si>
  <si>
    <t>van</t>
  </si>
  <si>
    <t>GRCAMP</t>
  </si>
  <si>
    <t>aéreo ginastas</t>
  </si>
  <si>
    <t>PAIS</t>
  </si>
  <si>
    <t>aéreo técnicos</t>
  </si>
  <si>
    <t>Hosp.Ginastas</t>
  </si>
  <si>
    <t>Hosp. Técnicos</t>
  </si>
  <si>
    <t>Sugestão de rateio</t>
  </si>
  <si>
    <t>Taxas,aereo, hospedagem e alimentação técnicos Brasileiros</t>
  </si>
  <si>
    <t>MATERIAIS</t>
  </si>
  <si>
    <t>FPG Inscrição  5 ginastas + 1 treinadora</t>
  </si>
  <si>
    <t>CBG Renovação 6 ginastas + 2 treinadores</t>
  </si>
  <si>
    <t>5</t>
  </si>
  <si>
    <t>3</t>
  </si>
  <si>
    <t>12</t>
  </si>
  <si>
    <t>JOGOS REGIONAIS (mococa)</t>
  </si>
  <si>
    <t>17 a 27 JUL</t>
  </si>
  <si>
    <t>08 a 21 SET</t>
  </si>
  <si>
    <t>Carro</t>
  </si>
  <si>
    <t>Carro/Van</t>
  </si>
  <si>
    <t>INVESTIDOR</t>
  </si>
  <si>
    <t>Sandro</t>
  </si>
  <si>
    <t>GRCAMP + Pais</t>
  </si>
  <si>
    <t xml:space="preserve"> </t>
  </si>
  <si>
    <t>Possibilidade construção avô Alice Baratelli</t>
  </si>
  <si>
    <t xml:space="preserve">Mochilas </t>
  </si>
  <si>
    <t>(estimativa)</t>
  </si>
  <si>
    <t>Aéreo e hospedagem Brasileiros</t>
  </si>
  <si>
    <t>CCRN - ORÇAMENTO 2023 - GINÁSTICA RÍTMICA</t>
  </si>
  <si>
    <t>REGATAS</t>
  </si>
  <si>
    <t>CBG Renovação 5 ginastas + 2 treinadores</t>
  </si>
  <si>
    <t>15 e 16/06</t>
  </si>
  <si>
    <t>22/06</t>
  </si>
  <si>
    <t>29 e 30/06</t>
  </si>
  <si>
    <t>06 e 07/07</t>
  </si>
  <si>
    <t>17 A 21/07</t>
  </si>
  <si>
    <t>17 A 27/07</t>
  </si>
  <si>
    <t>13 a 18/08</t>
  </si>
  <si>
    <t>10</t>
  </si>
  <si>
    <t>21 A 25/08</t>
  </si>
  <si>
    <t>31/08 e 01/09</t>
  </si>
  <si>
    <t>08 a 21/09</t>
  </si>
  <si>
    <t>25 a 29/09</t>
  </si>
  <si>
    <t>17 A 20/10</t>
  </si>
  <si>
    <t>16 e 17/11</t>
  </si>
  <si>
    <t>27/11 a 01/12</t>
  </si>
  <si>
    <t>VAN</t>
  </si>
  <si>
    <t>CARRO</t>
  </si>
  <si>
    <t>Osasco</t>
  </si>
  <si>
    <t>Van e Carro</t>
  </si>
  <si>
    <t>Manaus/AM</t>
  </si>
  <si>
    <t>Mococa</t>
  </si>
  <si>
    <t>P.M. CAMPINAS</t>
  </si>
  <si>
    <t>GRCAMP/PAIS</t>
  </si>
  <si>
    <t>Vitoria/ES</t>
  </si>
  <si>
    <t>REGATAS (treinadores)</t>
  </si>
  <si>
    <t>Suzano</t>
  </si>
  <si>
    <t>Lauro de Freitas/BA</t>
  </si>
  <si>
    <t>Mogi das Cruzes</t>
  </si>
  <si>
    <t>26/11 a 29/11</t>
  </si>
  <si>
    <t>13 a 14/08</t>
  </si>
  <si>
    <t>Intercity Patio Pinda</t>
  </si>
  <si>
    <t>15 a 17/08</t>
  </si>
  <si>
    <t>Triângulo Apart Hotel</t>
  </si>
  <si>
    <t>CAMPEONATO BRASILEIRO ADULTO</t>
  </si>
  <si>
    <t>Pousada Restinga</t>
  </si>
  <si>
    <t>30/10 a 03/03</t>
  </si>
  <si>
    <t>Cuiabá/MT</t>
  </si>
  <si>
    <t>20 A 25/08</t>
  </si>
  <si>
    <t>24 a 29/09</t>
  </si>
  <si>
    <t>Escola de Treinadores CBG</t>
  </si>
  <si>
    <t>MAIO 2024 A FEV 2025</t>
  </si>
  <si>
    <t>ONLINE E PRESENCIAL</t>
  </si>
  <si>
    <t>Treinadores</t>
  </si>
  <si>
    <t xml:space="preserve">REUTILIZAR </t>
  </si>
  <si>
    <t>GRCAMP + PAIS</t>
  </si>
  <si>
    <t>3 (2m)</t>
  </si>
  <si>
    <t>Avô Alice</t>
  </si>
  <si>
    <t>maça pastorelli infantil</t>
  </si>
  <si>
    <t>Usada</t>
  </si>
  <si>
    <t>fitas trio adulto (regionais)</t>
  </si>
  <si>
    <t xml:space="preserve">pedras campeãs </t>
  </si>
  <si>
    <t>van/carro</t>
  </si>
  <si>
    <t>CCRN/GRCAMP</t>
  </si>
  <si>
    <t>Alimentação Regatas</t>
  </si>
  <si>
    <t>Alimentação GRCAMP</t>
  </si>
  <si>
    <t>Treinamentos treinadores</t>
  </si>
  <si>
    <t>PREVISÃO</t>
  </si>
  <si>
    <t>Saldos</t>
  </si>
  <si>
    <t>Saldo bancário</t>
  </si>
  <si>
    <t>Investimentos</t>
  </si>
  <si>
    <t>MENSALIDADE ASSOCIATIVA</t>
  </si>
  <si>
    <t>Hotel Bruninha e João Gomes</t>
  </si>
  <si>
    <t>Taxa cartórios + honorários registros Atas, cartas de renuncia, Termo de posse</t>
  </si>
  <si>
    <t>Serviço executado pela Elaine (redução custo (honorários))</t>
  </si>
  <si>
    <t>Tarifa bancária</t>
  </si>
  <si>
    <t xml:space="preserve">Ajuda de custo transporte Copa Baby </t>
  </si>
  <si>
    <t>Honorários Treino Controle Pompeu</t>
  </si>
  <si>
    <t>PARC. 01/02 Collants trio pré-infantil</t>
  </si>
  <si>
    <t xml:space="preserve">Alimentação técnicos (que não for custeado pelo clube) R$ 60,00 por refeição - Estadual </t>
  </si>
  <si>
    <t>PARC. 02/02 Collants trio pré-infantil</t>
  </si>
  <si>
    <t>VAN CAMPEONATO ESTADUAL DE CONJUNTOS, DUPLAS E TRIOS</t>
  </si>
  <si>
    <t>Superband (3)</t>
  </si>
  <si>
    <t>Taxa cartórios + honorários registros Assembleia eleição</t>
  </si>
  <si>
    <t>van COPA SP 2ª FASE</t>
  </si>
  <si>
    <t>Ajuda de custo transporte Campeonato Estadual pré infantil e infantil</t>
  </si>
  <si>
    <t>Ajuda de Custo Marina Campeonato Brasileiro adulto Bahia (perda voo)</t>
  </si>
  <si>
    <t xml:space="preserve">Ajuda de custo transporte Torneio Regional </t>
  </si>
  <si>
    <t>Despesas Torneio Nacional Cuiabá 1 técnico</t>
  </si>
  <si>
    <t>Hotel Torneio Regional Técnicos</t>
  </si>
  <si>
    <t>Alimentação técnicos (que não for custeado pelo clube) R$ 60,00 por refeição - Torneio Regional</t>
  </si>
  <si>
    <t>Serviços será executado pela Elaine (redução custo)</t>
  </si>
  <si>
    <t>Despesas com campeonatos (taxas, transportes, alimentação treinadores) que ultrapassam a verba do Clube. </t>
  </si>
  <si>
    <t>Manutenção pipoqueira</t>
  </si>
  <si>
    <t>Ajuda de custo transporte COPA SP NIVEL III 2º FASE</t>
  </si>
  <si>
    <t>Brunástica para treinadores.Treinadora nova-Bia</t>
  </si>
  <si>
    <t>DEZEMBRO</t>
  </si>
  <si>
    <t>Ajuda de custo transporte Campeonato Estadual adulto</t>
  </si>
  <si>
    <t>dez/24-jan/25</t>
  </si>
  <si>
    <t>Sem previsão</t>
  </si>
  <si>
    <t>sem previsão</t>
  </si>
  <si>
    <t>Caixa para curso Bruninha/João Gomes fevereiro/2025</t>
  </si>
  <si>
    <t>25 mochilas para competições</t>
  </si>
  <si>
    <t>RECEITAS</t>
  </si>
  <si>
    <t>DESPESAS</t>
  </si>
  <si>
    <t>Em caixa</t>
  </si>
  <si>
    <t>ABRIL</t>
  </si>
  <si>
    <t xml:space="preserve">EVENTO ANIVERSÁRIO CCRN </t>
  </si>
  <si>
    <t>Aéreo Bruninha e João Gomes</t>
  </si>
  <si>
    <t>Alimentação Bruninha e João Gomes</t>
  </si>
  <si>
    <t>Transporte aeroportos (Guarulhos e Viracopos) e interno Campinas</t>
  </si>
  <si>
    <t>Honorários Bruninha e João Gomes</t>
  </si>
  <si>
    <t>Barra móvel de ballet (3)</t>
  </si>
  <si>
    <t>Construção avô Alice</t>
  </si>
  <si>
    <t>RIFA DIA DAS MÃES</t>
  </si>
  <si>
    <t>01 maça pastorelli tamanho 40cm; 03 fitas chacott tamanho 6m</t>
  </si>
  <si>
    <t>RIFA DIA DOS NAMORADOS</t>
  </si>
  <si>
    <t>Agasalhos parcela 02/02</t>
  </si>
  <si>
    <t>Transporte van COPA SP 1ª FASE PRÉ E INF</t>
  </si>
  <si>
    <t>Transporte van TROFÉU SP 1ª FASE</t>
  </si>
  <si>
    <t>Transporte van COPA SP NÍVEL III 1ª FASE</t>
  </si>
  <si>
    <t>FESTA CHAPEU DE PALHA (CORREIO ELEGANTE)</t>
  </si>
  <si>
    <t>PARC.01/02 Collants trio pré-infantil</t>
  </si>
  <si>
    <t>RIFA DIA DOS PAIS</t>
  </si>
  <si>
    <t xml:space="preserve">EVENTO OLIMPESEC </t>
  </si>
  <si>
    <t>Alimentação técnicos/Desp viagem (que não for custeado pelo clube) R$ 60,00 por refeição</t>
  </si>
  <si>
    <t>RIFA DIA DAS CRIANÇAS</t>
  </si>
  <si>
    <t>EVENTO FESTIVAL DAS CRIANÇAS</t>
  </si>
  <si>
    <t xml:space="preserve">CHOCOTONES </t>
  </si>
  <si>
    <t xml:space="preserve">PIZZAS </t>
  </si>
  <si>
    <t>Alimentação técnicos/Desp.de viagem (que não for custeado pelo clube) R$ 60,00 por refeição</t>
  </si>
  <si>
    <t xml:space="preserve">ENCERRAMENTO CCRN </t>
  </si>
  <si>
    <t>Brunástica para treinadores.Treinadora nova/Professora de ballet</t>
  </si>
  <si>
    <t>Ajuste Barra de ballet</t>
  </si>
  <si>
    <t>Atenção: aéreos campeonatos brasileiros para os técnicos - caso o clube não autorize</t>
  </si>
  <si>
    <t>SOLICITAÇÃO DE VERBA COMISSÃO TÉCNICA PARA GRCAMP</t>
  </si>
  <si>
    <t>50% Collants trio pré-infantil</t>
  </si>
  <si>
    <t>ARRECADAÇÃO</t>
  </si>
  <si>
    <t>MÊS</t>
  </si>
  <si>
    <t>DESCRIÇÃO</t>
  </si>
  <si>
    <t>ABRIL/MAIO</t>
  </si>
  <si>
    <t>Eventos: considerado resultado líquido</t>
  </si>
  <si>
    <t>Eventos não mapeados</t>
  </si>
  <si>
    <t>Campeonato Brasileiro de Basquete Sub 17</t>
  </si>
  <si>
    <t>Torneio JIU JITSU</t>
  </si>
  <si>
    <t>FESTIVAL DE GINASTICA RITMICA TAQUARAL</t>
  </si>
  <si>
    <t>Avaliar se iremos participar em 2024</t>
  </si>
  <si>
    <t>Saldos em 31/03/2024</t>
  </si>
  <si>
    <t>Em conta bancária</t>
  </si>
  <si>
    <t>Saldo final previsto em dezembro/2024</t>
  </si>
  <si>
    <t>Com Ajuste Barra de Ballet em dezembro/2024</t>
  </si>
  <si>
    <t>SOLICITAÇÃO DE VERBA COMISSÃO TÉCNICA PARA CCRN</t>
  </si>
  <si>
    <t>CURSO ARBITRAGEM</t>
  </si>
  <si>
    <t>APROVADO</t>
  </si>
  <si>
    <t>Alimentação campeonatos estado de SP</t>
  </si>
  <si>
    <t>Aéreo campeonato Brasileiro individual/Hotel/alimentação</t>
  </si>
  <si>
    <t>Aéreo campeonato Brasileiro dupla/trio/Hotel/alimentação</t>
  </si>
  <si>
    <t>Aéreo campeonato Brasileiro adulto/Hotel/alimentação</t>
  </si>
  <si>
    <t>Status</t>
  </si>
  <si>
    <t>café bingo</t>
  </si>
  <si>
    <t>Aéreo ida</t>
  </si>
  <si>
    <t>Aéreo volta</t>
  </si>
  <si>
    <t>Ajuda de custo transporte COPA SP JUV E ADULTO</t>
  </si>
  <si>
    <t>hotel</t>
  </si>
  <si>
    <t>Ajuda de custo Transporte  TROFÉU SP 1ª FASE</t>
  </si>
  <si>
    <t>cartorio</t>
  </si>
  <si>
    <t>Ajuda de custo Transporte  COPA SP NÍVEL III 1ª FASE</t>
  </si>
  <si>
    <t>superband</t>
  </si>
  <si>
    <t>fitas</t>
  </si>
  <si>
    <t>transportes/bancario</t>
  </si>
  <si>
    <t>Transporte van COPA SP 1ª FASE PRÉ INFANTIL</t>
  </si>
  <si>
    <t>Ajuda de custo transporte COPA SP 1ª FASE INFANTIL</t>
  </si>
  <si>
    <t>positivo</t>
  </si>
  <si>
    <t>Saldo em 23/07</t>
  </si>
  <si>
    <t>Mensalidades agosto</t>
  </si>
  <si>
    <t>Mensalidades setembro</t>
  </si>
  <si>
    <t>A pagar julho</t>
  </si>
  <si>
    <t>A pagar agosto</t>
  </si>
  <si>
    <t>A pagar setembro</t>
  </si>
  <si>
    <t>Saldo previsto para outubro</t>
  </si>
  <si>
    <t xml:space="preserve">Alimentação técnicos (que não for custeado pelo clube) </t>
  </si>
  <si>
    <t>Marina esta apurando</t>
  </si>
  <si>
    <t>não vai ter</t>
  </si>
  <si>
    <t>GA OLIMPESEC EM OUTUBRO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</si>
</sst>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R$&quot;\ #,##0.00;[Red]\-&quot;R$&quot;\ #,##0.00"/>
    <numFmt numFmtId="164" formatCode="#,##0.00;[Red]&quot;-&quot;\ #,##0.00"/>
    <numFmt numFmtId="165" formatCode="_-[$R$-416]\ * #,##0.00_-;\-[$R$-416]\ * #,##0.00_-;_-[$R$-416]\ * &quot;-&quot;??_-;_-@"/>
    <numFmt numFmtId="166" formatCode="#,##0.00;[Red]#,##0.00"/>
    <numFmt numFmtId="167" formatCode="#,##0.00_ ;[Red]\-#,##0.00\ "/>
    <numFmt numFmtId="168" formatCode="_-&quot;R$&quot;\ * #,##0.00_-;\-&quot;R$&quot;\ * #,##0.00_-;_-&quot;R$&quot;\ * &quot;-&quot;??_-;_-@"/>
    <numFmt numFmtId="169" formatCode="_-[$R$-416]* #,##0.00_-;\-[$R$-416]* #,##0.00_-;_-[$R$-416]* &quot;-&quot;??_-;_-@"/>
    <numFmt numFmtId="170" formatCode="_(* #,##0.00_);_(* \(#,##0.00\);_(* &quot;-&quot;??_);_(@_)"/>
    <numFmt numFmtId="171" formatCode="dd/mm"/>
    <numFmt numFmtId="172" formatCode="#0000"/>
    <numFmt numFmtId="173" formatCode="_([$R$ -416]* #,##0.00_);_([$R$ -416]* \(#,##0.00\);_([$R$ -416]* &quot;-&quot;??_);_(@_)"/>
    <numFmt numFmtId="174" formatCode="[$R$ -416]#,##0.00"/>
    <numFmt numFmtId="175" formatCode="_([$R$ -416]* #,##0.000_);_([$R$ -416]* \(#,##0.000\);_([$R$ -416]* &quot;-&quot;??_);_(@_)"/>
    <numFmt numFmtId="176" formatCode="&quot;R$&quot;\ #,##0.00"/>
  </numFmts>
  <fonts count="88">
    <font>
      <sz val="11"/>
      <color rgb="FF000000"/>
      <name val="Calibri"/>
      <scheme val="minor"/>
    </font>
    <font>
      <sz val="8"/>
      <color theme="1"/>
      <name val="Arial"/>
    </font>
    <font>
      <b/>
      <sz val="8"/>
      <color theme="0"/>
      <name val="Arial"/>
    </font>
    <font>
      <sz val="11"/>
      <name val="Calibri"/>
    </font>
    <font>
      <b/>
      <sz val="8"/>
      <color theme="1"/>
      <name val="Arial"/>
    </font>
    <font>
      <sz val="8"/>
      <color theme="0"/>
      <name val="Arial"/>
    </font>
    <font>
      <sz val="9"/>
      <color theme="1"/>
      <name val="Calibri"/>
    </font>
    <font>
      <sz val="8"/>
      <color rgb="FF000000"/>
      <name val="Arial"/>
    </font>
    <font>
      <sz val="8"/>
      <color rgb="FFFF0000"/>
      <name val="Arial"/>
    </font>
    <font>
      <sz val="8"/>
      <color rgb="FFB71C1C"/>
      <name val="Arial"/>
    </font>
    <font>
      <b/>
      <sz val="9"/>
      <color theme="0"/>
      <name val="Arial"/>
    </font>
    <font>
      <sz val="9"/>
      <color theme="0"/>
      <name val="Arial"/>
    </font>
    <font>
      <b/>
      <sz val="9"/>
      <color rgb="FF548135"/>
      <name val="Arial"/>
    </font>
    <font>
      <b/>
      <sz val="8"/>
      <color rgb="FF008000"/>
      <name val="Arial"/>
    </font>
    <font>
      <b/>
      <sz val="11"/>
      <color rgb="FF000000"/>
      <name val="Arial"/>
    </font>
    <font>
      <sz val="11"/>
      <color rgb="FF000000"/>
      <name val="Arial"/>
    </font>
    <font>
      <b/>
      <sz val="11"/>
      <color theme="1"/>
      <name val="Arial"/>
    </font>
    <font>
      <sz val="11"/>
      <color theme="1"/>
      <name val="Arial"/>
    </font>
    <font>
      <b/>
      <sz val="12"/>
      <color theme="1"/>
      <name val="Arial"/>
    </font>
    <font>
      <b/>
      <sz val="12"/>
      <color rgb="FF008000"/>
      <name val="Arial"/>
    </font>
    <font>
      <sz val="11"/>
      <color rgb="FF00B050"/>
      <name val="Arial"/>
    </font>
    <font>
      <sz val="11"/>
      <color rgb="FF008000"/>
      <name val="Arial"/>
    </font>
    <font>
      <sz val="11"/>
      <color rgb="FFFF0000"/>
      <name val="Arial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252220"/>
      <name val="Arial"/>
    </font>
    <font>
      <sz val="11"/>
      <color rgb="FFB71C1C"/>
      <name val="Arial"/>
    </font>
    <font>
      <sz val="11"/>
      <color rgb="FF464646"/>
      <name val="Itau-text-regular"/>
    </font>
    <font>
      <sz val="11"/>
      <color rgb="FF00885A"/>
      <name val="Arial"/>
    </font>
    <font>
      <b/>
      <sz val="12"/>
      <color rgb="FF548135"/>
      <name val="Arial"/>
    </font>
    <font>
      <b/>
      <sz val="12"/>
      <color rgb="FF548135"/>
      <name val="Itau-text-regular"/>
    </font>
    <font>
      <b/>
      <sz val="8"/>
      <color theme="1"/>
      <name val="Calibri"/>
    </font>
    <font>
      <u/>
      <sz val="11"/>
      <color rgb="FF464646"/>
      <name val="Arial"/>
    </font>
    <font>
      <u/>
      <sz val="11"/>
      <color rgb="FF464646"/>
      <name val="Arial"/>
    </font>
    <font>
      <sz val="11"/>
      <color rgb="FF464646"/>
      <name val="Arial"/>
    </font>
    <font>
      <sz val="7"/>
      <color rgb="FF252220"/>
      <name val="Arial"/>
    </font>
    <font>
      <sz val="7"/>
      <color rgb="FF00885A"/>
      <name val="Arial"/>
    </font>
    <font>
      <sz val="11"/>
      <color rgb="FF333333"/>
      <name val="Arial"/>
    </font>
    <font>
      <sz val="7"/>
      <color rgb="FF333333"/>
      <name val="Arial"/>
    </font>
    <font>
      <sz val="7"/>
      <color rgb="FFFF0000"/>
      <name val="Arial"/>
    </font>
    <font>
      <b/>
      <sz val="16"/>
      <color theme="1"/>
      <name val="Calibri"/>
    </font>
    <font>
      <sz val="12"/>
      <color theme="1"/>
      <name val="Calibri"/>
    </font>
    <font>
      <b/>
      <sz val="12"/>
      <color rgb="FFFFFFFF"/>
      <name val="Calibri"/>
    </font>
    <font>
      <sz val="12"/>
      <color rgb="FFFF0000"/>
      <name val="Calibri"/>
    </font>
    <font>
      <sz val="10"/>
      <color theme="1"/>
      <name val="Arial"/>
    </font>
    <font>
      <sz val="10"/>
      <color rgb="FF000000"/>
      <name val="Arial"/>
    </font>
    <font>
      <b/>
      <sz val="10"/>
      <color theme="1"/>
      <name val="Arial"/>
    </font>
    <font>
      <b/>
      <sz val="10"/>
      <color rgb="FF000000"/>
      <name val="Arial"/>
    </font>
    <font>
      <sz val="8"/>
      <color rgb="FF008000"/>
      <name val="Arial"/>
    </font>
    <font>
      <sz val="8"/>
      <color rgb="FF252220"/>
      <name val="Arial"/>
    </font>
    <font>
      <sz val="8"/>
      <color rgb="FF00885A"/>
      <name val="Arial"/>
    </font>
    <font>
      <b/>
      <sz val="11"/>
      <color rgb="FF000000"/>
      <name val="Calibri"/>
    </font>
    <font>
      <i/>
      <sz val="11"/>
      <color rgb="FF000000"/>
      <name val="Calibri"/>
    </font>
    <font>
      <sz val="11"/>
      <color rgb="FFFFFFFF"/>
      <name val="Calibri"/>
    </font>
    <font>
      <b/>
      <sz val="11"/>
      <color theme="1"/>
      <name val="Calibri"/>
    </font>
    <font>
      <sz val="11"/>
      <color theme="1"/>
      <name val="Calibri"/>
    </font>
    <font>
      <b/>
      <sz val="11"/>
      <color rgb="FFFFFFFF"/>
      <name val="Arial"/>
    </font>
    <font>
      <u/>
      <sz val="8"/>
      <color rgb="FF464646"/>
      <name val="Arial"/>
    </font>
    <font>
      <sz val="8"/>
      <color rgb="FF464646"/>
      <name val="Itau-text-regular"/>
    </font>
    <font>
      <sz val="7"/>
      <color rgb="FF000000"/>
      <name val="Calibri"/>
    </font>
    <font>
      <sz val="7"/>
      <color rgb="FF464646"/>
      <name val="Itau-text-regular"/>
    </font>
    <font>
      <sz val="7"/>
      <color rgb="FFB71C1C"/>
      <name val="Arial"/>
    </font>
    <font>
      <b/>
      <sz val="10"/>
      <color rgb="FFFFFFFF"/>
      <name val="Calibri"/>
    </font>
    <font>
      <sz val="10"/>
      <color rgb="FF000000"/>
      <name val="Calibri"/>
    </font>
    <font>
      <i/>
      <sz val="10"/>
      <color rgb="FF000000"/>
      <name val="Arial"/>
    </font>
    <font>
      <sz val="10"/>
      <color rgb="FFFFFFFF"/>
      <name val="Arial"/>
    </font>
    <font>
      <sz val="10"/>
      <color theme="1"/>
      <name val="Calibri"/>
    </font>
    <font>
      <b/>
      <sz val="15"/>
      <color rgb="FFFFFFFF"/>
      <name val="Calibri"/>
    </font>
    <font>
      <b/>
      <sz val="12"/>
      <color theme="1"/>
      <name val="Calibri"/>
    </font>
    <font>
      <sz val="12"/>
      <color rgb="FF000000"/>
      <name val="Calibri"/>
    </font>
    <font>
      <b/>
      <sz val="12"/>
      <color rgb="FF000000"/>
      <name val="Calibri"/>
    </font>
    <font>
      <sz val="10"/>
      <color rgb="FF464646"/>
      <name val="Itau-text-regular"/>
    </font>
    <font>
      <sz val="10"/>
      <color rgb="FFFF0000"/>
      <name val="Arial"/>
    </font>
    <font>
      <b/>
      <sz val="11"/>
      <color rgb="FF000000"/>
      <name val="Cambria"/>
    </font>
    <font>
      <sz val="11"/>
      <color rgb="FF000000"/>
      <name val="Cambria"/>
    </font>
    <font>
      <sz val="8"/>
      <color rgb="FF000000"/>
      <name val="Cambria"/>
    </font>
    <font>
      <sz val="10"/>
      <color theme="1"/>
      <name val="Cambria"/>
    </font>
    <font>
      <b/>
      <sz val="12"/>
      <color theme="1"/>
      <name val="Cambria"/>
    </font>
    <font>
      <sz val="12"/>
      <color theme="1"/>
      <name val="Cambria"/>
    </font>
    <font>
      <sz val="27"/>
      <color theme="1"/>
      <name val="Calibri"/>
    </font>
    <font>
      <b/>
      <sz val="10"/>
      <color rgb="FF000000"/>
      <name val="Calibri"/>
    </font>
    <font>
      <b/>
      <sz val="9"/>
      <color rgb="FF1D854E"/>
      <name val="Play"/>
    </font>
    <font>
      <sz val="10"/>
      <color rgb="FFFF0000"/>
      <name val="Calibri"/>
    </font>
    <font>
      <b/>
      <sz val="10"/>
      <color rgb="FF243763"/>
      <name val="Calibri"/>
    </font>
    <font>
      <b/>
      <sz val="10"/>
      <color theme="1"/>
      <name val="Calibri"/>
    </font>
    <font>
      <b/>
      <sz val="10"/>
      <color rgb="FFFF0000"/>
      <name val="Calibri"/>
    </font>
    <font>
      <u/>
      <sz val="8"/>
      <color rgb="FF464646"/>
      <name val="Itau-text-regular"/>
    </font>
    <font>
      <i/>
      <sz val="9"/>
      <color rgb="FFFFFFFF"/>
      <name val="Calibri"/>
    </font>
  </fonts>
  <fills count="2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C00000"/>
        <bgColor rgb="FFC00000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AF7F5"/>
        <bgColor rgb="FFFAF7F5"/>
      </patternFill>
    </fill>
    <fill>
      <patternFill patternType="solid">
        <fgColor theme="5"/>
        <bgColor theme="5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C0C0C0"/>
        <bgColor rgb="FFC0C0C0"/>
      </patternFill>
    </fill>
    <fill>
      <patternFill patternType="solid">
        <fgColor rgb="FFD8DEE8"/>
        <bgColor rgb="FFD8DEE8"/>
      </patternFill>
    </fill>
    <fill>
      <patternFill patternType="solid">
        <fgColor rgb="FF657BA3"/>
        <bgColor rgb="FF657BA3"/>
      </patternFill>
    </fill>
    <fill>
      <patternFill patternType="solid">
        <fgColor rgb="FFF2F4F7"/>
        <bgColor rgb="FFF2F4F7"/>
      </patternFill>
    </fill>
    <fill>
      <patternFill patternType="solid">
        <fgColor rgb="FF1155CC"/>
        <bgColor rgb="FF1155CC"/>
      </patternFill>
    </fill>
    <fill>
      <patternFill patternType="solid">
        <fgColor rgb="FFF7F4F2"/>
        <bgColor rgb="FFF7F4F2"/>
      </patternFill>
    </fill>
    <fill>
      <patternFill patternType="solid">
        <fgColor rgb="FF980000"/>
        <bgColor rgb="FF980000"/>
      </patternFill>
    </fill>
    <fill>
      <patternFill patternType="solid">
        <fgColor rgb="FF002060"/>
        <bgColor rgb="FF002060"/>
      </patternFill>
    </fill>
    <fill>
      <patternFill patternType="solid">
        <fgColor rgb="FFDFE4EC"/>
        <bgColor rgb="FFDFE4EC"/>
      </patternFill>
    </fill>
    <fill>
      <patternFill patternType="solid">
        <fgColor rgb="FF8093B3"/>
        <bgColor rgb="FF8093B3"/>
      </patternFill>
    </fill>
    <fill>
      <patternFill patternType="solid">
        <fgColor rgb="FFF4F6F8"/>
        <bgColor rgb="FFF4F6F8"/>
      </patternFill>
    </fill>
    <fill>
      <patternFill patternType="solid">
        <fgColor rgb="FFEA4335"/>
        <bgColor rgb="FFEA4335"/>
      </patternFill>
    </fill>
    <fill>
      <patternFill patternType="solid">
        <fgColor rgb="FF00FF00"/>
        <bgColor rgb="FF00FF00"/>
      </patternFill>
    </fill>
    <fill>
      <patternFill patternType="solid">
        <fgColor rgb="FFFFE599"/>
        <bgColor rgb="FFFFE599"/>
      </patternFill>
    </fill>
  </fills>
  <borders count="1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C0C0C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D8D8D8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rgb="FF657BA3"/>
      </bottom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/>
      <right/>
      <top/>
      <bottom style="double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2060"/>
      </left>
      <right style="dotted">
        <color rgb="FF002060"/>
      </right>
      <top/>
      <bottom style="dotted">
        <color rgb="FF002060"/>
      </bottom>
      <diagonal/>
    </border>
    <border>
      <left/>
      <right style="dotted">
        <color rgb="FF002060"/>
      </right>
      <top/>
      <bottom style="dotted">
        <color rgb="FF002060"/>
      </bottom>
      <diagonal/>
    </border>
    <border>
      <left/>
      <right style="medium">
        <color rgb="FF002060"/>
      </right>
      <top/>
      <bottom style="dotted">
        <color rgb="FF00206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2060"/>
      </right>
      <top/>
      <bottom style="dotted">
        <color rgb="FF002060"/>
      </bottom>
      <diagonal/>
    </border>
    <border>
      <left/>
      <right style="medium">
        <color rgb="FF002060"/>
      </right>
      <top/>
      <bottom style="dotted">
        <color rgb="FF002060"/>
      </bottom>
      <diagonal/>
    </border>
    <border>
      <left style="medium">
        <color rgb="FF002060"/>
      </left>
      <right style="dotted">
        <color rgb="FF002060"/>
      </right>
      <top/>
      <bottom style="dotted">
        <color rgb="FF002060"/>
      </bottom>
      <diagonal/>
    </border>
    <border>
      <left/>
      <right/>
      <top/>
      <bottom style="thick">
        <color rgb="FF8093B3"/>
      </bottom>
      <diagonal/>
    </border>
    <border>
      <left/>
      <right style="medium">
        <color rgb="FFFFFFFF"/>
      </right>
      <top/>
      <bottom style="double">
        <color rgb="FF000000"/>
      </bottom>
      <diagonal/>
    </border>
    <border>
      <left style="thick">
        <color rgb="FF002060"/>
      </left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740">
    <xf numFmtId="0" fontId="0" fillId="0" borderId="0" xfId="0" applyFont="1" applyAlignment="1"/>
    <xf numFmtId="40" fontId="1" fillId="0" borderId="0" xfId="0" applyNumberFormat="1" applyFont="1"/>
    <xf numFmtId="40" fontId="1" fillId="0" borderId="0" xfId="0" applyNumberFormat="1" applyFont="1" applyAlignment="1">
      <alignment horizontal="right"/>
    </xf>
    <xf numFmtId="14" fontId="1" fillId="0" borderId="0" xfId="0" applyNumberFormat="1" applyFont="1"/>
    <xf numFmtId="40" fontId="2" fillId="0" borderId="0" xfId="0" applyNumberFormat="1" applyFont="1" applyAlignment="1">
      <alignment wrapText="1"/>
    </xf>
    <xf numFmtId="17" fontId="2" fillId="3" borderId="5" xfId="0" applyNumberFormat="1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right"/>
    </xf>
    <xf numFmtId="14" fontId="1" fillId="3" borderId="7" xfId="0" applyNumberFormat="1" applyFont="1" applyFill="1" applyBorder="1"/>
    <xf numFmtId="40" fontId="1" fillId="3" borderId="7" xfId="0" applyNumberFormat="1" applyFont="1" applyFill="1" applyBorder="1"/>
    <xf numFmtId="40" fontId="2" fillId="3" borderId="9" xfId="0" applyNumberFormat="1" applyFont="1" applyFill="1" applyBorder="1" applyAlignment="1">
      <alignment horizontal="center"/>
    </xf>
    <xf numFmtId="40" fontId="2" fillId="3" borderId="9" xfId="0" applyNumberFormat="1" applyFont="1" applyFill="1" applyBorder="1" applyAlignment="1">
      <alignment horizontal="right"/>
    </xf>
    <xf numFmtId="40" fontId="4" fillId="0" borderId="11" xfId="0" applyNumberFormat="1" applyFont="1" applyBorder="1" applyAlignment="1">
      <alignment horizontal="left"/>
    </xf>
    <xf numFmtId="40" fontId="4" fillId="0" borderId="12" xfId="0" applyNumberFormat="1" applyFont="1" applyBorder="1" applyAlignment="1">
      <alignment horizontal="right"/>
    </xf>
    <xf numFmtId="40" fontId="4" fillId="0" borderId="14" xfId="0" applyNumberFormat="1" applyFont="1" applyBorder="1" applyAlignment="1">
      <alignment horizontal="left"/>
    </xf>
    <xf numFmtId="40" fontId="4" fillId="0" borderId="0" xfId="0" applyNumberFormat="1" applyFont="1" applyAlignment="1">
      <alignment horizontal="right"/>
    </xf>
    <xf numFmtId="0" fontId="5" fillId="4" borderId="7" xfId="0" applyFont="1" applyFill="1" applyBorder="1" applyAlignment="1">
      <alignment horizontal="center" vertical="center" wrapText="1"/>
    </xf>
    <xf numFmtId="40" fontId="2" fillId="4" borderId="15" xfId="0" applyNumberFormat="1" applyFont="1" applyFill="1" applyBorder="1" applyAlignment="1">
      <alignment horizontal="left"/>
    </xf>
    <xf numFmtId="40" fontId="1" fillId="2" borderId="16" xfId="0" applyNumberFormat="1" applyFont="1" applyFill="1" applyBorder="1"/>
    <xf numFmtId="40" fontId="1" fillId="2" borderId="17" xfId="0" applyNumberFormat="1" applyFont="1" applyFill="1" applyBorder="1"/>
    <xf numFmtId="40" fontId="1" fillId="2" borderId="7" xfId="0" applyNumberFormat="1" applyFont="1" applyFill="1" applyBorder="1" applyAlignment="1">
      <alignment horizontal="center"/>
    </xf>
    <xf numFmtId="4" fontId="1" fillId="5" borderId="9" xfId="0" applyNumberFormat="1" applyFont="1" applyFill="1" applyBorder="1" applyAlignment="1">
      <alignment horizontal="left" wrapText="1"/>
    </xf>
    <xf numFmtId="164" fontId="1" fillId="5" borderId="9" xfId="0" applyNumberFormat="1" applyFont="1" applyFill="1" applyBorder="1" applyAlignment="1">
      <alignment horizontal="right"/>
    </xf>
    <xf numFmtId="164" fontId="1" fillId="5" borderId="18" xfId="0" applyNumberFormat="1" applyFont="1" applyFill="1" applyBorder="1" applyAlignment="1">
      <alignment horizontal="right"/>
    </xf>
    <xf numFmtId="164" fontId="1" fillId="0" borderId="19" xfId="0" applyNumberFormat="1" applyFont="1" applyBorder="1" applyAlignment="1">
      <alignment horizontal="right"/>
    </xf>
    <xf numFmtId="164" fontId="1" fillId="5" borderId="20" xfId="0" applyNumberFormat="1" applyFont="1" applyFill="1" applyBorder="1" applyAlignment="1">
      <alignment horizontal="right"/>
    </xf>
    <xf numFmtId="14" fontId="6" fillId="5" borderId="7" xfId="0" applyNumberFormat="1" applyFont="1" applyFill="1" applyBorder="1" applyAlignment="1">
      <alignment horizontal="right"/>
    </xf>
    <xf numFmtId="164" fontId="6" fillId="5" borderId="7" xfId="0" applyNumberFormat="1" applyFont="1" applyFill="1" applyBorder="1" applyAlignment="1">
      <alignment horizontal="right"/>
    </xf>
    <xf numFmtId="40" fontId="1" fillId="5" borderId="9" xfId="0" applyNumberFormat="1" applyFont="1" applyFill="1" applyBorder="1" applyAlignment="1">
      <alignment horizontal="left"/>
    </xf>
    <xf numFmtId="40" fontId="1" fillId="5" borderId="9" xfId="0" applyNumberFormat="1" applyFont="1" applyFill="1" applyBorder="1" applyAlignment="1">
      <alignment horizontal="right"/>
    </xf>
    <xf numFmtId="40" fontId="1" fillId="0" borderId="9" xfId="0" applyNumberFormat="1" applyFont="1" applyBorder="1" applyAlignment="1">
      <alignment horizontal="right"/>
    </xf>
    <xf numFmtId="40" fontId="1" fillId="5" borderId="21" xfId="0" applyNumberFormat="1" applyFont="1" applyFill="1" applyBorder="1" applyAlignment="1">
      <alignment horizontal="right"/>
    </xf>
    <xf numFmtId="14" fontId="1" fillId="5" borderId="7" xfId="0" applyNumberFormat="1" applyFont="1" applyFill="1" applyBorder="1"/>
    <xf numFmtId="40" fontId="1" fillId="5" borderId="7" xfId="0" applyNumberFormat="1" applyFont="1" applyFill="1" applyBorder="1"/>
    <xf numFmtId="40" fontId="1" fillId="5" borderId="9" xfId="0" applyNumberFormat="1" applyFont="1" applyFill="1" applyBorder="1" applyAlignment="1">
      <alignment horizontal="left" vertical="center"/>
    </xf>
    <xf numFmtId="40" fontId="1" fillId="5" borderId="9" xfId="0" applyNumberFormat="1" applyFont="1" applyFill="1" applyBorder="1" applyAlignment="1">
      <alignment horizontal="right" vertical="center"/>
    </xf>
    <xf numFmtId="40" fontId="1" fillId="0" borderId="9" xfId="0" applyNumberFormat="1" applyFont="1" applyBorder="1" applyAlignment="1">
      <alignment horizontal="right" vertical="center"/>
    </xf>
    <xf numFmtId="40" fontId="1" fillId="5" borderId="21" xfId="0" applyNumberFormat="1" applyFont="1" applyFill="1" applyBorder="1" applyAlignment="1">
      <alignment horizontal="right" vertical="center"/>
    </xf>
    <xf numFmtId="14" fontId="1" fillId="5" borderId="7" xfId="0" applyNumberFormat="1" applyFont="1" applyFill="1" applyBorder="1" applyAlignment="1">
      <alignment vertical="center"/>
    </xf>
    <xf numFmtId="40" fontId="1" fillId="5" borderId="7" xfId="0" applyNumberFormat="1" applyFont="1" applyFill="1" applyBorder="1" applyAlignment="1">
      <alignment vertical="center"/>
    </xf>
    <xf numFmtId="40" fontId="2" fillId="6" borderId="9" xfId="0" applyNumberFormat="1" applyFont="1" applyFill="1" applyBorder="1"/>
    <xf numFmtId="40" fontId="2" fillId="6" borderId="9" xfId="0" applyNumberFormat="1" applyFont="1" applyFill="1" applyBorder="1" applyAlignment="1">
      <alignment horizontal="right"/>
    </xf>
    <xf numFmtId="40" fontId="2" fillId="4" borderId="9" xfId="0" applyNumberFormat="1" applyFont="1" applyFill="1" applyBorder="1" applyAlignment="1">
      <alignment horizontal="left"/>
    </xf>
    <xf numFmtId="40" fontId="1" fillId="7" borderId="9" xfId="0" applyNumberFormat="1" applyFont="1" applyFill="1" applyBorder="1" applyAlignment="1">
      <alignment horizontal="right"/>
    </xf>
    <xf numFmtId="40" fontId="1" fillId="7" borderId="9" xfId="0" applyNumberFormat="1" applyFont="1" applyFill="1" applyBorder="1" applyAlignment="1">
      <alignment horizontal="right" vertical="center"/>
    </xf>
    <xf numFmtId="40" fontId="4" fillId="0" borderId="0" xfId="0" applyNumberFormat="1" applyFont="1" applyAlignment="1">
      <alignment horizontal="left"/>
    </xf>
    <xf numFmtId="165" fontId="7" fillId="0" borderId="0" xfId="0" applyNumberFormat="1" applyFont="1"/>
    <xf numFmtId="40" fontId="1" fillId="0" borderId="0" xfId="0" applyNumberFormat="1" applyFont="1" applyAlignment="1">
      <alignment horizontal="center"/>
    </xf>
    <xf numFmtId="40" fontId="1" fillId="2" borderId="22" xfId="0" applyNumberFormat="1" applyFont="1" applyFill="1" applyBorder="1"/>
    <xf numFmtId="40" fontId="1" fillId="0" borderId="23" xfId="0" applyNumberFormat="1" applyFont="1" applyBorder="1" applyAlignment="1">
      <alignment horizontal="left"/>
    </xf>
    <xf numFmtId="4" fontId="8" fillId="0" borderId="24" xfId="0" applyNumberFormat="1" applyFont="1" applyBorder="1" applyAlignment="1">
      <alignment horizontal="right" vertical="center"/>
    </xf>
    <xf numFmtId="40" fontId="1" fillId="0" borderId="23" xfId="0" applyNumberFormat="1" applyFont="1" applyBorder="1"/>
    <xf numFmtId="166" fontId="9" fillId="8" borderId="7" xfId="0" applyNumberFormat="1" applyFont="1" applyFill="1" applyBorder="1" applyAlignment="1">
      <alignment horizontal="right" vertical="center" wrapText="1"/>
    </xf>
    <xf numFmtId="166" fontId="9" fillId="9" borderId="7" xfId="0" applyNumberFormat="1" applyFont="1" applyFill="1" applyBorder="1" applyAlignment="1">
      <alignment horizontal="right" vertical="center" wrapText="1"/>
    </xf>
    <xf numFmtId="4" fontId="1" fillId="0" borderId="24" xfId="0" applyNumberFormat="1" applyFont="1" applyBorder="1" applyAlignment="1">
      <alignment vertical="center"/>
    </xf>
    <xf numFmtId="167" fontId="7" fillId="0" borderId="0" xfId="0" applyNumberFormat="1" applyFont="1"/>
    <xf numFmtId="168" fontId="9" fillId="0" borderId="0" xfId="0" applyNumberFormat="1" applyFont="1" applyAlignment="1">
      <alignment horizontal="right" vertical="center" wrapText="1"/>
    </xf>
    <xf numFmtId="40" fontId="1" fillId="0" borderId="25" xfId="0" applyNumberFormat="1" applyFont="1" applyBorder="1"/>
    <xf numFmtId="4" fontId="8" fillId="0" borderId="24" xfId="0" applyNumberFormat="1" applyFont="1" applyBorder="1" applyAlignment="1">
      <alignment vertical="center"/>
    </xf>
    <xf numFmtId="164" fontId="1" fillId="0" borderId="24" xfId="0" applyNumberFormat="1" applyFont="1" applyBorder="1" applyAlignment="1">
      <alignment horizontal="right"/>
    </xf>
    <xf numFmtId="40" fontId="2" fillId="0" borderId="0" xfId="0" applyNumberFormat="1" applyFont="1"/>
    <xf numFmtId="40" fontId="2" fillId="0" borderId="0" xfId="0" applyNumberFormat="1" applyFont="1" applyAlignment="1">
      <alignment horizontal="right"/>
    </xf>
    <xf numFmtId="40" fontId="2" fillId="10" borderId="7" xfId="0" applyNumberFormat="1" applyFont="1" applyFill="1" applyBorder="1"/>
    <xf numFmtId="40" fontId="2" fillId="10" borderId="7" xfId="0" applyNumberFormat="1" applyFont="1" applyFill="1" applyBorder="1" applyAlignment="1">
      <alignment horizontal="right"/>
    </xf>
    <xf numFmtId="40" fontId="4" fillId="10" borderId="7" xfId="0" applyNumberFormat="1" applyFont="1" applyFill="1" applyBorder="1" applyAlignment="1">
      <alignment horizontal="right"/>
    </xf>
    <xf numFmtId="40" fontId="4" fillId="0" borderId="14" xfId="0" applyNumberFormat="1" applyFont="1" applyBorder="1"/>
    <xf numFmtId="14" fontId="4" fillId="0" borderId="0" xfId="0" applyNumberFormat="1" applyFont="1"/>
    <xf numFmtId="40" fontId="4" fillId="0" borderId="0" xfId="0" applyNumberFormat="1" applyFont="1"/>
    <xf numFmtId="40" fontId="4" fillId="11" borderId="26" xfId="0" applyNumberFormat="1" applyFont="1" applyFill="1" applyBorder="1" applyAlignment="1">
      <alignment horizontal="left"/>
    </xf>
    <xf numFmtId="40" fontId="1" fillId="11" borderId="7" xfId="0" applyNumberFormat="1" applyFont="1" applyFill="1" applyBorder="1" applyAlignment="1">
      <alignment horizontal="right"/>
    </xf>
    <xf numFmtId="40" fontId="4" fillId="11" borderId="7" xfId="0" applyNumberFormat="1" applyFont="1" applyFill="1" applyBorder="1" applyAlignment="1">
      <alignment horizontal="right"/>
    </xf>
    <xf numFmtId="169" fontId="4" fillId="11" borderId="7" xfId="0" applyNumberFormat="1" applyFont="1" applyFill="1" applyBorder="1"/>
    <xf numFmtId="170" fontId="4" fillId="11" borderId="7" xfId="0" applyNumberFormat="1" applyFont="1" applyFill="1" applyBorder="1" applyAlignment="1">
      <alignment horizontal="right"/>
    </xf>
    <xf numFmtId="40" fontId="5" fillId="2" borderId="7" xfId="0" applyNumberFormat="1" applyFont="1" applyFill="1" applyBorder="1"/>
    <xf numFmtId="40" fontId="5" fillId="2" borderId="7" xfId="0" applyNumberFormat="1" applyFont="1" applyFill="1" applyBorder="1" applyAlignment="1">
      <alignment horizontal="right"/>
    </xf>
    <xf numFmtId="40" fontId="2" fillId="2" borderId="7" xfId="0" applyNumberFormat="1" applyFont="1" applyFill="1" applyBorder="1" applyAlignment="1">
      <alignment horizontal="right"/>
    </xf>
    <xf numFmtId="40" fontId="1" fillId="2" borderId="7" xfId="0" applyNumberFormat="1" applyFont="1" applyFill="1" applyBorder="1" applyAlignment="1">
      <alignment horizontal="right"/>
    </xf>
    <xf numFmtId="40" fontId="10" fillId="12" borderId="27" xfId="0" applyNumberFormat="1" applyFont="1" applyFill="1" applyBorder="1"/>
    <xf numFmtId="40" fontId="10" fillId="12" borderId="28" xfId="0" applyNumberFormat="1" applyFont="1" applyFill="1" applyBorder="1" applyAlignment="1">
      <alignment horizontal="right"/>
    </xf>
    <xf numFmtId="40" fontId="10" fillId="12" borderId="29" xfId="0" applyNumberFormat="1" applyFont="1" applyFill="1" applyBorder="1" applyAlignment="1">
      <alignment horizontal="right"/>
    </xf>
    <xf numFmtId="14" fontId="11" fillId="5" borderId="7" xfId="0" applyNumberFormat="1" applyFont="1" applyFill="1" applyBorder="1"/>
    <xf numFmtId="40" fontId="11" fillId="5" borderId="7" xfId="0" applyNumberFormat="1" applyFont="1" applyFill="1" applyBorder="1"/>
    <xf numFmtId="40" fontId="1" fillId="5" borderId="7" xfId="0" applyNumberFormat="1" applyFont="1" applyFill="1" applyBorder="1" applyAlignment="1">
      <alignment horizontal="right"/>
    </xf>
    <xf numFmtId="4" fontId="12" fillId="9" borderId="30" xfId="0" applyNumberFormat="1" applyFont="1" applyFill="1" applyBorder="1" applyAlignment="1">
      <alignment horizontal="right" vertical="center" wrapText="1"/>
    </xf>
    <xf numFmtId="4" fontId="13" fillId="0" borderId="24" xfId="0" applyNumberFormat="1" applyFont="1" applyBorder="1" applyAlignment="1">
      <alignment horizontal="right" vertical="center"/>
    </xf>
    <xf numFmtId="0" fontId="15" fillId="0" borderId="0" xfId="0" applyFont="1"/>
    <xf numFmtId="0" fontId="15" fillId="0" borderId="0" xfId="0" applyFont="1" applyAlignment="1">
      <alignment wrapText="1"/>
    </xf>
    <xf numFmtId="171" fontId="16" fillId="13" borderId="31" xfId="0" applyNumberFormat="1" applyFont="1" applyFill="1" applyBorder="1" applyAlignment="1">
      <alignment horizontal="center" vertical="center"/>
    </xf>
    <xf numFmtId="4" fontId="16" fillId="13" borderId="32" xfId="0" applyNumberFormat="1" applyFont="1" applyFill="1" applyBorder="1" applyAlignment="1">
      <alignment vertical="center"/>
    </xf>
    <xf numFmtId="4" fontId="16" fillId="13" borderId="7" xfId="0" applyNumberFormat="1" applyFont="1" applyFill="1" applyBorder="1" applyAlignment="1">
      <alignment horizontal="left" vertical="center"/>
    </xf>
    <xf numFmtId="168" fontId="16" fillId="0" borderId="33" xfId="0" applyNumberFormat="1" applyFont="1" applyBorder="1" applyAlignment="1">
      <alignment horizontal="right" vertical="center"/>
    </xf>
    <xf numFmtId="4" fontId="16" fillId="13" borderId="34" xfId="0" applyNumberFormat="1" applyFont="1" applyFill="1" applyBorder="1" applyAlignment="1">
      <alignment horizontal="right" vertical="center"/>
    </xf>
    <xf numFmtId="0" fontId="17" fillId="0" borderId="24" xfId="0" applyFont="1" applyBorder="1" applyAlignment="1">
      <alignment horizontal="left" vertical="center"/>
    </xf>
    <xf numFmtId="0" fontId="18" fillId="0" borderId="24" xfId="0" applyFont="1" applyBorder="1" applyAlignment="1">
      <alignment horizontal="left" vertical="center"/>
    </xf>
    <xf numFmtId="172" fontId="17" fillId="0" borderId="24" xfId="0" applyNumberFormat="1" applyFont="1" applyBorder="1" applyAlignment="1">
      <alignment horizontal="right" vertical="center"/>
    </xf>
    <xf numFmtId="172" fontId="17" fillId="0" borderId="0" xfId="0" applyNumberFormat="1" applyFont="1" applyAlignment="1">
      <alignment horizontal="left" vertical="center"/>
    </xf>
    <xf numFmtId="166" fontId="19" fillId="0" borderId="24" xfId="0" applyNumberFormat="1" applyFont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172" fontId="20" fillId="0" borderId="0" xfId="0" applyNumberFormat="1" applyFont="1" applyAlignment="1">
      <alignment horizontal="left" vertical="center"/>
    </xf>
    <xf numFmtId="166" fontId="21" fillId="0" borderId="24" xfId="0" applyNumberFormat="1" applyFont="1" applyBorder="1" applyAlignment="1">
      <alignment horizontal="right" vertical="center"/>
    </xf>
    <xf numFmtId="4" fontId="21" fillId="0" borderId="24" xfId="0" applyNumberFormat="1" applyFont="1" applyBorder="1" applyAlignment="1">
      <alignment horizontal="right" vertical="center"/>
    </xf>
    <xf numFmtId="172" fontId="22" fillId="0" borderId="0" xfId="0" applyNumberFormat="1" applyFont="1" applyAlignment="1">
      <alignment horizontal="left" vertical="center"/>
    </xf>
    <xf numFmtId="168" fontId="22" fillId="0" borderId="24" xfId="0" applyNumberFormat="1" applyFont="1" applyBorder="1" applyAlignment="1">
      <alignment horizontal="right" vertical="center"/>
    </xf>
    <xf numFmtId="4" fontId="22" fillId="0" borderId="24" xfId="0" applyNumberFormat="1" applyFont="1" applyBorder="1" applyAlignment="1">
      <alignment horizontal="right" vertical="center"/>
    </xf>
    <xf numFmtId="4" fontId="21" fillId="0" borderId="0" xfId="0" applyNumberFormat="1" applyFont="1" applyAlignment="1">
      <alignment horizontal="left" vertical="center"/>
    </xf>
    <xf numFmtId="172" fontId="22" fillId="11" borderId="7" xfId="0" applyNumberFormat="1" applyFont="1" applyFill="1" applyBorder="1" applyAlignment="1">
      <alignment horizontal="left" vertical="center"/>
    </xf>
    <xf numFmtId="0" fontId="23" fillId="0" borderId="0" xfId="0" applyFont="1"/>
    <xf numFmtId="4" fontId="24" fillId="0" borderId="0" xfId="0" applyNumberFormat="1" applyFont="1"/>
    <xf numFmtId="14" fontId="25" fillId="9" borderId="7" xfId="0" applyNumberFormat="1" applyFont="1" applyFill="1" applyBorder="1" applyAlignment="1">
      <alignment horizontal="left" vertical="center"/>
    </xf>
    <xf numFmtId="0" fontId="25" fillId="9" borderId="7" xfId="0" applyFont="1" applyFill="1" applyBorder="1" applyAlignment="1">
      <alignment horizontal="left" vertical="center" wrapText="1"/>
    </xf>
    <xf numFmtId="166" fontId="26" fillId="9" borderId="7" xfId="0" applyNumberFormat="1" applyFont="1" applyFill="1" applyBorder="1" applyAlignment="1">
      <alignment horizontal="right" vertical="center" wrapText="1"/>
    </xf>
    <xf numFmtId="0" fontId="27" fillId="9" borderId="7" xfId="0" applyFont="1" applyFill="1" applyBorder="1" applyAlignment="1">
      <alignment horizontal="left" vertical="center" wrapText="1"/>
    </xf>
    <xf numFmtId="14" fontId="25" fillId="8" borderId="7" xfId="0" applyNumberFormat="1" applyFont="1" applyFill="1" applyBorder="1" applyAlignment="1">
      <alignment horizontal="left" vertical="center"/>
    </xf>
    <xf numFmtId="0" fontId="25" fillId="8" borderId="7" xfId="0" applyFont="1" applyFill="1" applyBorder="1" applyAlignment="1">
      <alignment horizontal="left" vertical="center" wrapText="1"/>
    </xf>
    <xf numFmtId="166" fontId="28" fillId="8" borderId="7" xfId="0" applyNumberFormat="1" applyFont="1" applyFill="1" applyBorder="1" applyAlignment="1">
      <alignment horizontal="right" vertical="center" wrapText="1"/>
    </xf>
    <xf numFmtId="0" fontId="27" fillId="8" borderId="7" xfId="0" applyFont="1" applyFill="1" applyBorder="1" applyAlignment="1">
      <alignment horizontal="left" vertical="center" wrapText="1"/>
    </xf>
    <xf numFmtId="0" fontId="27" fillId="9" borderId="7" xfId="0" applyFont="1" applyFill="1" applyBorder="1" applyAlignment="1">
      <alignment vertical="center" wrapText="1"/>
    </xf>
    <xf numFmtId="166" fontId="27" fillId="9" borderId="7" xfId="0" applyNumberFormat="1" applyFont="1" applyFill="1" applyBorder="1" applyAlignment="1">
      <alignment horizontal="right" vertical="center" wrapText="1"/>
    </xf>
    <xf numFmtId="4" fontId="29" fillId="9" borderId="7" xfId="0" applyNumberFormat="1" applyFont="1" applyFill="1" applyBorder="1" applyAlignment="1">
      <alignment horizontal="right" vertical="center" wrapText="1"/>
    </xf>
    <xf numFmtId="0" fontId="30" fillId="8" borderId="7" xfId="0" applyFont="1" applyFill="1" applyBorder="1" applyAlignment="1">
      <alignment horizontal="left" vertical="center" wrapText="1"/>
    </xf>
    <xf numFmtId="166" fontId="28" fillId="9" borderId="7" xfId="0" applyNumberFormat="1" applyFont="1" applyFill="1" applyBorder="1" applyAlignment="1">
      <alignment horizontal="right" vertical="center" wrapText="1"/>
    </xf>
    <xf numFmtId="0" fontId="30" fillId="9" borderId="7" xfId="0" applyFont="1" applyFill="1" applyBorder="1" applyAlignment="1">
      <alignment horizontal="left" vertical="center" wrapText="1"/>
    </xf>
    <xf numFmtId="0" fontId="27" fillId="8" borderId="7" xfId="0" applyFont="1" applyFill="1" applyBorder="1" applyAlignment="1">
      <alignment vertical="center" wrapText="1"/>
    </xf>
    <xf numFmtId="166" fontId="27" fillId="8" borderId="7" xfId="0" applyNumberFormat="1" applyFont="1" applyFill="1" applyBorder="1" applyAlignment="1">
      <alignment horizontal="right" vertical="center" wrapText="1"/>
    </xf>
    <xf numFmtId="4" fontId="29" fillId="8" borderId="7" xfId="0" applyNumberFormat="1" applyFont="1" applyFill="1" applyBorder="1" applyAlignment="1">
      <alignment horizontal="right" vertical="center" wrapText="1"/>
    </xf>
    <xf numFmtId="4" fontId="17" fillId="5" borderId="7" xfId="0" applyNumberFormat="1" applyFont="1" applyFill="1" applyBorder="1" applyAlignment="1">
      <alignment horizontal="left"/>
    </xf>
    <xf numFmtId="166" fontId="28" fillId="0" borderId="0" xfId="0" applyNumberFormat="1" applyFont="1" applyAlignment="1">
      <alignment horizontal="right" vertical="center" wrapText="1"/>
    </xf>
    <xf numFmtId="4" fontId="15" fillId="0" borderId="0" xfId="0" applyNumberFormat="1" applyFont="1"/>
    <xf numFmtId="0" fontId="22" fillId="9" borderId="7" xfId="0" applyFont="1" applyFill="1" applyBorder="1" applyAlignment="1">
      <alignment horizontal="left" vertical="center" wrapText="1"/>
    </xf>
    <xf numFmtId="4" fontId="30" fillId="9" borderId="7" xfId="0" applyNumberFormat="1" applyFont="1" applyFill="1" applyBorder="1" applyAlignment="1">
      <alignment horizontal="left" vertical="center" wrapText="1"/>
    </xf>
    <xf numFmtId="14" fontId="25" fillId="9" borderId="30" xfId="0" applyNumberFormat="1" applyFont="1" applyFill="1" applyBorder="1" applyAlignment="1">
      <alignment horizontal="left" vertical="center"/>
    </xf>
    <xf numFmtId="0" fontId="25" fillId="9" borderId="30" xfId="0" applyFont="1" applyFill="1" applyBorder="1" applyAlignment="1">
      <alignment horizontal="left" vertical="center" wrapText="1"/>
    </xf>
    <xf numFmtId="0" fontId="27" fillId="9" borderId="30" xfId="0" applyFont="1" applyFill="1" applyBorder="1" applyAlignment="1">
      <alignment vertical="center" wrapText="1"/>
    </xf>
    <xf numFmtId="166" fontId="27" fillId="9" borderId="30" xfId="0" applyNumberFormat="1" applyFont="1" applyFill="1" applyBorder="1" applyAlignment="1">
      <alignment horizontal="right" vertical="center" wrapText="1"/>
    </xf>
    <xf numFmtId="4" fontId="29" fillId="9" borderId="30" xfId="0" applyNumberFormat="1" applyFont="1" applyFill="1" applyBorder="1" applyAlignment="1">
      <alignment horizontal="right" vertical="center" wrapText="1"/>
    </xf>
    <xf numFmtId="168" fontId="27" fillId="0" borderId="0" xfId="0" applyNumberFormat="1" applyFont="1" applyAlignment="1">
      <alignment horizontal="right" vertical="center" wrapText="1"/>
    </xf>
    <xf numFmtId="168" fontId="21" fillId="0" borderId="24" xfId="0" applyNumberFormat="1" applyFont="1" applyBorder="1" applyAlignment="1">
      <alignment horizontal="right" vertical="center"/>
    </xf>
    <xf numFmtId="0" fontId="29" fillId="0" borderId="0" xfId="0" applyFont="1"/>
    <xf numFmtId="168" fontId="19" fillId="0" borderId="24" xfId="0" applyNumberFormat="1" applyFont="1" applyBorder="1" applyAlignment="1">
      <alignment horizontal="right" vertical="center"/>
    </xf>
    <xf numFmtId="4" fontId="29" fillId="0" borderId="0" xfId="0" applyNumberFormat="1" applyFont="1"/>
    <xf numFmtId="4" fontId="21" fillId="0" borderId="24" xfId="0" applyNumberFormat="1" applyFont="1" applyBorder="1" applyAlignment="1">
      <alignment vertical="center"/>
    </xf>
    <xf numFmtId="172" fontId="17" fillId="11" borderId="7" xfId="0" applyNumberFormat="1" applyFont="1" applyFill="1" applyBorder="1" applyAlignment="1">
      <alignment horizontal="left" vertical="center"/>
    </xf>
    <xf numFmtId="172" fontId="17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left" wrapText="1"/>
    </xf>
    <xf numFmtId="169" fontId="31" fillId="11" borderId="7" xfId="0" applyNumberFormat="1" applyFont="1" applyFill="1" applyBorder="1"/>
    <xf numFmtId="165" fontId="24" fillId="0" borderId="0" xfId="0" applyNumberFormat="1" applyFont="1"/>
    <xf numFmtId="0" fontId="32" fillId="8" borderId="7" xfId="0" applyFont="1" applyFill="1" applyBorder="1" applyAlignment="1">
      <alignment horizontal="center" vertical="center" wrapText="1"/>
    </xf>
    <xf numFmtId="168" fontId="26" fillId="0" borderId="0" xfId="0" applyNumberFormat="1" applyFont="1" applyAlignment="1">
      <alignment horizontal="right" vertical="center" wrapText="1"/>
    </xf>
    <xf numFmtId="0" fontId="33" fillId="9" borderId="7" xfId="0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center" vertical="center" wrapText="1"/>
    </xf>
    <xf numFmtId="168" fontId="28" fillId="0" borderId="0" xfId="0" applyNumberFormat="1" applyFont="1" applyAlignment="1">
      <alignment horizontal="right" vertical="center" wrapText="1"/>
    </xf>
    <xf numFmtId="0" fontId="27" fillId="9" borderId="7" xfId="0" applyFont="1" applyFill="1" applyBorder="1" applyAlignment="1">
      <alignment horizontal="center" vertical="center" wrapText="1"/>
    </xf>
    <xf numFmtId="168" fontId="27" fillId="0" borderId="0" xfId="0" applyNumberFormat="1" applyFont="1" applyAlignment="1">
      <alignment vertical="center" wrapText="1"/>
    </xf>
    <xf numFmtId="4" fontId="34" fillId="9" borderId="7" xfId="0" applyNumberFormat="1" applyFont="1" applyFill="1" applyBorder="1" applyAlignment="1">
      <alignment horizontal="right" vertical="center" wrapText="1"/>
    </xf>
    <xf numFmtId="4" fontId="34" fillId="8" borderId="7" xfId="0" applyNumberFormat="1" applyFont="1" applyFill="1" applyBorder="1" applyAlignment="1">
      <alignment horizontal="right" vertical="center" wrapText="1"/>
    </xf>
    <xf numFmtId="0" fontId="22" fillId="8" borderId="7" xfId="0" applyFont="1" applyFill="1" applyBorder="1" applyAlignment="1">
      <alignment horizontal="left" vertical="center" wrapText="1"/>
    </xf>
    <xf numFmtId="0" fontId="34" fillId="9" borderId="7" xfId="0" applyFont="1" applyFill="1" applyBorder="1" applyAlignment="1">
      <alignment vertical="center" wrapText="1"/>
    </xf>
    <xf numFmtId="0" fontId="34" fillId="9" borderId="7" xfId="0" applyFont="1" applyFill="1" applyBorder="1" applyAlignment="1">
      <alignment horizontal="left" vertical="center" wrapText="1"/>
    </xf>
    <xf numFmtId="168" fontId="34" fillId="0" borderId="0" xfId="0" applyNumberFormat="1" applyFont="1" applyAlignment="1">
      <alignment vertical="center" wrapText="1"/>
    </xf>
    <xf numFmtId="16" fontId="25" fillId="8" borderId="7" xfId="0" applyNumberFormat="1" applyFont="1" applyFill="1" applyBorder="1" applyAlignment="1">
      <alignment horizontal="left" vertical="center"/>
    </xf>
    <xf numFmtId="168" fontId="26" fillId="11" borderId="7" xfId="0" applyNumberFormat="1" applyFont="1" applyFill="1" applyBorder="1" applyAlignment="1">
      <alignment horizontal="right" vertical="center" wrapText="1"/>
    </xf>
    <xf numFmtId="0" fontId="34" fillId="8" borderId="7" xfId="0" applyFont="1" applyFill="1" applyBorder="1" applyAlignment="1">
      <alignment horizontal="left" vertical="center" wrapText="1"/>
    </xf>
    <xf numFmtId="16" fontId="25" fillId="9" borderId="7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34" fillId="8" borderId="7" xfId="0" applyFont="1" applyFill="1" applyBorder="1" applyAlignment="1">
      <alignment horizontal="center" vertical="center" wrapText="1"/>
    </xf>
    <xf numFmtId="168" fontId="28" fillId="11" borderId="7" xfId="0" applyNumberFormat="1" applyFont="1" applyFill="1" applyBorder="1" applyAlignment="1">
      <alignment horizontal="right" vertical="center" wrapText="1"/>
    </xf>
    <xf numFmtId="0" fontId="34" fillId="9" borderId="7" xfId="0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36" fillId="8" borderId="7" xfId="0" applyFont="1" applyFill="1" applyBorder="1" applyAlignment="1">
      <alignment horizontal="right" vertical="center" wrapText="1"/>
    </xf>
    <xf numFmtId="0" fontId="35" fillId="9" borderId="7" xfId="0" applyFont="1" applyFill="1" applyBorder="1" applyAlignment="1">
      <alignment horizontal="left" vertical="center" wrapText="1"/>
    </xf>
    <xf numFmtId="0" fontId="36" fillId="9" borderId="7" xfId="0" applyFont="1" applyFill="1" applyBorder="1" applyAlignment="1">
      <alignment horizontal="right" vertical="center" wrapText="1"/>
    </xf>
    <xf numFmtId="0" fontId="17" fillId="0" borderId="0" xfId="0" applyFont="1" applyAlignment="1">
      <alignment horizontal="left" vertical="center" wrapText="1"/>
    </xf>
    <xf numFmtId="168" fontId="34" fillId="9" borderId="7" xfId="0" applyNumberFormat="1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4" fontId="21" fillId="11" borderId="35" xfId="0" applyNumberFormat="1" applyFont="1" applyFill="1" applyBorder="1" applyAlignment="1">
      <alignment horizontal="right" vertical="center"/>
    </xf>
    <xf numFmtId="4" fontId="22" fillId="11" borderId="35" xfId="0" applyNumberFormat="1" applyFont="1" applyFill="1" applyBorder="1" applyAlignment="1">
      <alignment horizontal="right" vertical="center"/>
    </xf>
    <xf numFmtId="4" fontId="19" fillId="0" borderId="0" xfId="0" applyNumberFormat="1" applyFont="1" applyAlignment="1">
      <alignment horizontal="right" vertical="center"/>
    </xf>
    <xf numFmtId="0" fontId="37" fillId="0" borderId="0" xfId="0" applyFont="1" applyAlignment="1">
      <alignment horizontal="left"/>
    </xf>
    <xf numFmtId="0" fontId="24" fillId="0" borderId="36" xfId="0" applyFont="1" applyBorder="1"/>
    <xf numFmtId="14" fontId="17" fillId="0" borderId="24" xfId="0" applyNumberFormat="1" applyFont="1" applyBorder="1" applyAlignment="1">
      <alignment horizontal="left" vertical="center"/>
    </xf>
    <xf numFmtId="0" fontId="38" fillId="0" borderId="0" xfId="0" applyFont="1"/>
    <xf numFmtId="0" fontId="39" fillId="0" borderId="0" xfId="0" applyFont="1"/>
    <xf numFmtId="172" fontId="17" fillId="0" borderId="24" xfId="0" applyNumberFormat="1" applyFont="1" applyBorder="1" applyAlignment="1">
      <alignment horizontal="left" vertical="center"/>
    </xf>
    <xf numFmtId="0" fontId="22" fillId="0" borderId="24" xfId="0" applyFont="1" applyBorder="1" applyAlignment="1">
      <alignment horizontal="left" vertical="center"/>
    </xf>
    <xf numFmtId="172" fontId="22" fillId="0" borderId="24" xfId="0" applyNumberFormat="1" applyFont="1" applyBorder="1" applyAlignment="1">
      <alignment horizontal="right" vertical="center"/>
    </xf>
    <xf numFmtId="172" fontId="22" fillId="0" borderId="24" xfId="0" applyNumberFormat="1" applyFont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left"/>
    </xf>
    <xf numFmtId="168" fontId="22" fillId="11" borderId="7" xfId="0" applyNumberFormat="1" applyFont="1" applyFill="1" applyBorder="1" applyAlignment="1">
      <alignment horizontal="right"/>
    </xf>
    <xf numFmtId="0" fontId="40" fillId="0" borderId="37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49" fontId="40" fillId="0" borderId="37" xfId="0" applyNumberFormat="1" applyFont="1" applyBorder="1" applyAlignment="1">
      <alignment horizontal="center" vertical="center"/>
    </xf>
    <xf numFmtId="0" fontId="42" fillId="3" borderId="38" xfId="0" applyFont="1" applyFill="1" applyBorder="1" applyAlignment="1">
      <alignment horizontal="center" vertical="center" wrapText="1"/>
    </xf>
    <xf numFmtId="0" fontId="42" fillId="3" borderId="39" xfId="0" applyFont="1" applyFill="1" applyBorder="1" applyAlignment="1">
      <alignment horizontal="center" vertical="center" wrapText="1"/>
    </xf>
    <xf numFmtId="165" fontId="42" fillId="3" borderId="39" xfId="0" applyNumberFormat="1" applyFont="1" applyFill="1" applyBorder="1" applyAlignment="1">
      <alignment horizontal="center" vertical="center" wrapText="1"/>
    </xf>
    <xf numFmtId="0" fontId="42" fillId="3" borderId="7" xfId="0" applyFont="1" applyFill="1" applyBorder="1" applyAlignment="1">
      <alignment horizontal="center" vertical="center"/>
    </xf>
    <xf numFmtId="14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165" fontId="43" fillId="0" borderId="0" xfId="0" applyNumberFormat="1" applyFont="1" applyAlignment="1">
      <alignment vertical="center"/>
    </xf>
    <xf numFmtId="165" fontId="41" fillId="0" borderId="0" xfId="0" applyNumberFormat="1" applyFont="1" applyAlignment="1">
      <alignment vertical="center"/>
    </xf>
    <xf numFmtId="14" fontId="41" fillId="0" borderId="0" xfId="0" applyNumberFormat="1" applyFont="1" applyAlignment="1">
      <alignment horizontal="center" vertical="center"/>
    </xf>
    <xf numFmtId="4" fontId="41" fillId="0" borderId="0" xfId="0" applyNumberFormat="1" applyFont="1" applyAlignment="1">
      <alignment vertical="center"/>
    </xf>
    <xf numFmtId="168" fontId="41" fillId="0" borderId="0" xfId="0" applyNumberFormat="1" applyFont="1" applyAlignment="1">
      <alignment vertical="center"/>
    </xf>
    <xf numFmtId="168" fontId="43" fillId="0" borderId="0" xfId="0" applyNumberFormat="1" applyFont="1" applyAlignment="1">
      <alignment vertical="center"/>
    </xf>
    <xf numFmtId="0" fontId="41" fillId="0" borderId="0" xfId="0" applyFont="1" applyAlignment="1">
      <alignment horizontal="center" vertical="center"/>
    </xf>
    <xf numFmtId="0" fontId="44" fillId="0" borderId="0" xfId="0" applyFont="1"/>
    <xf numFmtId="168" fontId="44" fillId="0" borderId="0" xfId="0" applyNumberFormat="1" applyFont="1"/>
    <xf numFmtId="0" fontId="45" fillId="0" borderId="0" xfId="0" applyFont="1"/>
    <xf numFmtId="0" fontId="46" fillId="0" borderId="40" xfId="0" applyFont="1" applyBorder="1"/>
    <xf numFmtId="0" fontId="46" fillId="0" borderId="41" xfId="0" applyFont="1" applyBorder="1"/>
    <xf numFmtId="0" fontId="46" fillId="0" borderId="0" xfId="0" applyFont="1" applyAlignment="1">
      <alignment horizontal="center"/>
    </xf>
    <xf numFmtId="0" fontId="46" fillId="0" borderId="43" xfId="0" applyFont="1" applyBorder="1" applyAlignment="1">
      <alignment horizontal="center"/>
    </xf>
    <xf numFmtId="0" fontId="46" fillId="0" borderId="44" xfId="0" applyFont="1" applyBorder="1" applyAlignment="1">
      <alignment horizontal="center"/>
    </xf>
    <xf numFmtId="168" fontId="46" fillId="0" borderId="44" xfId="0" applyNumberFormat="1" applyFont="1" applyBorder="1" applyAlignment="1">
      <alignment horizontal="center"/>
    </xf>
    <xf numFmtId="0" fontId="46" fillId="0" borderId="45" xfId="0" applyFont="1" applyBorder="1" applyAlignment="1">
      <alignment horizontal="center"/>
    </xf>
    <xf numFmtId="0" fontId="47" fillId="0" borderId="43" xfId="0" applyFont="1" applyBorder="1" applyAlignment="1">
      <alignment horizontal="center"/>
    </xf>
    <xf numFmtId="0" fontId="47" fillId="0" borderId="46" xfId="0" applyFont="1" applyBorder="1" applyAlignment="1">
      <alignment horizontal="center"/>
    </xf>
    <xf numFmtId="14" fontId="44" fillId="0" borderId="47" xfId="0" applyNumberFormat="1" applyFont="1" applyBorder="1"/>
    <xf numFmtId="3" fontId="44" fillId="0" borderId="48" xfId="0" applyNumberFormat="1" applyFont="1" applyBorder="1"/>
    <xf numFmtId="0" fontId="44" fillId="0" borderId="48" xfId="0" applyFont="1" applyBorder="1" applyAlignment="1">
      <alignment wrapText="1"/>
    </xf>
    <xf numFmtId="0" fontId="44" fillId="0" borderId="48" xfId="0" applyFont="1" applyBorder="1"/>
    <xf numFmtId="168" fontId="44" fillId="0" borderId="48" xfId="0" applyNumberFormat="1" applyFont="1" applyBorder="1"/>
    <xf numFmtId="0" fontId="44" fillId="0" borderId="49" xfId="0" applyFont="1" applyBorder="1"/>
    <xf numFmtId="0" fontId="45" fillId="0" borderId="48" xfId="0" applyFont="1" applyBorder="1"/>
    <xf numFmtId="14" fontId="44" fillId="0" borderId="50" xfId="0" applyNumberFormat="1" applyFont="1" applyBorder="1"/>
    <xf numFmtId="3" fontId="44" fillId="0" borderId="36" xfId="0" applyNumberFormat="1" applyFont="1" applyBorder="1"/>
    <xf numFmtId="0" fontId="44" fillId="0" borderId="36" xfId="0" applyFont="1" applyBorder="1" applyAlignment="1">
      <alignment wrapText="1"/>
    </xf>
    <xf numFmtId="0" fontId="44" fillId="0" borderId="36" xfId="0" applyFont="1" applyBorder="1"/>
    <xf numFmtId="168" fontId="44" fillId="0" borderId="36" xfId="0" applyNumberFormat="1" applyFont="1" applyBorder="1"/>
    <xf numFmtId="0" fontId="44" fillId="0" borderId="51" xfId="0" applyFont="1" applyBorder="1"/>
    <xf numFmtId="0" fontId="45" fillId="0" borderId="36" xfId="0" applyFont="1" applyBorder="1"/>
    <xf numFmtId="4" fontId="44" fillId="0" borderId="36" xfId="0" applyNumberFormat="1" applyFont="1" applyBorder="1"/>
    <xf numFmtId="164" fontId="44" fillId="0" borderId="36" xfId="0" applyNumberFormat="1" applyFont="1" applyBorder="1" applyAlignment="1">
      <alignment horizontal="right"/>
    </xf>
    <xf numFmtId="168" fontId="44" fillId="0" borderId="36" xfId="0" applyNumberFormat="1" applyFont="1" applyBorder="1" applyAlignment="1">
      <alignment horizontal="right"/>
    </xf>
    <xf numFmtId="0" fontId="44" fillId="0" borderId="36" xfId="0" applyFont="1" applyBorder="1" applyAlignment="1">
      <alignment horizontal="center" wrapText="1"/>
    </xf>
    <xf numFmtId="0" fontId="45" fillId="0" borderId="36" xfId="0" applyFont="1" applyBorder="1" applyAlignment="1">
      <alignment horizontal="center" wrapText="1"/>
    </xf>
    <xf numFmtId="172" fontId="17" fillId="0" borderId="36" xfId="0" applyNumberFormat="1" applyFont="1" applyBorder="1" applyAlignment="1">
      <alignment horizontal="left" vertical="center"/>
    </xf>
    <xf numFmtId="166" fontId="17" fillId="0" borderId="36" xfId="0" applyNumberFormat="1" applyFont="1" applyBorder="1" applyAlignment="1">
      <alignment horizontal="right" vertical="center"/>
    </xf>
    <xf numFmtId="0" fontId="17" fillId="9" borderId="36" xfId="0" applyFont="1" applyFill="1" applyBorder="1" applyAlignment="1">
      <alignment horizontal="left" vertical="center" wrapText="1"/>
    </xf>
    <xf numFmtId="166" fontId="17" fillId="9" borderId="36" xfId="0" applyNumberFormat="1" applyFont="1" applyFill="1" applyBorder="1" applyAlignment="1">
      <alignment horizontal="right" vertical="center" wrapText="1"/>
    </xf>
    <xf numFmtId="14" fontId="44" fillId="0" borderId="52" xfId="0" applyNumberFormat="1" applyFont="1" applyBorder="1"/>
    <xf numFmtId="0" fontId="44" fillId="0" borderId="53" xfId="0" applyFont="1" applyBorder="1"/>
    <xf numFmtId="172" fontId="17" fillId="0" borderId="53" xfId="0" applyNumberFormat="1" applyFont="1" applyBorder="1" applyAlignment="1">
      <alignment horizontal="left" vertical="center"/>
    </xf>
    <xf numFmtId="168" fontId="44" fillId="0" borderId="53" xfId="0" applyNumberFormat="1" applyFont="1" applyBorder="1"/>
    <xf numFmtId="0" fontId="44" fillId="0" borderId="54" xfId="0" applyFont="1" applyBorder="1"/>
    <xf numFmtId="168" fontId="46" fillId="0" borderId="55" xfId="0" applyNumberFormat="1" applyFont="1" applyBorder="1"/>
    <xf numFmtId="0" fontId="14" fillId="0" borderId="0" xfId="0" applyFont="1"/>
    <xf numFmtId="0" fontId="14" fillId="0" borderId="57" xfId="0" applyFont="1" applyBorder="1"/>
    <xf numFmtId="0" fontId="15" fillId="0" borderId="58" xfId="0" applyFont="1" applyBorder="1"/>
    <xf numFmtId="0" fontId="15" fillId="0" borderId="59" xfId="0" applyFont="1" applyBorder="1"/>
    <xf numFmtId="0" fontId="15" fillId="0" borderId="60" xfId="0" applyFont="1" applyBorder="1"/>
    <xf numFmtId="0" fontId="14" fillId="0" borderId="61" xfId="0" applyFont="1" applyBorder="1"/>
    <xf numFmtId="8" fontId="15" fillId="0" borderId="61" xfId="0" applyNumberFormat="1" applyFont="1" applyBorder="1"/>
    <xf numFmtId="0" fontId="14" fillId="0" borderId="62" xfId="0" applyFont="1" applyBorder="1"/>
    <xf numFmtId="14" fontId="15" fillId="0" borderId="63" xfId="0" applyNumberFormat="1" applyFont="1" applyBorder="1"/>
    <xf numFmtId="14" fontId="15" fillId="0" borderId="64" xfId="0" applyNumberFormat="1" applyFont="1" applyBorder="1"/>
    <xf numFmtId="0" fontId="15" fillId="0" borderId="65" xfId="0" applyFont="1" applyBorder="1"/>
    <xf numFmtId="0" fontId="15" fillId="0" borderId="61" xfId="0" applyFont="1" applyBorder="1"/>
    <xf numFmtId="14" fontId="15" fillId="0" borderId="0" xfId="0" applyNumberFormat="1" applyFont="1"/>
    <xf numFmtId="0" fontId="14" fillId="0" borderId="43" xfId="0" applyFont="1" applyBorder="1"/>
    <xf numFmtId="0" fontId="15" fillId="0" borderId="46" xfId="0" applyFont="1" applyBorder="1"/>
    <xf numFmtId="0" fontId="14" fillId="0" borderId="58" xfId="0" applyFont="1" applyBorder="1"/>
    <xf numFmtId="17" fontId="14" fillId="0" borderId="0" xfId="0" applyNumberFormat="1" applyFont="1"/>
    <xf numFmtId="0" fontId="14" fillId="0" borderId="66" xfId="0" applyFont="1" applyBorder="1" applyAlignment="1">
      <alignment horizontal="center"/>
    </xf>
    <xf numFmtId="0" fontId="14" fillId="0" borderId="67" xfId="0" applyFont="1" applyBorder="1" applyAlignment="1">
      <alignment horizontal="center" vertical="center"/>
    </xf>
    <xf numFmtId="0" fontId="14" fillId="0" borderId="67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17" fontId="14" fillId="0" borderId="69" xfId="0" applyNumberFormat="1" applyFont="1" applyBorder="1"/>
    <xf numFmtId="168" fontId="15" fillId="0" borderId="70" xfId="0" applyNumberFormat="1" applyFont="1" applyBorder="1"/>
    <xf numFmtId="168" fontId="15" fillId="0" borderId="71" xfId="0" applyNumberFormat="1" applyFont="1" applyBorder="1"/>
    <xf numFmtId="168" fontId="15" fillId="0" borderId="72" xfId="0" applyNumberFormat="1" applyFont="1" applyBorder="1"/>
    <xf numFmtId="168" fontId="15" fillId="0" borderId="0" xfId="0" applyNumberFormat="1" applyFont="1"/>
    <xf numFmtId="17" fontId="14" fillId="0" borderId="73" xfId="0" applyNumberFormat="1" applyFont="1" applyBorder="1"/>
    <xf numFmtId="168" fontId="15" fillId="0" borderId="36" xfId="0" applyNumberFormat="1" applyFont="1" applyBorder="1"/>
    <xf numFmtId="0" fontId="14" fillId="0" borderId="74" xfId="0" applyFont="1" applyBorder="1"/>
    <xf numFmtId="0" fontId="15" fillId="0" borderId="75" xfId="0" applyFont="1" applyBorder="1"/>
    <xf numFmtId="0" fontId="15" fillId="0" borderId="53" xfId="0" applyFont="1" applyBorder="1"/>
    <xf numFmtId="168" fontId="15" fillId="0" borderId="76" xfId="0" applyNumberFormat="1" applyFont="1" applyBorder="1"/>
    <xf numFmtId="0" fontId="1" fillId="0" borderId="24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172" fontId="1" fillId="0" borderId="24" xfId="0" applyNumberFormat="1" applyFont="1" applyBorder="1" applyAlignment="1">
      <alignment horizontal="right" vertical="center"/>
    </xf>
    <xf numFmtId="4" fontId="48" fillId="0" borderId="24" xfId="0" applyNumberFormat="1" applyFont="1" applyBorder="1" applyAlignment="1">
      <alignment horizontal="right" vertical="center"/>
    </xf>
    <xf numFmtId="0" fontId="7" fillId="0" borderId="0" xfId="0" applyFont="1"/>
    <xf numFmtId="4" fontId="7" fillId="0" borderId="0" xfId="0" applyNumberFormat="1" applyFont="1"/>
    <xf numFmtId="14" fontId="1" fillId="0" borderId="24" xfId="0" applyNumberFormat="1" applyFont="1" applyBorder="1" applyAlignment="1">
      <alignment horizontal="left" vertical="center"/>
    </xf>
    <xf numFmtId="4" fontId="48" fillId="0" borderId="24" xfId="0" applyNumberFormat="1" applyFont="1" applyBorder="1" applyAlignment="1">
      <alignment vertical="center"/>
    </xf>
    <xf numFmtId="14" fontId="49" fillId="9" borderId="7" xfId="0" applyNumberFormat="1" applyFont="1" applyFill="1" applyBorder="1" applyAlignment="1">
      <alignment horizontal="left" vertical="center"/>
    </xf>
    <xf numFmtId="0" fontId="49" fillId="9" borderId="7" xfId="0" applyFont="1" applyFill="1" applyBorder="1" applyAlignment="1">
      <alignment horizontal="left" vertical="center" wrapText="1"/>
    </xf>
    <xf numFmtId="4" fontId="50" fillId="9" borderId="7" xfId="0" applyNumberFormat="1" applyFont="1" applyFill="1" applyBorder="1" applyAlignment="1">
      <alignment horizontal="right" vertical="center" wrapText="1"/>
    </xf>
    <xf numFmtId="0" fontId="51" fillId="0" borderId="0" xfId="0" applyFont="1"/>
    <xf numFmtId="0" fontId="24" fillId="0" borderId="0" xfId="0" applyFont="1"/>
    <xf numFmtId="168" fontId="24" fillId="0" borderId="0" xfId="0" applyNumberFormat="1" applyFont="1"/>
    <xf numFmtId="14" fontId="24" fillId="0" borderId="0" xfId="0" applyNumberFormat="1" applyFont="1"/>
    <xf numFmtId="0" fontId="52" fillId="14" borderId="77" xfId="0" applyFont="1" applyFill="1" applyBorder="1" applyAlignment="1">
      <alignment wrapText="1"/>
    </xf>
    <xf numFmtId="0" fontId="53" fillId="15" borderId="77" xfId="0" applyFont="1" applyFill="1" applyBorder="1" applyAlignment="1">
      <alignment vertical="center"/>
    </xf>
    <xf numFmtId="0" fontId="24" fillId="0" borderId="78" xfId="0" applyFont="1" applyBorder="1"/>
    <xf numFmtId="0" fontId="54" fillId="0" borderId="0" xfId="0" applyFont="1"/>
    <xf numFmtId="0" fontId="24" fillId="16" borderId="79" xfId="0" applyFont="1" applyFill="1" applyBorder="1" applyAlignment="1">
      <alignment wrapText="1"/>
    </xf>
    <xf numFmtId="0" fontId="24" fillId="8" borderId="80" xfId="0" applyFont="1" applyFill="1" applyBorder="1" applyAlignment="1">
      <alignment horizontal="right" wrapText="1"/>
    </xf>
    <xf numFmtId="0" fontId="24" fillId="16" borderId="81" xfId="0" applyFont="1" applyFill="1" applyBorder="1" applyAlignment="1">
      <alignment wrapText="1"/>
    </xf>
    <xf numFmtId="0" fontId="24" fillId="8" borderId="7" xfId="0" applyFont="1" applyFill="1" applyBorder="1" applyAlignment="1">
      <alignment horizontal="right" wrapText="1"/>
    </xf>
    <xf numFmtId="0" fontId="24" fillId="14" borderId="7" xfId="0" applyFont="1" applyFill="1" applyBorder="1" applyAlignment="1">
      <alignment wrapText="1"/>
    </xf>
    <xf numFmtId="0" fontId="24" fillId="14" borderId="7" xfId="0" applyFont="1" applyFill="1" applyBorder="1" applyAlignment="1">
      <alignment horizontal="right" wrapText="1"/>
    </xf>
    <xf numFmtId="0" fontId="24" fillId="16" borderId="7" xfId="0" applyFont="1" applyFill="1" applyBorder="1" applyAlignment="1">
      <alignment wrapText="1"/>
    </xf>
    <xf numFmtId="0" fontId="24" fillId="14" borderId="82" xfId="0" applyFont="1" applyFill="1" applyBorder="1" applyAlignment="1">
      <alignment wrapText="1"/>
    </xf>
    <xf numFmtId="0" fontId="24" fillId="14" borderId="82" xfId="0" applyFont="1" applyFill="1" applyBorder="1" applyAlignment="1">
      <alignment horizontal="right" wrapText="1"/>
    </xf>
    <xf numFmtId="0" fontId="51" fillId="14" borderId="7" xfId="0" applyFont="1" applyFill="1" applyBorder="1" applyAlignment="1">
      <alignment wrapText="1"/>
    </xf>
    <xf numFmtId="0" fontId="51" fillId="14" borderId="7" xfId="0" applyFont="1" applyFill="1" applyBorder="1" applyAlignment="1">
      <alignment horizontal="right" wrapText="1"/>
    </xf>
    <xf numFmtId="0" fontId="53" fillId="17" borderId="55" xfId="0" applyFont="1" applyFill="1" applyBorder="1" applyAlignment="1">
      <alignment horizontal="center" wrapText="1"/>
    </xf>
    <xf numFmtId="0" fontId="53" fillId="17" borderId="83" xfId="0" applyFont="1" applyFill="1" applyBorder="1" applyAlignment="1">
      <alignment horizontal="center" wrapText="1"/>
    </xf>
    <xf numFmtId="168" fontId="53" fillId="17" borderId="83" xfId="0" applyNumberFormat="1" applyFont="1" applyFill="1" applyBorder="1" applyAlignment="1">
      <alignment horizontal="center" wrapText="1"/>
    </xf>
    <xf numFmtId="0" fontId="51" fillId="0" borderId="84" xfId="0" applyFont="1" applyBorder="1" applyAlignment="1">
      <alignment horizontal="center" wrapText="1"/>
    </xf>
    <xf numFmtId="0" fontId="24" fillId="0" borderId="85" xfId="0" applyFont="1" applyBorder="1" applyAlignment="1">
      <alignment horizontal="center" wrapText="1"/>
    </xf>
    <xf numFmtId="168" fontId="24" fillId="0" borderId="85" xfId="0" applyNumberFormat="1" applyFont="1" applyBorder="1" applyAlignment="1">
      <alignment horizontal="center" wrapText="1"/>
    </xf>
    <xf numFmtId="16" fontId="24" fillId="0" borderId="85" xfId="0" applyNumberFormat="1" applyFont="1" applyBorder="1" applyAlignment="1">
      <alignment horizontal="center" wrapText="1"/>
    </xf>
    <xf numFmtId="14" fontId="24" fillId="0" borderId="85" xfId="0" applyNumberFormat="1" applyFont="1" applyBorder="1" applyAlignment="1">
      <alignment horizontal="center" wrapText="1"/>
    </xf>
    <xf numFmtId="0" fontId="24" fillId="0" borderId="85" xfId="0" applyFont="1" applyBorder="1" applyAlignment="1">
      <alignment wrapText="1"/>
    </xf>
    <xf numFmtId="0" fontId="24" fillId="0" borderId="86" xfId="0" applyFont="1" applyBorder="1" applyAlignment="1">
      <alignment horizontal="center" vertical="center"/>
    </xf>
    <xf numFmtId="3" fontId="24" fillId="0" borderId="85" xfId="0" applyNumberFormat="1" applyFont="1" applyBorder="1" applyAlignment="1">
      <alignment horizontal="center" wrapText="1"/>
    </xf>
    <xf numFmtId="0" fontId="51" fillId="0" borderId="0" xfId="0" applyFont="1"/>
    <xf numFmtId="0" fontId="24" fillId="0" borderId="0" xfId="0" applyFont="1"/>
    <xf numFmtId="0" fontId="54" fillId="0" borderId="0" xfId="0" applyFont="1"/>
    <xf numFmtId="0" fontId="55" fillId="0" borderId="0" xfId="0" applyFont="1"/>
    <xf numFmtId="0" fontId="55" fillId="0" borderId="0" xfId="0" applyFont="1"/>
    <xf numFmtId="168" fontId="55" fillId="0" borderId="0" xfId="0" applyNumberFormat="1" applyFont="1"/>
    <xf numFmtId="0" fontId="55" fillId="0" borderId="24" xfId="0" applyFont="1" applyBorder="1" applyAlignment="1">
      <alignment horizontal="left" vertical="center"/>
    </xf>
    <xf numFmtId="172" fontId="55" fillId="0" borderId="0" xfId="0" applyNumberFormat="1" applyFont="1" applyAlignment="1">
      <alignment horizontal="left" vertical="center"/>
    </xf>
    <xf numFmtId="168" fontId="55" fillId="0" borderId="24" xfId="0" applyNumberFormat="1" applyFont="1" applyBorder="1" applyAlignment="1">
      <alignment vertical="center"/>
    </xf>
    <xf numFmtId="14" fontId="55" fillId="9" borderId="7" xfId="0" applyNumberFormat="1" applyFont="1" applyFill="1" applyBorder="1" applyAlignment="1">
      <alignment horizontal="left" vertical="center"/>
    </xf>
    <xf numFmtId="168" fontId="55" fillId="0" borderId="0" xfId="0" applyNumberFormat="1" applyFont="1" applyAlignment="1">
      <alignment vertical="center" wrapText="1"/>
    </xf>
    <xf numFmtId="0" fontId="55" fillId="9" borderId="7" xfId="0" applyFont="1" applyFill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4" fontId="55" fillId="0" borderId="24" xfId="0" applyNumberFormat="1" applyFont="1" applyBorder="1" applyAlignment="1">
      <alignment vertical="center"/>
    </xf>
    <xf numFmtId="16" fontId="54" fillId="18" borderId="7" xfId="0" applyNumberFormat="1" applyFont="1" applyFill="1" applyBorder="1" applyAlignment="1">
      <alignment horizontal="left" vertical="center"/>
    </xf>
    <xf numFmtId="0" fontId="54" fillId="18" borderId="7" xfId="0" applyFont="1" applyFill="1" applyBorder="1" applyAlignment="1">
      <alignment horizontal="right" vertical="center" wrapText="1"/>
    </xf>
    <xf numFmtId="168" fontId="54" fillId="0" borderId="0" xfId="0" applyNumberFormat="1" applyFont="1"/>
    <xf numFmtId="0" fontId="56" fillId="17" borderId="55" xfId="0" applyFont="1" applyFill="1" applyBorder="1" applyAlignment="1">
      <alignment horizontal="center" vertical="center" wrapText="1"/>
    </xf>
    <xf numFmtId="0" fontId="56" fillId="17" borderId="83" xfId="0" applyFont="1" applyFill="1" applyBorder="1" applyAlignment="1">
      <alignment vertical="center" wrapText="1"/>
    </xf>
    <xf numFmtId="0" fontId="56" fillId="17" borderId="83" xfId="0" applyFont="1" applyFill="1" applyBorder="1" applyAlignment="1">
      <alignment horizontal="center" vertical="center" wrapText="1"/>
    </xf>
    <xf numFmtId="0" fontId="24" fillId="0" borderId="87" xfId="0" applyFont="1" applyBorder="1" applyAlignment="1">
      <alignment vertical="center" wrapText="1"/>
    </xf>
    <xf numFmtId="0" fontId="14" fillId="0" borderId="84" xfId="0" applyFont="1" applyBorder="1" applyAlignment="1">
      <alignment horizontal="center" wrapText="1"/>
    </xf>
    <xf numFmtId="0" fontId="15" fillId="0" borderId="85" xfId="0" applyFont="1" applyBorder="1" applyAlignment="1">
      <alignment wrapText="1"/>
    </xf>
    <xf numFmtId="0" fontId="15" fillId="0" borderId="85" xfId="0" applyFont="1" applyBorder="1" applyAlignment="1">
      <alignment horizontal="center" wrapText="1"/>
    </xf>
    <xf numFmtId="14" fontId="15" fillId="0" borderId="85" xfId="0" applyNumberFormat="1" applyFont="1" applyBorder="1" applyAlignment="1">
      <alignment horizontal="center" wrapText="1"/>
    </xf>
    <xf numFmtId="0" fontId="24" fillId="0" borderId="87" xfId="0" applyFont="1" applyBorder="1" applyAlignment="1">
      <alignment wrapText="1"/>
    </xf>
    <xf numFmtId="0" fontId="14" fillId="8" borderId="84" xfId="0" applyFont="1" applyFill="1" applyBorder="1" applyAlignment="1">
      <alignment horizontal="center" wrapText="1"/>
    </xf>
    <xf numFmtId="16" fontId="35" fillId="18" borderId="30" xfId="0" applyNumberFormat="1" applyFont="1" applyFill="1" applyBorder="1" applyAlignment="1">
      <alignment horizontal="left" vertical="center"/>
    </xf>
    <xf numFmtId="0" fontId="35" fillId="18" borderId="7" xfId="0" applyFont="1" applyFill="1" applyBorder="1" applyAlignment="1">
      <alignment horizontal="left" vertical="center" wrapText="1"/>
    </xf>
    <xf numFmtId="0" fontId="57" fillId="18" borderId="7" xfId="0" applyFont="1" applyFill="1" applyBorder="1" applyAlignment="1">
      <alignment horizontal="center" vertical="center" wrapText="1"/>
    </xf>
    <xf numFmtId="168" fontId="36" fillId="18" borderId="7" xfId="0" applyNumberFormat="1" applyFont="1" applyFill="1" applyBorder="1" applyAlignment="1">
      <alignment horizontal="right" vertical="center" wrapText="1"/>
    </xf>
    <xf numFmtId="16" fontId="35" fillId="18" borderId="7" xfId="0" applyNumberFormat="1" applyFont="1" applyFill="1" applyBorder="1" applyAlignment="1">
      <alignment horizontal="left" vertical="center"/>
    </xf>
    <xf numFmtId="0" fontId="36" fillId="18" borderId="7" xfId="0" applyFont="1" applyFill="1" applyBorder="1" applyAlignment="1">
      <alignment horizontal="right" vertical="center" wrapText="1"/>
    </xf>
    <xf numFmtId="8" fontId="24" fillId="0" borderId="0" xfId="0" applyNumberFormat="1" applyFont="1"/>
    <xf numFmtId="0" fontId="58" fillId="8" borderId="7" xfId="0" applyFont="1" applyFill="1" applyBorder="1" applyAlignment="1">
      <alignment horizontal="left" vertical="center" wrapText="1"/>
    </xf>
    <xf numFmtId="0" fontId="59" fillId="0" borderId="0" xfId="0" applyFont="1"/>
    <xf numFmtId="168" fontId="59" fillId="0" borderId="0" xfId="0" applyNumberFormat="1" applyFont="1"/>
    <xf numFmtId="0" fontId="60" fillId="8" borderId="7" xfId="0" applyFont="1" applyFill="1" applyBorder="1" applyAlignment="1">
      <alignment horizontal="left" vertical="center" wrapText="1"/>
    </xf>
    <xf numFmtId="8" fontId="59" fillId="0" borderId="0" xfId="0" applyNumberFormat="1" applyFont="1"/>
    <xf numFmtId="0" fontId="59" fillId="0" borderId="87" xfId="0" applyFont="1" applyBorder="1" applyAlignment="1">
      <alignment wrapText="1"/>
    </xf>
    <xf numFmtId="16" fontId="35" fillId="8" borderId="7" xfId="0" applyNumberFormat="1" applyFont="1" applyFill="1" applyBorder="1" applyAlignment="1">
      <alignment horizontal="left" vertical="center"/>
    </xf>
    <xf numFmtId="0" fontId="35" fillId="8" borderId="7" xfId="0" applyFont="1" applyFill="1" applyBorder="1" applyAlignment="1">
      <alignment vertical="center" wrapText="1"/>
    </xf>
    <xf numFmtId="0" fontId="61" fillId="8" borderId="7" xfId="0" applyFont="1" applyFill="1" applyBorder="1" applyAlignment="1">
      <alignment horizontal="right" vertical="center" wrapText="1"/>
    </xf>
    <xf numFmtId="0" fontId="60" fillId="9" borderId="7" xfId="0" applyFont="1" applyFill="1" applyBorder="1" applyAlignment="1">
      <alignment horizontal="left" vertical="center" wrapText="1"/>
    </xf>
    <xf numFmtId="16" fontId="35" fillId="9" borderId="7" xfId="0" applyNumberFormat="1" applyFont="1" applyFill="1" applyBorder="1" applyAlignment="1">
      <alignment horizontal="left" vertical="center"/>
    </xf>
    <xf numFmtId="0" fontId="35" fillId="9" borderId="7" xfId="0" applyFont="1" applyFill="1" applyBorder="1" applyAlignment="1">
      <alignment vertical="center" wrapText="1"/>
    </xf>
    <xf numFmtId="0" fontId="61" fillId="9" borderId="7" xfId="0" applyFont="1" applyFill="1" applyBorder="1" applyAlignment="1">
      <alignment horizontal="right" vertical="center" wrapText="1"/>
    </xf>
    <xf numFmtId="4" fontId="61" fillId="8" borderId="7" xfId="0" applyNumberFormat="1" applyFont="1" applyFill="1" applyBorder="1" applyAlignment="1">
      <alignment horizontal="right" vertical="center" wrapText="1"/>
    </xf>
    <xf numFmtId="9" fontId="24" fillId="0" borderId="0" xfId="0" applyNumberFormat="1" applyFont="1"/>
    <xf numFmtId="0" fontId="58" fillId="9" borderId="7" xfId="0" applyFont="1" applyFill="1" applyBorder="1" applyAlignment="1">
      <alignment horizontal="left" vertical="center" wrapText="1"/>
    </xf>
    <xf numFmtId="0" fontId="62" fillId="19" borderId="88" xfId="0" applyFont="1" applyFill="1" applyBorder="1" applyAlignment="1">
      <alignment horizontal="center" vertical="center" wrapText="1"/>
    </xf>
    <xf numFmtId="0" fontId="62" fillId="20" borderId="89" xfId="0" applyFont="1" applyFill="1" applyBorder="1" applyAlignment="1">
      <alignment vertical="center" wrapText="1"/>
    </xf>
    <xf numFmtId="0" fontId="62" fillId="20" borderId="90" xfId="0" applyFont="1" applyFill="1" applyBorder="1" applyAlignment="1">
      <alignment horizontal="center" vertical="center" wrapText="1"/>
    </xf>
    <xf numFmtId="0" fontId="62" fillId="20" borderId="90" xfId="0" applyFont="1" applyFill="1" applyBorder="1" applyAlignment="1">
      <alignment vertical="center" wrapText="1"/>
    </xf>
    <xf numFmtId="0" fontId="62" fillId="20" borderId="91" xfId="0" applyFont="1" applyFill="1" applyBorder="1" applyAlignment="1">
      <alignment vertical="center" wrapText="1"/>
    </xf>
    <xf numFmtId="0" fontId="62" fillId="20" borderId="91" xfId="0" applyFont="1" applyFill="1" applyBorder="1" applyAlignment="1">
      <alignment horizontal="center" vertical="center" wrapText="1"/>
    </xf>
    <xf numFmtId="0" fontId="62" fillId="19" borderId="92" xfId="0" applyFont="1" applyFill="1" applyBorder="1" applyAlignment="1">
      <alignment horizontal="center" vertical="center" wrapText="1"/>
    </xf>
    <xf numFmtId="0" fontId="63" fillId="0" borderId="93" xfId="0" applyFont="1" applyBorder="1" applyAlignment="1">
      <alignment wrapText="1"/>
    </xf>
    <xf numFmtId="0" fontId="63" fillId="0" borderId="94" xfId="0" applyFont="1" applyBorder="1" applyAlignment="1">
      <alignment horizontal="center" wrapText="1"/>
    </xf>
    <xf numFmtId="8" fontId="63" fillId="0" borderId="94" xfId="0" applyNumberFormat="1" applyFont="1" applyBorder="1" applyAlignment="1">
      <alignment horizontal="right" wrapText="1"/>
    </xf>
    <xf numFmtId="14" fontId="63" fillId="0" borderId="94" xfId="0" applyNumberFormat="1" applyFont="1" applyBorder="1" applyAlignment="1">
      <alignment horizontal="right" wrapText="1"/>
    </xf>
    <xf numFmtId="0" fontId="63" fillId="0" borderId="94" xfId="0" applyFont="1" applyBorder="1" applyAlignment="1">
      <alignment wrapText="1"/>
    </xf>
    <xf numFmtId="0" fontId="63" fillId="0" borderId="95" xfId="0" applyFont="1" applyBorder="1" applyAlignment="1">
      <alignment wrapText="1"/>
    </xf>
    <xf numFmtId="0" fontId="45" fillId="0" borderId="94" xfId="0" applyFont="1" applyBorder="1" applyAlignment="1">
      <alignment wrapText="1"/>
    </xf>
    <xf numFmtId="0" fontId="63" fillId="0" borderId="95" xfId="0" applyFont="1" applyBorder="1" applyAlignment="1">
      <alignment horizontal="center" wrapText="1"/>
    </xf>
    <xf numFmtId="0" fontId="63" fillId="0" borderId="96" xfId="0" applyFont="1" applyBorder="1" applyAlignment="1">
      <alignment wrapText="1"/>
    </xf>
    <xf numFmtId="0" fontId="45" fillId="0" borderId="95" xfId="0" applyFont="1" applyBorder="1" applyAlignment="1">
      <alignment wrapText="1"/>
    </xf>
    <xf numFmtId="0" fontId="63" fillId="8" borderId="97" xfId="0" applyFont="1" applyFill="1" applyBorder="1" applyAlignment="1">
      <alignment horizontal="center" wrapText="1"/>
    </xf>
    <xf numFmtId="0" fontId="45" fillId="8" borderId="97" xfId="0" applyFont="1" applyFill="1" applyBorder="1" applyAlignment="1">
      <alignment wrapText="1"/>
    </xf>
    <xf numFmtId="0" fontId="63" fillId="8" borderId="98" xfId="0" applyFont="1" applyFill="1" applyBorder="1" applyAlignment="1">
      <alignment horizontal="center" wrapText="1"/>
    </xf>
    <xf numFmtId="0" fontId="63" fillId="8" borderId="99" xfId="0" applyFont="1" applyFill="1" applyBorder="1" applyAlignment="1">
      <alignment wrapText="1"/>
    </xf>
    <xf numFmtId="8" fontId="63" fillId="8" borderId="97" xfId="0" applyNumberFormat="1" applyFont="1" applyFill="1" applyBorder="1" applyAlignment="1">
      <alignment horizontal="right" wrapText="1"/>
    </xf>
    <xf numFmtId="14" fontId="63" fillId="8" borderId="97" xfId="0" applyNumberFormat="1" applyFont="1" applyFill="1" applyBorder="1" applyAlignment="1">
      <alignment horizontal="right" wrapText="1"/>
    </xf>
    <xf numFmtId="0" fontId="63" fillId="8" borderId="97" xfId="0" applyFont="1" applyFill="1" applyBorder="1" applyAlignment="1">
      <alignment wrapText="1"/>
    </xf>
    <xf numFmtId="0" fontId="63" fillId="8" borderId="98" xfId="0" applyFont="1" applyFill="1" applyBorder="1" applyAlignment="1">
      <alignment wrapText="1"/>
    </xf>
    <xf numFmtId="0" fontId="45" fillId="8" borderId="98" xfId="0" applyFont="1" applyFill="1" applyBorder="1" applyAlignment="1">
      <alignment wrapText="1"/>
    </xf>
    <xf numFmtId="0" fontId="63" fillId="8" borderId="92" xfId="0" applyFont="1" applyFill="1" applyBorder="1" applyAlignment="1">
      <alignment wrapText="1"/>
    </xf>
    <xf numFmtId="0" fontId="45" fillId="0" borderId="96" xfId="0" applyFont="1" applyBorder="1" applyAlignment="1">
      <alignment wrapText="1"/>
    </xf>
    <xf numFmtId="0" fontId="64" fillId="21" borderId="100" xfId="0" applyFont="1" applyFill="1" applyBorder="1" applyAlignment="1">
      <alignment wrapText="1"/>
    </xf>
    <xf numFmtId="0" fontId="65" fillId="22" borderId="100" xfId="0" applyFont="1" applyFill="1" applyBorder="1" applyAlignment="1">
      <alignment wrapText="1"/>
    </xf>
    <xf numFmtId="0" fontId="45" fillId="23" borderId="81" xfId="0" applyFont="1" applyFill="1" applyBorder="1" applyAlignment="1">
      <alignment wrapText="1"/>
    </xf>
    <xf numFmtId="0" fontId="45" fillId="8" borderId="7" xfId="0" applyFont="1" applyFill="1" applyBorder="1" applyAlignment="1">
      <alignment horizontal="right" wrapText="1"/>
    </xf>
    <xf numFmtId="0" fontId="45" fillId="23" borderId="101" xfId="0" applyFont="1" applyFill="1" applyBorder="1" applyAlignment="1">
      <alignment wrapText="1"/>
    </xf>
    <xf numFmtId="0" fontId="45" fillId="8" borderId="82" xfId="0" applyFont="1" applyFill="1" applyBorder="1" applyAlignment="1">
      <alignment horizontal="right" wrapText="1"/>
    </xf>
    <xf numFmtId="0" fontId="47" fillId="21" borderId="7" xfId="0" applyFont="1" applyFill="1" applyBorder="1" applyAlignment="1">
      <alignment wrapText="1"/>
    </xf>
    <xf numFmtId="0" fontId="47" fillId="21" borderId="7" xfId="0" applyFont="1" applyFill="1" applyBorder="1" applyAlignment="1">
      <alignment horizontal="right" wrapText="1"/>
    </xf>
    <xf numFmtId="0" fontId="63" fillId="0" borderId="0" xfId="0" applyFont="1" applyAlignment="1">
      <alignment wrapText="1"/>
    </xf>
    <xf numFmtId="0" fontId="66" fillId="0" borderId="0" xfId="0" applyFont="1" applyAlignment="1">
      <alignment horizontal="left"/>
    </xf>
    <xf numFmtId="10" fontId="24" fillId="0" borderId="0" xfId="0" applyNumberFormat="1" applyFont="1"/>
    <xf numFmtId="0" fontId="52" fillId="14" borderId="7" xfId="0" applyFont="1" applyFill="1" applyBorder="1" applyAlignment="1">
      <alignment wrapText="1"/>
    </xf>
    <xf numFmtId="0" fontId="24" fillId="15" borderId="77" xfId="0" applyFont="1" applyFill="1" applyBorder="1" applyAlignment="1">
      <alignment wrapText="1"/>
    </xf>
    <xf numFmtId="0" fontId="53" fillId="15" borderId="77" xfId="0" applyFont="1" applyFill="1" applyBorder="1" applyAlignment="1">
      <alignment wrapText="1"/>
    </xf>
    <xf numFmtId="0" fontId="24" fillId="8" borderId="7" xfId="0" applyFont="1" applyFill="1" applyBorder="1" applyAlignment="1">
      <alignment wrapText="1"/>
    </xf>
    <xf numFmtId="0" fontId="24" fillId="16" borderId="101" xfId="0" applyFont="1" applyFill="1" applyBorder="1" applyAlignment="1">
      <alignment wrapText="1"/>
    </xf>
    <xf numFmtId="0" fontId="24" fillId="8" borderId="82" xfId="0" applyFont="1" applyFill="1" applyBorder="1" applyAlignment="1">
      <alignment wrapText="1"/>
    </xf>
    <xf numFmtId="0" fontId="24" fillId="8" borderId="82" xfId="0" applyFont="1" applyFill="1" applyBorder="1" applyAlignment="1">
      <alignment horizontal="right" wrapText="1"/>
    </xf>
    <xf numFmtId="0" fontId="51" fillId="0" borderId="36" xfId="0" applyFont="1" applyBorder="1"/>
    <xf numFmtId="14" fontId="24" fillId="0" borderId="36" xfId="0" applyNumberFormat="1" applyFont="1" applyBorder="1"/>
    <xf numFmtId="168" fontId="51" fillId="0" borderId="0" xfId="0" applyNumberFormat="1" applyFont="1"/>
    <xf numFmtId="0" fontId="45" fillId="0" borderId="0" xfId="0" applyFont="1" applyAlignment="1">
      <alignment wrapText="1"/>
    </xf>
    <xf numFmtId="0" fontId="45" fillId="8" borderId="102" xfId="0" applyFont="1" applyFill="1" applyBorder="1" applyAlignment="1">
      <alignment vertical="center" wrapText="1"/>
    </xf>
    <xf numFmtId="0" fontId="45" fillId="0" borderId="106" xfId="0" applyFont="1" applyBorder="1" applyAlignment="1">
      <alignment wrapText="1"/>
    </xf>
    <xf numFmtId="0" fontId="45" fillId="20" borderId="107" xfId="0" applyFont="1" applyFill="1" applyBorder="1" applyAlignment="1">
      <alignment vertical="center" wrapText="1"/>
    </xf>
    <xf numFmtId="0" fontId="62" fillId="20" borderId="108" xfId="0" applyFont="1" applyFill="1" applyBorder="1" applyAlignment="1">
      <alignment vertical="center" wrapText="1"/>
    </xf>
    <xf numFmtId="0" fontId="62" fillId="20" borderId="108" xfId="0" applyFont="1" applyFill="1" applyBorder="1" applyAlignment="1">
      <alignment horizontal="center" vertical="center" wrapText="1"/>
    </xf>
    <xf numFmtId="0" fontId="62" fillId="24" borderId="108" xfId="0" applyFont="1" applyFill="1" applyBorder="1" applyAlignment="1">
      <alignment horizontal="center" wrapText="1"/>
    </xf>
    <xf numFmtId="0" fontId="63" fillId="0" borderId="93" xfId="0" applyFont="1" applyBorder="1" applyAlignment="1">
      <alignment horizontal="center" wrapText="1"/>
    </xf>
    <xf numFmtId="0" fontId="63" fillId="25" borderId="97" xfId="0" applyFont="1" applyFill="1" applyBorder="1" applyAlignment="1">
      <alignment wrapText="1"/>
    </xf>
    <xf numFmtId="8" fontId="45" fillId="0" borderId="0" xfId="0" applyNumberFormat="1" applyFont="1" applyAlignment="1">
      <alignment wrapText="1"/>
    </xf>
    <xf numFmtId="4" fontId="45" fillId="0" borderId="0" xfId="0" applyNumberFormat="1" applyFont="1" applyAlignment="1">
      <alignment wrapText="1"/>
    </xf>
    <xf numFmtId="0" fontId="45" fillId="0" borderId="0" xfId="0" applyFont="1" applyAlignment="1">
      <alignment horizontal="right" wrapText="1"/>
    </xf>
    <xf numFmtId="14" fontId="45" fillId="0" borderId="0" xfId="0" applyNumberFormat="1" applyFont="1" applyAlignment="1">
      <alignment horizontal="right" wrapText="1"/>
    </xf>
    <xf numFmtId="8" fontId="24" fillId="0" borderId="87" xfId="0" applyNumberFormat="1" applyFont="1" applyBorder="1" applyAlignment="1">
      <alignment wrapText="1"/>
    </xf>
    <xf numFmtId="168" fontId="41" fillId="0" borderId="24" xfId="0" applyNumberFormat="1" applyFont="1" applyBorder="1" applyAlignment="1">
      <alignment vertical="center"/>
    </xf>
    <xf numFmtId="168" fontId="68" fillId="0" borderId="24" xfId="0" applyNumberFormat="1" applyFont="1" applyBorder="1" applyAlignment="1">
      <alignment vertical="center"/>
    </xf>
    <xf numFmtId="168" fontId="69" fillId="0" borderId="0" xfId="0" applyNumberFormat="1" applyFont="1"/>
    <xf numFmtId="168" fontId="41" fillId="0" borderId="0" xfId="0" applyNumberFormat="1" applyFont="1"/>
    <xf numFmtId="168" fontId="70" fillId="0" borderId="0" xfId="0" applyNumberFormat="1" applyFont="1"/>
    <xf numFmtId="10" fontId="69" fillId="0" borderId="0" xfId="0" applyNumberFormat="1" applyFont="1"/>
    <xf numFmtId="0" fontId="24" fillId="8" borderId="7" xfId="0" applyFont="1" applyFill="1" applyBorder="1"/>
    <xf numFmtId="168" fontId="50" fillId="9" borderId="7" xfId="0" applyNumberFormat="1" applyFont="1" applyFill="1" applyBorder="1" applyAlignment="1">
      <alignment horizontal="right" vertical="center" wrapText="1"/>
    </xf>
    <xf numFmtId="0" fontId="71" fillId="9" borderId="7" xfId="0" applyFont="1" applyFill="1" applyBorder="1" applyAlignment="1">
      <alignment horizontal="left" vertical="center" wrapText="1"/>
    </xf>
    <xf numFmtId="0" fontId="49" fillId="8" borderId="7" xfId="0" applyFont="1" applyFill="1" applyBorder="1" applyAlignment="1">
      <alignment horizontal="left" vertical="center" wrapText="1"/>
    </xf>
    <xf numFmtId="168" fontId="50" fillId="8" borderId="7" xfId="0" applyNumberFormat="1" applyFont="1" applyFill="1" applyBorder="1" applyAlignment="1">
      <alignment horizontal="right" vertical="center" wrapText="1"/>
    </xf>
    <xf numFmtId="0" fontId="71" fillId="8" borderId="7" xfId="0" applyFont="1" applyFill="1" applyBorder="1" applyAlignment="1">
      <alignment horizontal="left" vertical="center" wrapText="1"/>
    </xf>
    <xf numFmtId="0" fontId="49" fillId="18" borderId="7" xfId="0" applyFont="1" applyFill="1" applyBorder="1" applyAlignment="1">
      <alignment horizontal="left" vertical="center" wrapText="1"/>
    </xf>
    <xf numFmtId="168" fontId="50" fillId="18" borderId="7" xfId="0" applyNumberFormat="1" applyFont="1" applyFill="1" applyBorder="1" applyAlignment="1">
      <alignment horizontal="right" vertical="center" wrapText="1"/>
    </xf>
    <xf numFmtId="0" fontId="47" fillId="0" borderId="55" xfId="0" applyFont="1" applyBorder="1"/>
    <xf numFmtId="49" fontId="47" fillId="0" borderId="112" xfId="0" applyNumberFormat="1" applyFont="1" applyBorder="1" applyAlignment="1">
      <alignment horizontal="center" vertical="center" wrapText="1"/>
    </xf>
    <xf numFmtId="173" fontId="47" fillId="0" borderId="112" xfId="0" applyNumberFormat="1" applyFont="1" applyBorder="1" applyAlignment="1">
      <alignment horizontal="center" vertical="center" wrapText="1"/>
    </xf>
    <xf numFmtId="173" fontId="45" fillId="0" borderId="111" xfId="0" applyNumberFormat="1" applyFont="1" applyBorder="1" applyAlignment="1">
      <alignment horizontal="center" vertical="center" wrapText="1"/>
    </xf>
    <xf numFmtId="173" fontId="45" fillId="0" borderId="112" xfId="0" applyNumberFormat="1" applyFont="1" applyBorder="1" applyAlignment="1">
      <alignment horizontal="center" vertical="center" wrapText="1"/>
    </xf>
    <xf numFmtId="173" fontId="45" fillId="8" borderId="39" xfId="0" applyNumberFormat="1" applyFont="1" applyFill="1" applyBorder="1" applyAlignment="1">
      <alignment horizontal="center" vertical="center" wrapText="1"/>
    </xf>
    <xf numFmtId="173" fontId="45" fillId="26" borderId="38" xfId="0" applyNumberFormat="1" applyFont="1" applyFill="1" applyBorder="1" applyAlignment="1">
      <alignment horizontal="center" vertical="center" wrapText="1"/>
    </xf>
    <xf numFmtId="49" fontId="45" fillId="0" borderId="112" xfId="0" applyNumberFormat="1" applyFont="1" applyBorder="1" applyAlignment="1">
      <alignment horizontal="center" vertical="center" wrapText="1"/>
    </xf>
    <xf numFmtId="173" fontId="45" fillId="0" borderId="56" xfId="0" applyNumberFormat="1" applyFont="1" applyBorder="1" applyAlignment="1">
      <alignment horizontal="center" vertical="center" wrapText="1"/>
    </xf>
    <xf numFmtId="173" fontId="45" fillId="0" borderId="48" xfId="0" applyNumberFormat="1" applyFont="1" applyBorder="1" applyAlignment="1">
      <alignment horizontal="center" vertical="center" wrapText="1"/>
    </xf>
    <xf numFmtId="173" fontId="45" fillId="0" borderId="36" xfId="0" applyNumberFormat="1" applyFont="1" applyBorder="1" applyAlignment="1">
      <alignment horizontal="center" vertical="center" wrapText="1"/>
    </xf>
    <xf numFmtId="173" fontId="47" fillId="0" borderId="112" xfId="0" applyNumberFormat="1" applyFont="1" applyBorder="1" applyAlignment="1">
      <alignment horizontal="right" vertical="center" wrapText="1"/>
    </xf>
    <xf numFmtId="173" fontId="44" fillId="0" borderId="0" xfId="0" applyNumberFormat="1" applyFont="1" applyAlignment="1">
      <alignment vertical="center" wrapText="1"/>
    </xf>
    <xf numFmtId="49" fontId="44" fillId="0" borderId="0" xfId="0" applyNumberFormat="1" applyFont="1" applyAlignment="1">
      <alignment vertical="center" wrapText="1"/>
    </xf>
    <xf numFmtId="173" fontId="44" fillId="0" borderId="0" xfId="0" applyNumberFormat="1" applyFont="1" applyAlignment="1">
      <alignment wrapText="1"/>
    </xf>
    <xf numFmtId="49" fontId="47" fillId="0" borderId="36" xfId="0" applyNumberFormat="1" applyFont="1" applyBorder="1" applyAlignment="1">
      <alignment horizontal="center" vertical="center" wrapText="1"/>
    </xf>
    <xf numFmtId="173" fontId="45" fillId="26" borderId="36" xfId="0" applyNumberFormat="1" applyFont="1" applyFill="1" applyBorder="1" applyAlignment="1">
      <alignment horizontal="center" vertical="center" wrapText="1"/>
    </xf>
    <xf numFmtId="49" fontId="45" fillId="0" borderId="36" xfId="0" applyNumberFormat="1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/>
    </xf>
    <xf numFmtId="168" fontId="44" fillId="0" borderId="36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73" fontId="47" fillId="0" borderId="0" xfId="0" applyNumberFormat="1" applyFont="1" applyAlignment="1">
      <alignment horizontal="center" vertical="center" wrapText="1"/>
    </xf>
    <xf numFmtId="168" fontId="44" fillId="0" borderId="0" xfId="0" applyNumberFormat="1" applyFont="1" applyAlignment="1">
      <alignment horizontal="center" vertical="center"/>
    </xf>
    <xf numFmtId="173" fontId="44" fillId="0" borderId="0" xfId="0" applyNumberFormat="1" applyFont="1" applyAlignment="1">
      <alignment horizontal="left" vertical="center" wrapText="1"/>
    </xf>
    <xf numFmtId="173" fontId="47" fillId="0" borderId="0" xfId="0" applyNumberFormat="1" applyFont="1" applyAlignment="1">
      <alignment horizontal="left" vertical="center" wrapText="1"/>
    </xf>
    <xf numFmtId="173" fontId="45" fillId="0" borderId="0" xfId="0" applyNumberFormat="1" applyFont="1" applyAlignment="1">
      <alignment horizontal="left" vertical="center" wrapText="1"/>
    </xf>
    <xf numFmtId="173" fontId="46" fillId="0" borderId="0" xfId="0" applyNumberFormat="1" applyFont="1" applyAlignment="1">
      <alignment vertical="center" wrapText="1"/>
    </xf>
    <xf numFmtId="174" fontId="46" fillId="0" borderId="51" xfId="0" applyNumberFormat="1" applyFont="1" applyBorder="1" applyAlignment="1">
      <alignment horizontal="center" vertical="center" wrapText="1"/>
    </xf>
    <xf numFmtId="174" fontId="46" fillId="0" borderId="36" xfId="0" applyNumberFormat="1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174" fontId="44" fillId="0" borderId="36" xfId="0" applyNumberFormat="1" applyFont="1" applyBorder="1" applyAlignment="1">
      <alignment horizontal="center" vertical="center" wrapText="1"/>
    </xf>
    <xf numFmtId="174" fontId="44" fillId="0" borderId="109" xfId="0" applyNumberFormat="1" applyFont="1" applyBorder="1" applyAlignment="1">
      <alignment horizontal="center" vertical="center" wrapText="1"/>
    </xf>
    <xf numFmtId="173" fontId="46" fillId="0" borderId="55" xfId="0" applyNumberFormat="1" applyFont="1" applyBorder="1" applyAlignment="1">
      <alignment vertical="center" wrapText="1"/>
    </xf>
    <xf numFmtId="173" fontId="46" fillId="0" borderId="36" xfId="0" applyNumberFormat="1" applyFont="1" applyBorder="1" applyAlignment="1">
      <alignment vertical="center" wrapText="1"/>
    </xf>
    <xf numFmtId="0" fontId="46" fillId="0" borderId="0" xfId="0" applyFont="1" applyAlignment="1">
      <alignment horizontal="center" vertical="center" wrapText="1"/>
    </xf>
    <xf numFmtId="0" fontId="46" fillId="0" borderId="36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horizontal="center" vertical="center" wrapText="1"/>
    </xf>
    <xf numFmtId="168" fontId="44" fillId="0" borderId="36" xfId="0" applyNumberFormat="1" applyFont="1" applyBorder="1" applyAlignment="1">
      <alignment horizontal="center" vertical="center" wrapText="1"/>
    </xf>
    <xf numFmtId="3" fontId="44" fillId="0" borderId="0" xfId="0" applyNumberFormat="1" applyFont="1" applyAlignment="1">
      <alignment horizontal="center" vertical="center" wrapText="1"/>
    </xf>
    <xf numFmtId="3" fontId="44" fillId="0" borderId="36" xfId="0" applyNumberFormat="1" applyFont="1" applyBorder="1" applyAlignment="1">
      <alignment horizontal="center" vertical="center" wrapText="1"/>
    </xf>
    <xf numFmtId="0" fontId="44" fillId="0" borderId="109" xfId="0" applyFont="1" applyBorder="1" applyAlignment="1">
      <alignment horizontal="center" vertical="center" wrapText="1"/>
    </xf>
    <xf numFmtId="168" fontId="44" fillId="0" borderId="109" xfId="0" applyNumberFormat="1" applyFont="1" applyBorder="1" applyAlignment="1">
      <alignment horizontal="center" vertical="center" wrapText="1"/>
    </xf>
    <xf numFmtId="168" fontId="46" fillId="0" borderId="111" xfId="0" applyNumberFormat="1" applyFont="1" applyBorder="1" applyAlignment="1">
      <alignment horizontal="center" vertical="center" wrapText="1"/>
    </xf>
    <xf numFmtId="175" fontId="44" fillId="0" borderId="0" xfId="0" applyNumberFormat="1" applyFont="1" applyAlignment="1">
      <alignment vertical="center" wrapText="1"/>
    </xf>
    <xf numFmtId="174" fontId="46" fillId="0" borderId="0" xfId="0" applyNumberFormat="1" applyFont="1" applyAlignment="1">
      <alignment horizontal="center" vertical="center" wrapText="1"/>
    </xf>
    <xf numFmtId="0" fontId="44" fillId="0" borderId="43" xfId="0" applyFont="1" applyBorder="1" applyAlignment="1">
      <alignment horizontal="center" vertical="center" wrapText="1"/>
    </xf>
    <xf numFmtId="0" fontId="44" fillId="0" borderId="44" xfId="0" applyFont="1" applyBorder="1" applyAlignment="1">
      <alignment horizontal="center" vertical="center" wrapText="1"/>
    </xf>
    <xf numFmtId="0" fontId="44" fillId="0" borderId="46" xfId="0" applyFont="1" applyBorder="1" applyAlignment="1">
      <alignment horizontal="center" vertical="center" wrapText="1"/>
    </xf>
    <xf numFmtId="173" fontId="44" fillId="0" borderId="40" xfId="0" applyNumberFormat="1" applyFont="1" applyBorder="1" applyAlignment="1">
      <alignment vertical="center" wrapText="1"/>
    </xf>
    <xf numFmtId="173" fontId="44" fillId="0" borderId="41" xfId="0" applyNumberFormat="1" applyFont="1" applyBorder="1" applyAlignment="1">
      <alignment vertical="center" wrapText="1"/>
    </xf>
    <xf numFmtId="49" fontId="44" fillId="0" borderId="41" xfId="0" applyNumberFormat="1" applyFont="1" applyBorder="1" applyAlignment="1">
      <alignment vertical="center" wrapText="1"/>
    </xf>
    <xf numFmtId="49" fontId="44" fillId="0" borderId="42" xfId="0" applyNumberFormat="1" applyFont="1" applyBorder="1" applyAlignment="1">
      <alignment vertical="center" wrapText="1"/>
    </xf>
    <xf numFmtId="173" fontId="44" fillId="0" borderId="55" xfId="0" applyNumberFormat="1" applyFont="1" applyBorder="1" applyAlignment="1">
      <alignment vertical="center" wrapText="1"/>
    </xf>
    <xf numFmtId="173" fontId="72" fillId="0" borderId="0" xfId="0" applyNumberFormat="1" applyFont="1" applyAlignment="1">
      <alignment vertical="center" wrapText="1"/>
    </xf>
    <xf numFmtId="174" fontId="44" fillId="0" borderId="0" xfId="0" applyNumberFormat="1" applyFont="1" applyAlignment="1">
      <alignment horizontal="center" vertical="center" wrapText="1"/>
    </xf>
    <xf numFmtId="173" fontId="44" fillId="0" borderId="58" xfId="0" applyNumberFormat="1" applyFont="1" applyBorder="1" applyAlignment="1">
      <alignment vertical="center" wrapText="1"/>
    </xf>
    <xf numFmtId="173" fontId="44" fillId="0" borderId="59" xfId="0" applyNumberFormat="1" applyFont="1" applyBorder="1" applyAlignment="1">
      <alignment vertical="center" wrapText="1"/>
    </xf>
    <xf numFmtId="173" fontId="44" fillId="0" borderId="60" xfId="0" applyNumberFormat="1" applyFont="1" applyBorder="1" applyAlignment="1">
      <alignment vertical="center" wrapText="1"/>
    </xf>
    <xf numFmtId="173" fontId="44" fillId="0" borderId="115" xfId="0" applyNumberFormat="1" applyFont="1" applyBorder="1" applyAlignment="1">
      <alignment vertical="center" wrapText="1"/>
    </xf>
    <xf numFmtId="173" fontId="44" fillId="0" borderId="14" xfId="0" applyNumberFormat="1" applyFont="1" applyBorder="1" applyAlignment="1">
      <alignment horizontal="left" vertical="center" wrapText="1"/>
    </xf>
    <xf numFmtId="173" fontId="44" fillId="0" borderId="116" xfId="0" applyNumberFormat="1" applyFont="1" applyBorder="1" applyAlignment="1">
      <alignment horizontal="left" vertical="center" wrapText="1"/>
    </xf>
    <xf numFmtId="173" fontId="44" fillId="0" borderId="61" xfId="0" applyNumberFormat="1" applyFont="1" applyBorder="1" applyAlignment="1">
      <alignment vertical="center" wrapText="1"/>
    </xf>
    <xf numFmtId="173" fontId="44" fillId="0" borderId="63" xfId="0" applyNumberFormat="1" applyFont="1" applyBorder="1" applyAlignment="1">
      <alignment horizontal="left" vertical="center" wrapText="1"/>
    </xf>
    <xf numFmtId="173" fontId="44" fillId="0" borderId="64" xfId="0" applyNumberFormat="1" applyFont="1" applyBorder="1" applyAlignment="1">
      <alignment horizontal="left" vertical="center" wrapText="1"/>
    </xf>
    <xf numFmtId="173" fontId="44" fillId="0" borderId="65" xfId="0" applyNumberFormat="1" applyFont="1" applyBorder="1" applyAlignment="1">
      <alignment horizontal="left" vertical="center" wrapText="1"/>
    </xf>
    <xf numFmtId="173" fontId="44" fillId="0" borderId="96" xfId="0" applyNumberFormat="1" applyFont="1" applyBorder="1" applyAlignment="1">
      <alignment vertical="center" wrapText="1"/>
    </xf>
    <xf numFmtId="49" fontId="44" fillId="0" borderId="59" xfId="0" applyNumberFormat="1" applyFont="1" applyBorder="1" applyAlignment="1">
      <alignment vertical="center" wrapText="1"/>
    </xf>
    <xf numFmtId="49" fontId="44" fillId="0" borderId="60" xfId="0" applyNumberFormat="1" applyFont="1" applyBorder="1" applyAlignment="1">
      <alignment vertical="center" wrapText="1"/>
    </xf>
    <xf numFmtId="173" fontId="44" fillId="0" borderId="63" xfId="0" applyNumberFormat="1" applyFont="1" applyBorder="1" applyAlignment="1">
      <alignment vertical="center" wrapText="1"/>
    </xf>
    <xf numFmtId="173" fontId="44" fillId="0" borderId="64" xfId="0" applyNumberFormat="1" applyFont="1" applyBorder="1" applyAlignment="1">
      <alignment vertical="center" wrapText="1"/>
    </xf>
    <xf numFmtId="49" fontId="44" fillId="0" borderId="64" xfId="0" applyNumberFormat="1" applyFont="1" applyBorder="1" applyAlignment="1">
      <alignment vertical="center" wrapText="1"/>
    </xf>
    <xf numFmtId="49" fontId="44" fillId="0" borderId="65" xfId="0" applyNumberFormat="1" applyFont="1" applyBorder="1" applyAlignment="1">
      <alignment vertical="center" wrapText="1"/>
    </xf>
    <xf numFmtId="173" fontId="44" fillId="0" borderId="0" xfId="0" applyNumberFormat="1" applyFont="1" applyAlignment="1">
      <alignment horizontal="center" vertical="center" wrapText="1"/>
    </xf>
    <xf numFmtId="173" fontId="73" fillId="0" borderId="49" xfId="0" applyNumberFormat="1" applyFont="1" applyBorder="1" applyAlignment="1">
      <alignment horizontal="center" vertical="center" wrapText="1"/>
    </xf>
    <xf numFmtId="173" fontId="73" fillId="0" borderId="37" xfId="0" applyNumberFormat="1" applyFont="1" applyBorder="1" applyAlignment="1">
      <alignment horizontal="center" vertical="center" wrapText="1"/>
    </xf>
    <xf numFmtId="173" fontId="73" fillId="0" borderId="112" xfId="0" applyNumberFormat="1" applyFont="1" applyBorder="1" applyAlignment="1">
      <alignment horizontal="center" vertical="center" wrapText="1"/>
    </xf>
    <xf numFmtId="173" fontId="73" fillId="0" borderId="110" xfId="0" applyNumberFormat="1" applyFont="1" applyBorder="1" applyAlignment="1">
      <alignment horizontal="center" vertical="center" wrapText="1"/>
    </xf>
    <xf numFmtId="49" fontId="73" fillId="0" borderId="112" xfId="0" applyNumberFormat="1" applyFont="1" applyBorder="1" applyAlignment="1">
      <alignment horizontal="center" vertical="center" wrapText="1"/>
    </xf>
    <xf numFmtId="173" fontId="74" fillId="0" borderId="111" xfId="0" applyNumberFormat="1" applyFont="1" applyBorder="1" applyAlignment="1">
      <alignment horizontal="center" vertical="center" wrapText="1"/>
    </xf>
    <xf numFmtId="49" fontId="74" fillId="0" borderId="51" xfId="0" applyNumberFormat="1" applyFont="1" applyBorder="1" applyAlignment="1">
      <alignment horizontal="center" vertical="center" wrapText="1"/>
    </xf>
    <xf numFmtId="49" fontId="74" fillId="0" borderId="110" xfId="0" applyNumberFormat="1" applyFont="1" applyBorder="1" applyAlignment="1">
      <alignment horizontal="center" vertical="center" wrapText="1"/>
    </xf>
    <xf numFmtId="49" fontId="74" fillId="0" borderId="56" xfId="0" applyNumberFormat="1" applyFont="1" applyBorder="1" applyAlignment="1">
      <alignment horizontal="center" vertical="center" wrapText="1"/>
    </xf>
    <xf numFmtId="173" fontId="74" fillId="0" borderId="112" xfId="0" applyNumberFormat="1" applyFont="1" applyBorder="1" applyAlignment="1">
      <alignment horizontal="center" vertical="center" wrapText="1"/>
    </xf>
    <xf numFmtId="173" fontId="74" fillId="8" borderId="39" xfId="0" applyNumberFormat="1" applyFont="1" applyFill="1" applyBorder="1" applyAlignment="1">
      <alignment horizontal="center" vertical="center" wrapText="1"/>
    </xf>
    <xf numFmtId="173" fontId="74" fillId="26" borderId="38" xfId="0" applyNumberFormat="1" applyFont="1" applyFill="1" applyBorder="1" applyAlignment="1">
      <alignment horizontal="center" vertical="center" wrapText="1"/>
    </xf>
    <xf numFmtId="49" fontId="74" fillId="0" borderId="112" xfId="0" applyNumberFormat="1" applyFont="1" applyBorder="1" applyAlignment="1">
      <alignment horizontal="center" vertical="center" wrapText="1"/>
    </xf>
    <xf numFmtId="173" fontId="74" fillId="0" borderId="56" xfId="0" applyNumberFormat="1" applyFont="1" applyBorder="1" applyAlignment="1">
      <alignment horizontal="center" vertical="center" wrapText="1"/>
    </xf>
    <xf numFmtId="173" fontId="74" fillId="0" borderId="48" xfId="0" applyNumberFormat="1" applyFont="1" applyBorder="1" applyAlignment="1">
      <alignment horizontal="center" vertical="center" wrapText="1"/>
    </xf>
    <xf numFmtId="173" fontId="74" fillId="0" borderId="36" xfId="0" applyNumberFormat="1" applyFont="1" applyBorder="1" applyAlignment="1">
      <alignment horizontal="center" vertical="center" wrapText="1"/>
    </xf>
    <xf numFmtId="173" fontId="73" fillId="0" borderId="112" xfId="0" applyNumberFormat="1" applyFont="1" applyBorder="1" applyAlignment="1">
      <alignment horizontal="right" vertical="center" wrapText="1"/>
    </xf>
    <xf numFmtId="173" fontId="73" fillId="0" borderId="51" xfId="0" applyNumberFormat="1" applyFont="1" applyBorder="1" applyAlignment="1">
      <alignment horizontal="center" vertical="center" wrapText="1"/>
    </xf>
    <xf numFmtId="173" fontId="73" fillId="0" borderId="56" xfId="0" applyNumberFormat="1" applyFont="1" applyBorder="1" applyAlignment="1">
      <alignment horizontal="center" vertical="center" wrapText="1"/>
    </xf>
    <xf numFmtId="49" fontId="73" fillId="0" borderId="36" xfId="0" applyNumberFormat="1" applyFont="1" applyBorder="1" applyAlignment="1">
      <alignment horizontal="center" vertical="center" wrapText="1"/>
    </xf>
    <xf numFmtId="173" fontId="74" fillId="26" borderId="36" xfId="0" applyNumberFormat="1" applyFont="1" applyFill="1" applyBorder="1" applyAlignment="1">
      <alignment horizontal="center" vertical="center" wrapText="1"/>
    </xf>
    <xf numFmtId="0" fontId="76" fillId="0" borderId="36" xfId="0" applyFont="1" applyBorder="1" applyAlignment="1">
      <alignment horizontal="center" vertical="center"/>
    </xf>
    <xf numFmtId="174" fontId="76" fillId="0" borderId="36" xfId="0" applyNumberFormat="1" applyFont="1" applyBorder="1" applyAlignment="1">
      <alignment horizontal="center" vertical="center"/>
    </xf>
    <xf numFmtId="176" fontId="45" fillId="0" borderId="0" xfId="0" applyNumberFormat="1" applyFont="1"/>
    <xf numFmtId="0" fontId="76" fillId="0" borderId="36" xfId="0" applyFont="1" applyBorder="1" applyAlignment="1">
      <alignment horizontal="center" vertical="center" wrapText="1"/>
    </xf>
    <xf numFmtId="176" fontId="45" fillId="0" borderId="0" xfId="0" applyNumberFormat="1" applyFont="1" applyAlignment="1">
      <alignment horizontal="left"/>
    </xf>
    <xf numFmtId="168" fontId="45" fillId="0" borderId="0" xfId="0" applyNumberFormat="1" applyFont="1"/>
    <xf numFmtId="174" fontId="46" fillId="0" borderId="110" xfId="0" applyNumberFormat="1" applyFont="1" applyBorder="1" applyAlignment="1">
      <alignment horizontal="center" vertical="center" wrapText="1"/>
    </xf>
    <xf numFmtId="174" fontId="46" fillId="0" borderId="56" xfId="0" applyNumberFormat="1" applyFont="1" applyBorder="1" applyAlignment="1">
      <alignment horizontal="center" vertical="center" wrapText="1"/>
    </xf>
    <xf numFmtId="174" fontId="77" fillId="0" borderId="109" xfId="0" applyNumberFormat="1" applyFont="1" applyBorder="1" applyAlignment="1">
      <alignment horizontal="center" vertical="center" wrapText="1"/>
    </xf>
    <xf numFmtId="0" fontId="77" fillId="0" borderId="36" xfId="0" applyFont="1" applyBorder="1" applyAlignment="1">
      <alignment horizontal="center" vertical="center" wrapText="1"/>
    </xf>
    <xf numFmtId="0" fontId="78" fillId="0" borderId="36" xfId="0" applyFont="1" applyBorder="1" applyAlignment="1">
      <alignment horizontal="center" vertical="center" wrapText="1"/>
    </xf>
    <xf numFmtId="0" fontId="66" fillId="0" borderId="36" xfId="0" applyFont="1" applyBorder="1"/>
    <xf numFmtId="4" fontId="78" fillId="0" borderId="36" xfId="0" applyNumberFormat="1" applyFont="1" applyBorder="1" applyAlignment="1">
      <alignment horizontal="center" vertical="center" wrapText="1"/>
    </xf>
    <xf numFmtId="3" fontId="78" fillId="0" borderId="36" xfId="0" applyNumberFormat="1" applyFont="1" applyBorder="1" applyAlignment="1">
      <alignment horizontal="center" vertical="center" wrapText="1"/>
    </xf>
    <xf numFmtId="173" fontId="44" fillId="0" borderId="14" xfId="0" applyNumberFormat="1" applyFont="1" applyBorder="1" applyAlignment="1">
      <alignment vertical="center" wrapText="1"/>
    </xf>
    <xf numFmtId="173" fontId="72" fillId="0" borderId="36" xfId="0" applyNumberFormat="1" applyFont="1" applyBorder="1" applyAlignment="1">
      <alignment vertical="center" wrapText="1"/>
    </xf>
    <xf numFmtId="173" fontId="44" fillId="0" borderId="36" xfId="0" applyNumberFormat="1" applyFont="1" applyBorder="1" applyAlignment="1">
      <alignment vertical="center" wrapText="1"/>
    </xf>
    <xf numFmtId="0" fontId="79" fillId="0" borderId="109" xfId="0" applyFont="1" applyBorder="1" applyAlignment="1">
      <alignment vertical="center" textRotation="255"/>
    </xf>
    <xf numFmtId="0" fontId="44" fillId="0" borderId="111" xfId="0" applyFont="1" applyBorder="1"/>
    <xf numFmtId="171" fontId="74" fillId="0" borderId="112" xfId="0" applyNumberFormat="1" applyFont="1" applyBorder="1" applyAlignment="1">
      <alignment horizontal="center" vertical="center" wrapText="1"/>
    </xf>
    <xf numFmtId="49" fontId="76" fillId="0" borderId="36" xfId="0" applyNumberFormat="1" applyFont="1" applyBorder="1" applyAlignment="1">
      <alignment horizontal="center" vertical="center"/>
    </xf>
    <xf numFmtId="171" fontId="76" fillId="0" borderId="36" xfId="0" applyNumberFormat="1" applyFont="1" applyBorder="1" applyAlignment="1">
      <alignment horizontal="center" vertical="center"/>
    </xf>
    <xf numFmtId="173" fontId="74" fillId="3" borderId="36" xfId="0" applyNumberFormat="1" applyFont="1" applyFill="1" applyBorder="1" applyAlignment="1">
      <alignment horizontal="center" vertical="center" wrapText="1"/>
    </xf>
    <xf numFmtId="174" fontId="66" fillId="11" borderId="36" xfId="0" applyNumberFormat="1" applyFont="1" applyFill="1" applyBorder="1" applyAlignment="1">
      <alignment horizontal="center" wrapText="1"/>
    </xf>
    <xf numFmtId="0" fontId="66" fillId="0" borderId="36" xfId="0" applyFont="1" applyBorder="1" applyAlignment="1">
      <alignment horizontal="center" wrapText="1"/>
    </xf>
    <xf numFmtId="173" fontId="74" fillId="11" borderId="36" xfId="0" applyNumberFormat="1" applyFont="1" applyFill="1" applyBorder="1" applyAlignment="1">
      <alignment horizontal="center" vertical="center" wrapText="1"/>
    </xf>
    <xf numFmtId="49" fontId="74" fillId="11" borderId="39" xfId="0" applyNumberFormat="1" applyFont="1" applyFill="1" applyBorder="1" applyAlignment="1">
      <alignment horizontal="center" vertical="center" wrapText="1"/>
    </xf>
    <xf numFmtId="173" fontId="66" fillId="0" borderId="36" xfId="0" applyNumberFormat="1" applyFont="1" applyBorder="1"/>
    <xf numFmtId="173" fontId="44" fillId="0" borderId="0" xfId="0" applyNumberFormat="1" applyFont="1"/>
    <xf numFmtId="174" fontId="44" fillId="11" borderId="7" xfId="0" applyNumberFormat="1" applyFont="1" applyFill="1" applyBorder="1" applyAlignment="1">
      <alignment horizontal="center" vertical="center" wrapText="1"/>
    </xf>
    <xf numFmtId="174" fontId="46" fillId="0" borderId="55" xfId="0" applyNumberFormat="1" applyFont="1" applyBorder="1" applyAlignment="1">
      <alignment vertical="center" wrapText="1"/>
    </xf>
    <xf numFmtId="0" fontId="66" fillId="0" borderId="36" xfId="0" applyFont="1" applyBorder="1" applyAlignment="1">
      <alignment horizontal="center"/>
    </xf>
    <xf numFmtId="4" fontId="45" fillId="0" borderId="0" xfId="0" applyNumberFormat="1" applyFont="1"/>
    <xf numFmtId="0" fontId="46" fillId="0" borderId="0" xfId="0" applyFont="1" applyAlignment="1">
      <alignment vertical="center" wrapText="1"/>
    </xf>
    <xf numFmtId="174" fontId="46" fillId="0" borderId="0" xfId="0" applyNumberFormat="1" applyFont="1" applyAlignment="1">
      <alignment vertical="center" wrapText="1"/>
    </xf>
    <xf numFmtId="173" fontId="44" fillId="0" borderId="51" xfId="0" applyNumberFormat="1" applyFont="1" applyBorder="1" applyAlignment="1">
      <alignment horizontal="left" vertical="center" wrapText="1"/>
    </xf>
    <xf numFmtId="173" fontId="44" fillId="0" borderId="36" xfId="0" applyNumberFormat="1" applyFont="1" applyBorder="1" applyAlignment="1">
      <alignment horizontal="left" vertical="center" wrapText="1"/>
    </xf>
    <xf numFmtId="49" fontId="44" fillId="0" borderId="36" xfId="0" applyNumberFormat="1" applyFont="1" applyBorder="1" applyAlignment="1">
      <alignment vertical="center" wrapText="1"/>
    </xf>
    <xf numFmtId="173" fontId="46" fillId="0" borderId="0" xfId="0" applyNumberFormat="1" applyFont="1" applyAlignment="1">
      <alignment horizontal="center" vertical="center" wrapText="1"/>
    </xf>
    <xf numFmtId="173" fontId="44" fillId="0" borderId="110" xfId="0" applyNumberFormat="1" applyFont="1" applyBorder="1" applyAlignment="1">
      <alignment horizontal="left" vertical="center" wrapText="1"/>
    </xf>
    <xf numFmtId="173" fontId="44" fillId="0" borderId="56" xfId="0" applyNumberFormat="1" applyFont="1" applyBorder="1" applyAlignment="1">
      <alignment horizontal="left" vertical="center" wrapText="1"/>
    </xf>
    <xf numFmtId="173" fontId="44" fillId="0" borderId="56" xfId="0" applyNumberFormat="1" applyFont="1" applyBorder="1" applyAlignment="1">
      <alignment vertical="center" wrapText="1"/>
    </xf>
    <xf numFmtId="173" fontId="72" fillId="0" borderId="48" xfId="0" applyNumberFormat="1" applyFont="1" applyBorder="1" applyAlignment="1">
      <alignment vertical="center" wrapText="1"/>
    </xf>
    <xf numFmtId="168" fontId="44" fillId="0" borderId="48" xfId="0" applyNumberFormat="1" applyFont="1" applyBorder="1" applyAlignment="1">
      <alignment vertical="center" wrapText="1"/>
    </xf>
    <xf numFmtId="173" fontId="44" fillId="0" borderId="36" xfId="0" applyNumberFormat="1" applyFont="1" applyBorder="1" applyAlignment="1">
      <alignment horizontal="center" vertical="center" wrapText="1"/>
    </xf>
    <xf numFmtId="168" fontId="44" fillId="0" borderId="36" xfId="0" applyNumberFormat="1" applyFont="1" applyBorder="1" applyAlignment="1">
      <alignment vertical="center" wrapText="1"/>
    </xf>
    <xf numFmtId="168" fontId="44" fillId="0" borderId="109" xfId="0" applyNumberFormat="1" applyFont="1" applyBorder="1" applyAlignment="1">
      <alignment vertical="center" wrapText="1"/>
    </xf>
    <xf numFmtId="168" fontId="46" fillId="0" borderId="55" xfId="0" applyNumberFormat="1" applyFont="1" applyBorder="1" applyAlignment="1">
      <alignment vertical="center" wrapText="1"/>
    </xf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left"/>
    </xf>
    <xf numFmtId="168" fontId="80" fillId="0" borderId="0" xfId="0" applyNumberFormat="1" applyFont="1" applyAlignment="1">
      <alignment horizontal="center"/>
    </xf>
    <xf numFmtId="168" fontId="80" fillId="0" borderId="0" xfId="0" applyNumberFormat="1" applyFont="1" applyAlignment="1">
      <alignment horizontal="left"/>
    </xf>
    <xf numFmtId="14" fontId="63" fillId="0" borderId="0" xfId="0" applyNumberFormat="1" applyFont="1" applyAlignment="1">
      <alignment horizontal="center"/>
    </xf>
    <xf numFmtId="4" fontId="81" fillId="0" borderId="0" xfId="0" applyNumberFormat="1" applyFont="1"/>
    <xf numFmtId="4" fontId="66" fillId="9" borderId="30" xfId="0" applyNumberFormat="1" applyFont="1" applyFill="1" applyBorder="1" applyAlignment="1">
      <alignment vertical="center" wrapText="1"/>
    </xf>
    <xf numFmtId="4" fontId="66" fillId="9" borderId="30" xfId="0" applyNumberFormat="1" applyFont="1" applyFill="1" applyBorder="1" applyAlignment="1">
      <alignment horizontal="left" vertical="center" wrapText="1"/>
    </xf>
    <xf numFmtId="4" fontId="66" fillId="9" borderId="7" xfId="0" applyNumberFormat="1" applyFont="1" applyFill="1" applyBorder="1" applyAlignment="1">
      <alignment vertical="center" wrapText="1"/>
    </xf>
    <xf numFmtId="4" fontId="66" fillId="9" borderId="7" xfId="0" applyNumberFormat="1" applyFont="1" applyFill="1" applyBorder="1" applyAlignment="1">
      <alignment horizontal="left" vertical="center" wrapText="1"/>
    </xf>
    <xf numFmtId="4" fontId="66" fillId="0" borderId="0" xfId="0" applyNumberFormat="1" applyFont="1" applyAlignment="1">
      <alignment vertical="center" wrapText="1"/>
    </xf>
    <xf numFmtId="17" fontId="66" fillId="0" borderId="0" xfId="0" applyNumberFormat="1" applyFont="1" applyAlignment="1">
      <alignment horizontal="center"/>
    </xf>
    <xf numFmtId="168" fontId="66" fillId="0" borderId="0" xfId="0" applyNumberFormat="1" applyFont="1" applyAlignment="1">
      <alignment horizontal="left"/>
    </xf>
    <xf numFmtId="0" fontId="82" fillId="0" borderId="0" xfId="0" applyFont="1" applyAlignment="1">
      <alignment horizontal="left"/>
    </xf>
    <xf numFmtId="17" fontId="82" fillId="0" borderId="0" xfId="0" applyNumberFormat="1" applyFont="1" applyAlignment="1">
      <alignment horizontal="center"/>
    </xf>
    <xf numFmtId="168" fontId="82" fillId="0" borderId="0" xfId="0" applyNumberFormat="1" applyFont="1" applyAlignment="1">
      <alignment horizontal="left"/>
    </xf>
    <xf numFmtId="168" fontId="63" fillId="0" borderId="0" xfId="0" applyNumberFormat="1" applyFont="1" applyAlignment="1">
      <alignment horizontal="left"/>
    </xf>
    <xf numFmtId="173" fontId="82" fillId="0" borderId="0" xfId="0" applyNumberFormat="1" applyFont="1" applyAlignment="1">
      <alignment horizontal="left" vertical="center" wrapText="1"/>
    </xf>
    <xf numFmtId="9" fontId="82" fillId="0" borderId="0" xfId="0" applyNumberFormat="1" applyFont="1" applyAlignment="1">
      <alignment horizontal="left"/>
    </xf>
    <xf numFmtId="173" fontId="82" fillId="0" borderId="0" xfId="0" applyNumberFormat="1" applyFont="1" applyAlignment="1">
      <alignment vertical="center" wrapText="1"/>
    </xf>
    <xf numFmtId="168" fontId="82" fillId="0" borderId="0" xfId="0" applyNumberFormat="1" applyFont="1" applyAlignment="1">
      <alignment horizontal="left" vertical="center" wrapText="1"/>
    </xf>
    <xf numFmtId="174" fontId="82" fillId="0" borderId="0" xfId="0" applyNumberFormat="1" applyFont="1" applyAlignment="1">
      <alignment horizontal="left" vertical="center" wrapText="1"/>
    </xf>
    <xf numFmtId="173" fontId="66" fillId="0" borderId="0" xfId="0" applyNumberFormat="1" applyFont="1" applyAlignment="1">
      <alignment horizontal="left" vertical="center" wrapText="1"/>
    </xf>
    <xf numFmtId="0" fontId="66" fillId="0" borderId="0" xfId="0" applyFont="1" applyAlignment="1">
      <alignment horizontal="center"/>
    </xf>
    <xf numFmtId="174" fontId="66" fillId="0" borderId="0" xfId="0" applyNumberFormat="1" applyFont="1" applyAlignment="1">
      <alignment horizontal="right" vertical="center" wrapText="1"/>
    </xf>
    <xf numFmtId="174" fontId="82" fillId="0" borderId="0" xfId="0" applyNumberFormat="1" applyFont="1" applyAlignment="1">
      <alignment vertical="center"/>
    </xf>
    <xf numFmtId="17" fontId="82" fillId="0" borderId="0" xfId="0" applyNumberFormat="1" applyFont="1" applyAlignment="1">
      <alignment horizontal="center" wrapText="1"/>
    </xf>
    <xf numFmtId="0" fontId="82" fillId="0" borderId="0" xfId="0" applyFont="1" applyAlignment="1">
      <alignment horizontal="left" vertical="center" wrapText="1"/>
    </xf>
    <xf numFmtId="0" fontId="82" fillId="0" borderId="0" xfId="0" applyFont="1" applyAlignment="1">
      <alignment horizontal="center" wrapText="1"/>
    </xf>
    <xf numFmtId="168" fontId="82" fillId="0" borderId="0" xfId="0" applyNumberFormat="1" applyFont="1" applyAlignment="1">
      <alignment horizontal="left" vertical="center"/>
    </xf>
    <xf numFmtId="168" fontId="63" fillId="0" borderId="0" xfId="0" applyNumberFormat="1" applyFont="1" applyAlignment="1">
      <alignment horizontal="center" wrapText="1"/>
    </xf>
    <xf numFmtId="0" fontId="82" fillId="11" borderId="7" xfId="0" applyFont="1" applyFill="1" applyBorder="1" applyAlignment="1">
      <alignment horizontal="center" wrapText="1"/>
    </xf>
    <xf numFmtId="0" fontId="82" fillId="11" borderId="7" xfId="0" applyFont="1" applyFill="1" applyBorder="1" applyAlignment="1">
      <alignment horizontal="left" vertical="center" wrapText="1"/>
    </xf>
    <xf numFmtId="168" fontId="82" fillId="11" borderId="7" xfId="0" applyNumberFormat="1" applyFont="1" applyFill="1" applyBorder="1" applyAlignment="1">
      <alignment horizontal="left" vertical="center" wrapText="1"/>
    </xf>
    <xf numFmtId="168" fontId="82" fillId="11" borderId="7" xfId="0" applyNumberFormat="1" applyFont="1" applyFill="1" applyBorder="1" applyAlignment="1">
      <alignment horizontal="left"/>
    </xf>
    <xf numFmtId="0" fontId="80" fillId="0" borderId="0" xfId="0" applyFont="1" applyAlignment="1">
      <alignment horizontal="left"/>
    </xf>
    <xf numFmtId="0" fontId="63" fillId="0" borderId="0" xfId="0" applyFont="1"/>
    <xf numFmtId="0" fontId="66" fillId="0" borderId="0" xfId="0" applyFont="1"/>
    <xf numFmtId="0" fontId="66" fillId="0" borderId="0" xfId="0" applyFont="1" applyAlignment="1">
      <alignment horizontal="left" vertical="center"/>
    </xf>
    <xf numFmtId="174" fontId="66" fillId="0" borderId="0" xfId="0" applyNumberFormat="1" applyFont="1" applyAlignment="1">
      <alignment horizontal="left" vertical="center" wrapText="1"/>
    </xf>
    <xf numFmtId="0" fontId="83" fillId="0" borderId="0" xfId="0" applyFont="1" applyAlignment="1">
      <alignment horizontal="left" vertical="center"/>
    </xf>
    <xf numFmtId="174" fontId="66" fillId="0" borderId="0" xfId="0" applyNumberFormat="1" applyFont="1" applyAlignment="1">
      <alignment vertical="center" wrapText="1"/>
    </xf>
    <xf numFmtId="17" fontId="82" fillId="0" borderId="0" xfId="0" applyNumberFormat="1" applyFont="1" applyAlignment="1">
      <alignment horizontal="left"/>
    </xf>
    <xf numFmtId="0" fontId="66" fillId="0" borderId="0" xfId="0" applyFont="1" applyAlignment="1">
      <alignment vertical="center" wrapText="1"/>
    </xf>
    <xf numFmtId="0" fontId="66" fillId="0" borderId="0" xfId="0" applyFont="1" applyAlignment="1">
      <alignment horizontal="left" vertical="center" wrapText="1"/>
    </xf>
    <xf numFmtId="3" fontId="66" fillId="0" borderId="0" xfId="0" applyNumberFormat="1" applyFont="1" applyAlignment="1">
      <alignment horizontal="left" vertical="center" wrapText="1"/>
    </xf>
    <xf numFmtId="4" fontId="66" fillId="0" borderId="0" xfId="0" applyNumberFormat="1" applyFont="1" applyAlignment="1">
      <alignment horizontal="left" vertical="center" wrapText="1"/>
    </xf>
    <xf numFmtId="17" fontId="63" fillId="0" borderId="0" xfId="0" applyNumberFormat="1" applyFont="1" applyAlignment="1">
      <alignment horizontal="left"/>
    </xf>
    <xf numFmtId="168" fontId="66" fillId="0" borderId="0" xfId="0" applyNumberFormat="1" applyFont="1" applyAlignment="1">
      <alignment horizontal="left" vertical="center"/>
    </xf>
    <xf numFmtId="168" fontId="84" fillId="0" borderId="0" xfId="0" applyNumberFormat="1" applyFont="1" applyAlignment="1">
      <alignment horizontal="left"/>
    </xf>
    <xf numFmtId="168" fontId="63" fillId="0" borderId="0" xfId="0" applyNumberFormat="1" applyFont="1"/>
    <xf numFmtId="0" fontId="82" fillId="0" borderId="0" xfId="0" applyFont="1"/>
    <xf numFmtId="168" fontId="82" fillId="0" borderId="0" xfId="0" applyNumberFormat="1" applyFont="1"/>
    <xf numFmtId="0" fontId="82" fillId="0" borderId="0" xfId="0" applyFont="1" applyAlignment="1">
      <alignment horizontal="center"/>
    </xf>
    <xf numFmtId="0" fontId="85" fillId="0" borderId="0" xfId="0" applyFont="1" applyAlignment="1">
      <alignment horizontal="left"/>
    </xf>
    <xf numFmtId="168" fontId="85" fillId="0" borderId="0" xfId="0" applyNumberFormat="1" applyFont="1" applyAlignment="1">
      <alignment horizontal="left"/>
    </xf>
    <xf numFmtId="0" fontId="80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8" fontId="63" fillId="0" borderId="0" xfId="0" applyNumberFormat="1" applyFont="1" applyAlignment="1">
      <alignment horizontal="left"/>
    </xf>
    <xf numFmtId="8" fontId="63" fillId="0" borderId="0" xfId="0" applyNumberFormat="1" applyFont="1" applyAlignment="1">
      <alignment horizontal="right" vertical="center" readingOrder="1"/>
    </xf>
    <xf numFmtId="0" fontId="80" fillId="0" borderId="69" xfId="0" applyFont="1" applyBorder="1" applyAlignment="1">
      <alignment horizontal="left"/>
    </xf>
    <xf numFmtId="168" fontId="80" fillId="0" borderId="60" xfId="0" applyNumberFormat="1" applyFont="1" applyBorder="1" applyAlignment="1">
      <alignment horizontal="left"/>
    </xf>
    <xf numFmtId="0" fontId="80" fillId="0" borderId="74" xfId="0" applyFont="1" applyBorder="1" applyAlignment="1">
      <alignment horizontal="left"/>
    </xf>
    <xf numFmtId="168" fontId="80" fillId="0" borderId="56" xfId="0" applyNumberFormat="1" applyFont="1" applyBorder="1" applyAlignment="1">
      <alignment horizontal="left"/>
    </xf>
    <xf numFmtId="14" fontId="66" fillId="0" borderId="0" xfId="0" applyNumberFormat="1" applyFont="1"/>
    <xf numFmtId="168" fontId="66" fillId="0" borderId="0" xfId="0" applyNumberFormat="1" applyFont="1" applyAlignment="1">
      <alignment vertical="center" wrapText="1"/>
    </xf>
    <xf numFmtId="176" fontId="63" fillId="0" borderId="0" xfId="0" applyNumberFormat="1" applyFont="1"/>
    <xf numFmtId="173" fontId="82" fillId="11" borderId="7" xfId="0" applyNumberFormat="1" applyFont="1" applyFill="1" applyBorder="1" applyAlignment="1">
      <alignment horizontal="left" vertical="center" wrapText="1"/>
    </xf>
    <xf numFmtId="40" fontId="2" fillId="2" borderId="1" xfId="0" applyNumberFormat="1" applyFont="1" applyFill="1" applyBorder="1" applyAlignment="1">
      <alignment horizontal="center" wrapText="1"/>
    </xf>
    <xf numFmtId="0" fontId="3" fillId="0" borderId="2" xfId="0" applyFont="1" applyBorder="1"/>
    <xf numFmtId="0" fontId="3" fillId="0" borderId="3" xfId="0" applyFont="1" applyBorder="1"/>
    <xf numFmtId="40" fontId="2" fillId="3" borderId="4" xfId="0" applyNumberFormat="1" applyFont="1" applyFill="1" applyBorder="1" applyAlignment="1">
      <alignment horizontal="left" vertical="center"/>
    </xf>
    <xf numFmtId="0" fontId="3" fillId="0" borderId="8" xfId="0" applyFont="1" applyBorder="1"/>
    <xf numFmtId="17" fontId="2" fillId="4" borderId="6" xfId="0" applyNumberFormat="1" applyFont="1" applyFill="1" applyBorder="1" applyAlignment="1">
      <alignment horizontal="center" vertical="center" wrapText="1"/>
    </xf>
    <xf numFmtId="0" fontId="3" fillId="0" borderId="10" xfId="0" applyFont="1" applyBorder="1"/>
    <xf numFmtId="0" fontId="3" fillId="0" borderId="13" xfId="0" applyFont="1" applyBorder="1"/>
    <xf numFmtId="0" fontId="14" fillId="0" borderId="0" xfId="0" applyFont="1" applyAlignment="1">
      <alignment horizontal="center" wrapText="1"/>
    </xf>
    <xf numFmtId="0" fontId="0" fillId="0" borderId="0" xfId="0" applyFont="1" applyAlignment="1"/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4" fillId="3" borderId="1" xfId="0" applyFont="1" applyFill="1" applyBorder="1" applyAlignment="1">
      <alignment wrapText="1"/>
    </xf>
    <xf numFmtId="0" fontId="40" fillId="0" borderId="37" xfId="0" applyFont="1" applyBorder="1" applyAlignment="1">
      <alignment horizontal="center" vertical="center"/>
    </xf>
    <xf numFmtId="0" fontId="3" fillId="0" borderId="37" xfId="0" applyFont="1" applyBorder="1"/>
    <xf numFmtId="0" fontId="46" fillId="0" borderId="40" xfId="0" applyFont="1" applyBorder="1" applyAlignment="1">
      <alignment horizontal="center"/>
    </xf>
    <xf numFmtId="0" fontId="3" fillId="0" borderId="41" xfId="0" applyFont="1" applyBorder="1"/>
    <xf numFmtId="0" fontId="3" fillId="0" borderId="42" xfId="0" applyFont="1" applyBorder="1"/>
    <xf numFmtId="0" fontId="14" fillId="0" borderId="51" xfId="0" applyFont="1" applyBorder="1" applyAlignment="1">
      <alignment horizontal="center"/>
    </xf>
    <xf numFmtId="0" fontId="3" fillId="0" borderId="56" xfId="0" applyFont="1" applyBorder="1"/>
    <xf numFmtId="0" fontId="67" fillId="20" borderId="103" xfId="0" applyFont="1" applyFill="1" applyBorder="1" applyAlignment="1">
      <alignment vertical="center" wrapText="1"/>
    </xf>
    <xf numFmtId="0" fontId="3" fillId="0" borderId="104" xfId="0" applyFont="1" applyBorder="1"/>
    <xf numFmtId="0" fontId="3" fillId="0" borderId="105" xfId="0" applyFont="1" applyBorder="1"/>
    <xf numFmtId="0" fontId="46" fillId="0" borderId="109" xfId="0" applyFont="1" applyBorder="1" applyAlignment="1">
      <alignment horizontal="center" vertical="center" wrapText="1"/>
    </xf>
    <xf numFmtId="0" fontId="3" fillId="0" borderId="48" xfId="0" applyFont="1" applyBorder="1"/>
    <xf numFmtId="174" fontId="46" fillId="0" borderId="109" xfId="0" applyNumberFormat="1" applyFont="1" applyBorder="1" applyAlignment="1">
      <alignment horizontal="center" vertical="center" wrapText="1"/>
    </xf>
    <xf numFmtId="173" fontId="47" fillId="0" borderId="49" xfId="0" applyNumberFormat="1" applyFont="1" applyBorder="1" applyAlignment="1">
      <alignment horizontal="center" vertical="center" wrapText="1"/>
    </xf>
    <xf numFmtId="0" fontId="3" fillId="0" borderId="112" xfId="0" applyFont="1" applyBorder="1"/>
    <xf numFmtId="0" fontId="44" fillId="0" borderId="51" xfId="0" applyFont="1" applyBorder="1" applyAlignment="1">
      <alignment horizontal="center" vertical="center" wrapText="1"/>
    </xf>
    <xf numFmtId="0" fontId="3" fillId="0" borderId="110" xfId="0" applyFont="1" applyBorder="1"/>
    <xf numFmtId="0" fontId="46" fillId="0" borderId="40" xfId="0" applyFont="1" applyBorder="1" applyAlignment="1">
      <alignment horizontal="center" vertical="center" wrapText="1"/>
    </xf>
    <xf numFmtId="173" fontId="46" fillId="0" borderId="40" xfId="0" applyNumberFormat="1" applyFont="1" applyBorder="1" applyAlignment="1">
      <alignment horizontal="center" vertical="center" wrapText="1"/>
    </xf>
    <xf numFmtId="173" fontId="44" fillId="0" borderId="0" xfId="0" applyNumberFormat="1" applyFont="1" applyAlignment="1">
      <alignment horizontal="center" vertical="center" wrapText="1"/>
    </xf>
    <xf numFmtId="174" fontId="46" fillId="0" borderId="51" xfId="0" applyNumberFormat="1" applyFont="1" applyBorder="1" applyAlignment="1">
      <alignment horizontal="center" vertical="center" wrapText="1"/>
    </xf>
    <xf numFmtId="173" fontId="47" fillId="0" borderId="0" xfId="0" applyNumberFormat="1" applyFont="1" applyAlignment="1">
      <alignment horizontal="center" vertical="center" wrapText="1"/>
    </xf>
    <xf numFmtId="173" fontId="44" fillId="0" borderId="114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173" fontId="47" fillId="0" borderId="109" xfId="0" applyNumberFormat="1" applyFont="1" applyBorder="1" applyAlignment="1">
      <alignment horizontal="center" vertical="center" wrapText="1"/>
    </xf>
    <xf numFmtId="49" fontId="47" fillId="0" borderId="110" xfId="0" applyNumberFormat="1" applyFont="1" applyBorder="1" applyAlignment="1">
      <alignment horizontal="center" vertical="center" wrapText="1"/>
    </xf>
    <xf numFmtId="173" fontId="47" fillId="0" borderId="110" xfId="0" applyNumberFormat="1" applyFont="1" applyBorder="1" applyAlignment="1">
      <alignment horizontal="center" vertical="center" wrapText="1"/>
    </xf>
    <xf numFmtId="173" fontId="47" fillId="0" borderId="111" xfId="0" applyNumberFormat="1" applyFont="1" applyBorder="1" applyAlignment="1">
      <alignment horizontal="center" vertical="center" wrapText="1"/>
    </xf>
    <xf numFmtId="173" fontId="47" fillId="0" borderId="111" xfId="0" applyNumberFormat="1" applyFont="1" applyBorder="1" applyAlignment="1">
      <alignment horizontal="center" vertical="top" wrapText="1"/>
    </xf>
    <xf numFmtId="49" fontId="45" fillId="0" borderId="110" xfId="0" applyNumberFormat="1" applyFont="1" applyBorder="1" applyAlignment="1">
      <alignment horizontal="center" vertical="center" wrapText="1"/>
    </xf>
    <xf numFmtId="173" fontId="45" fillId="0" borderId="109" xfId="0" applyNumberFormat="1" applyFont="1" applyBorder="1" applyAlignment="1">
      <alignment horizontal="center" vertical="center" wrapText="1"/>
    </xf>
    <xf numFmtId="0" fontId="3" fillId="0" borderId="111" xfId="0" applyFont="1" applyBorder="1"/>
    <xf numFmtId="49" fontId="45" fillId="8" borderId="113" xfId="0" applyNumberFormat="1" applyFont="1" applyFill="1" applyBorder="1" applyAlignment="1">
      <alignment horizontal="center" vertical="center" wrapText="1"/>
    </xf>
    <xf numFmtId="173" fontId="47" fillId="0" borderId="51" xfId="0" applyNumberFormat="1" applyFont="1" applyBorder="1" applyAlignment="1">
      <alignment horizontal="center" vertical="center" wrapText="1"/>
    </xf>
    <xf numFmtId="173" fontId="44" fillId="26" borderId="1" xfId="0" applyNumberFormat="1" applyFont="1" applyFill="1" applyBorder="1" applyAlignment="1">
      <alignment horizontal="left" wrapText="1"/>
    </xf>
    <xf numFmtId="49" fontId="47" fillId="0" borderId="49" xfId="0" applyNumberFormat="1" applyFont="1" applyBorder="1" applyAlignment="1">
      <alignment horizontal="center" vertical="center" wrapText="1"/>
    </xf>
    <xf numFmtId="49" fontId="47" fillId="0" borderId="111" xfId="0" applyNumberFormat="1" applyFont="1" applyBorder="1" applyAlignment="1">
      <alignment horizontal="center" vertical="center" wrapText="1"/>
    </xf>
    <xf numFmtId="173" fontId="44" fillId="0" borderId="0" xfId="0" applyNumberFormat="1" applyFont="1" applyAlignment="1">
      <alignment vertical="center" wrapText="1"/>
    </xf>
    <xf numFmtId="173" fontId="44" fillId="0" borderId="114" xfId="0" applyNumberFormat="1" applyFont="1" applyBorder="1" applyAlignment="1">
      <alignment horizontal="left" vertical="center" wrapText="1"/>
    </xf>
    <xf numFmtId="174" fontId="46" fillId="0" borderId="0" xfId="0" applyNumberFormat="1" applyFont="1" applyAlignment="1">
      <alignment horizontal="center" vertical="center" wrapText="1"/>
    </xf>
    <xf numFmtId="49" fontId="75" fillId="8" borderId="113" xfId="0" applyNumberFormat="1" applyFont="1" applyFill="1" applyBorder="1" applyAlignment="1">
      <alignment horizontal="center" vertical="center" wrapText="1"/>
    </xf>
    <xf numFmtId="173" fontId="73" fillId="0" borderId="109" xfId="0" applyNumberFormat="1" applyFont="1" applyBorder="1" applyAlignment="1">
      <alignment horizontal="center" vertical="center" wrapText="1"/>
    </xf>
    <xf numFmtId="49" fontId="73" fillId="0" borderId="110" xfId="0" applyNumberFormat="1" applyFont="1" applyBorder="1" applyAlignment="1">
      <alignment horizontal="center" vertical="center" wrapText="1"/>
    </xf>
    <xf numFmtId="173" fontId="73" fillId="0" borderId="111" xfId="0" applyNumberFormat="1" applyFont="1" applyBorder="1" applyAlignment="1">
      <alignment horizontal="center" vertical="center" wrapText="1"/>
    </xf>
    <xf numFmtId="173" fontId="73" fillId="0" borderId="110" xfId="0" applyNumberFormat="1" applyFont="1" applyBorder="1" applyAlignment="1">
      <alignment horizontal="center" vertical="center" wrapText="1"/>
    </xf>
    <xf numFmtId="173" fontId="73" fillId="0" borderId="111" xfId="0" applyNumberFormat="1" applyFont="1" applyBorder="1" applyAlignment="1">
      <alignment horizontal="center" vertical="top" wrapText="1"/>
    </xf>
    <xf numFmtId="173" fontId="74" fillId="0" borderId="109" xfId="0" applyNumberFormat="1" applyFont="1" applyBorder="1" applyAlignment="1">
      <alignment horizontal="center" vertical="center" wrapText="1"/>
    </xf>
    <xf numFmtId="49" fontId="73" fillId="0" borderId="51" xfId="0" applyNumberFormat="1" applyFont="1" applyBorder="1" applyAlignment="1">
      <alignment horizontal="center" vertical="center" wrapText="1"/>
    </xf>
    <xf numFmtId="49" fontId="73" fillId="0" borderId="109" xfId="0" applyNumberFormat="1" applyFont="1" applyBorder="1" applyAlignment="1">
      <alignment horizontal="center" vertical="center" wrapText="1"/>
    </xf>
    <xf numFmtId="173" fontId="73" fillId="0" borderId="51" xfId="0" applyNumberFormat="1" applyFont="1" applyBorder="1" applyAlignment="1">
      <alignment horizontal="center" vertical="center" wrapText="1"/>
    </xf>
    <xf numFmtId="173" fontId="76" fillId="0" borderId="0" xfId="0" applyNumberFormat="1" applyFont="1" applyAlignment="1">
      <alignment vertical="center" wrapText="1"/>
    </xf>
    <xf numFmtId="174" fontId="77" fillId="0" borderId="109" xfId="0" applyNumberFormat="1" applyFont="1" applyBorder="1" applyAlignment="1">
      <alignment horizontal="center" vertical="center" wrapText="1"/>
    </xf>
    <xf numFmtId="0" fontId="76" fillId="11" borderId="109" xfId="0" applyFont="1" applyFill="1" applyBorder="1" applyAlignment="1">
      <alignment horizontal="center" vertical="center"/>
    </xf>
    <xf numFmtId="173" fontId="74" fillId="11" borderId="109" xfId="0" applyNumberFormat="1" applyFont="1" applyFill="1" applyBorder="1" applyAlignment="1">
      <alignment horizontal="center" vertical="center" wrapText="1"/>
    </xf>
    <xf numFmtId="0" fontId="66" fillId="0" borderId="51" xfId="0" applyFont="1" applyBorder="1" applyAlignment="1">
      <alignment horizontal="center"/>
    </xf>
    <xf numFmtId="173" fontId="44" fillId="0" borderId="51" xfId="0" applyNumberFormat="1" applyFont="1" applyBorder="1" applyAlignment="1">
      <alignment horizontal="left" vertical="center" wrapText="1"/>
    </xf>
    <xf numFmtId="49" fontId="44" fillId="0" borderId="51" xfId="0" applyNumberFormat="1" applyFont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0" fontId="3" fillId="0" borderId="59" xfId="0" applyFont="1" applyBorder="1"/>
    <xf numFmtId="0" fontId="3" fillId="0" borderId="60" xfId="0" applyFont="1" applyBorder="1"/>
    <xf numFmtId="173" fontId="44" fillId="0" borderId="51" xfId="0" applyNumberFormat="1" applyFont="1" applyBorder="1" applyAlignment="1">
      <alignment horizontal="center" vertical="center" wrapText="1"/>
    </xf>
    <xf numFmtId="49" fontId="74" fillId="0" borderId="110" xfId="0" applyNumberFormat="1" applyFont="1" applyBorder="1" applyAlignment="1">
      <alignment horizontal="center" vertical="center" wrapText="1"/>
    </xf>
    <xf numFmtId="174" fontId="73" fillId="0" borderId="109" xfId="0" applyNumberFormat="1" applyFont="1" applyBorder="1" applyAlignment="1">
      <alignment horizontal="center" vertical="center" wrapText="1"/>
    </xf>
    <xf numFmtId="174" fontId="77" fillId="11" borderId="109" xfId="0" applyNumberFormat="1" applyFont="1" applyFill="1" applyBorder="1" applyAlignment="1">
      <alignment horizontal="center" vertical="center" wrapText="1"/>
    </xf>
    <xf numFmtId="174" fontId="76" fillId="0" borderId="51" xfId="0" applyNumberFormat="1" applyFont="1" applyBorder="1" applyAlignment="1">
      <alignment horizontal="center" vertical="center"/>
    </xf>
    <xf numFmtId="173" fontId="80" fillId="0" borderId="0" xfId="0" applyNumberFormat="1" applyFont="1" applyAlignment="1">
      <alignment horizontal="center" vertical="center" wrapText="1"/>
    </xf>
    <xf numFmtId="0" fontId="80" fillId="0" borderId="40" xfId="0" applyFont="1" applyBorder="1" applyAlignment="1">
      <alignment horizontal="left"/>
    </xf>
    <xf numFmtId="0" fontId="80" fillId="0" borderId="0" xfId="0" applyFont="1" applyAlignment="1">
      <alignment horizontal="center"/>
    </xf>
    <xf numFmtId="0" fontId="63" fillId="0" borderId="0" xfId="0" applyFont="1" applyAlignment="1">
      <alignment horizontal="center"/>
    </xf>
  </cellXfs>
  <cellStyles count="1">
    <cellStyle name="Normal" xfId="0" builtinId="0"/>
  </cellStyles>
  <dxfs count="3">
    <dxf>
      <fill>
        <patternFill patternType="solid">
          <fgColor rgb="FFB4C6E7"/>
          <bgColor rgb="FFB4C6E7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theme="0"/>
          <bgColor theme="0"/>
        </patternFill>
      </fill>
    </dxf>
  </dxfs>
  <tableStyles count="1">
    <tableStyle name="Treinamento Bruninha-João Gomes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352675" cy="11239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09725" cy="6381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3876675" cy="11811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8</xdr:row>
      <xdr:rowOff>66675</xdr:rowOff>
    </xdr:from>
    <xdr:ext cx="4276725" cy="2286000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0</xdr:row>
      <xdr:rowOff>9525</xdr:rowOff>
    </xdr:from>
    <xdr:ext cx="2743200" cy="857250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3" name="Shape 3" descr="data:image/png;base64,iVBORw0KGgoAAAANSUhEUgAAAEgAAABICAYAAABV7bNHAAAAAXNSR0IArs4c6QAAIABJREFUeF69vAd4XeWVtn3vcop6l4ts2ZJsSe5V7h0bm1CMAYeA6RDIQAIpM0nmn0m+TMqXmcykzyQMZJhMKKaYYrABFyx3ucmWuyXL6s3qXafs8s16zzGQxE4GJte/r8vWkU7be72rPOtZz7s127ZdTdOQf//TwwXk1a7rqp+R39QfsHUL0NFcPfpXB0dz1O+6q+NqNq5jgKbhaC5oIQxb3uwFfQhcD+ABfQDNiQVXw8UF9blhwMB1PWjq0zV5Gg0HNAdHXumCqcln/GUO7dMY6MpXi4GUeaLGVQZzHVwxhDyny5PyWF5lg2ahYaPJBToecB1wg1iOi2PL6wK4roFheNCNMK7hR9fFeiaOa0RMosnvDq4sqquhKwMauHpkmdTT5l/GOOra/tcGUs7zkQdpjoZtuDjY6HLqjo7tyCXJl1l0tzTTVdOA3dFHqLOLWENDT4oH18R1QsozdE0j5Abo7wviM2zi0jMxU1LIHD8WT3IStu7D0h10TWxhgBPxMj1qPE3z/sUs9KGBPu4Jf/bTozEmP8RT5Kc4izyyCWHaHrB1iSIca4CWirPUlRzD6hggJikV/Im094eob+2ibyjMwECQ/r4BgkMhDMMhxm+SmJhKrM9PWlwM2SMz8BiD2HYP3T2djMnJZ0xREf5Rw7D8BrqmY4gXag5Dmk08sX/2Ev6nL/h0HvQHBhLTaLbkIw1bi+QhraOLis27OVV8hDETpmCljuBcQzu7du+npbOLsOYSdnUc109QCyjjuo4ftCFMw8axY9FNjaAZxquZeJ0wCyblsXRaPjkpSfScPE0gxiV/3QrGzp6OafjRxAslzL3/83z65wz1vzaQ8jzHUSkmPBRgsKmNmn0lVBwrJSlnHLUBD1t3n6KyvpY1a1ezc8duRo8ZxYzZU0mIT2bz5u0kJ3hZs2YNT//bSxROHM2MWZN4/ndbGTUqgzivS331ZZLiknB1l0FrkMFQgNmz81lXNAuzphY70MO0G5aSMXMS/tQUNJ/xiYrOnzLSNUMskn5BCo2KoUjRiDyUnCKPNQfdcdGCFpfLK7l8oYKm4xU0WhrlPRa7jp0iPTMT23Zpu9zG6tXL+eCD3aQkZ5KTl03QDlBy8AyFeQk89oVHeeuN7SQm+xg9ZiS/eeZlVq5aRX1dK7HxXsaNzyE0FKCjrYcDB47hhDVcv83IEfGsmlzAcDtIdnYqY6aPJXPiVGJHjkAzJPAlGxoqH+qSDrQr1TVyLR/LoFe10580kOu46OIceiTJGlc813GwNA3DsQi0tlO95xg9bd2UXajkTLvL+cp6OgYHWPvZm2hqrMFvxtDeMkh6ZgJ9fR2cOFrPtJmFxCU77NlzmnFjU1m6dCm2ZVFeXk5ubi6bNm1i7a3rKN59kOVLl7CneB9dnYMkJKfQ1d9DWnIsa2+5mVc2vUH/QIixw9MpGpPMjDFJjByRyoicfEYvmo0TKxVOSpsYy8AUCBI1hVTCD53gGlF57SQt5rVdVT4D0RLqcyNWd7VB9KBOT2U9JzZvJ+SJ5a0DZznR1ENnbzs4CaAH+Pa3v8LPf/wzpkycQLwvlZMnT3DbHTfzm6c3kV8wloREnbJjlSQOSyIrK4v6+jqCoRAFBQWcPHmS5cuX8sGe91l36y0cP32Wc5dq8eInKymVJcunMXpsFhs3bqa+sU9hI59mMyYzmSUTxzIvL43UpFjyb70BX1qC8ngxkK5CIhoVegRHXSkyV3OhaxtIpRWXkA4+sX8YBN/J795QkMtHj3Hw+bexcibwzOZ9NHQNEdvvEvR4xJnRHQ+LFs3gsxsWU1l5gdqmQd7etoOVq5fx1lvFGE4QjxPEJ8nYGcDn86JJ3XbBti1s28G1BS8lQ3KItWtXkJ2UzKH9JUxbMAffsCQM3csbL79D1YUmcH0Kb3kM6PFarJiUyR1Fo7HbOlj5rW/jifWg64KtBAIIhvrIHAJYP/Kr3zfTn/SgsELG4BfjSAk3we3s59Ku/RwpPkx/8jB++1YxwZhENtx8M7t2baWn3WEgMBjJUWaQLz31GL/8+TMMSxhOnGnjMMSwjBRmTs4hd0QiabHxBIPBCLBUqFgBcpVkDZ+f+vZ+6upaOHauio6wSUgzcMJBejrbePDBRziw9zAVFRcVCE3JTGbG3Bl4whZHj14gzWez4TNTsS/XsOyRDaSNy8Px+kA3BW3hVeHg4OoOmuCpD4PvIyP9SRzkRFsJOeGwazPY1kXDthJOX7hIZbfDW9tLGULH9IZ49IsP0dfRRiDcy6GSauobLuM6Q4wdnkV6op8RaTo56fHMzMkjSfcwGOrHmxaHPyMZT0IS8fHxeL1eHMdhaGiIgYEBgv39BFua0CwL3fbQPahz5GINVd3d1Lf3EsDPQFCno60Nv2mz4a7bOHHyOJZjkpWWxaGSM/h98LnVheQaQ0xbNJ+MBbNwYmOwNR2foHGpwFJ1tE9ooCsgUGwZkmVt66F8y27KKyrYXt5OeV0rk4vmcfbUOTovN/K1rz3GmUsn6eu0aGnuo76miYVT8ygYZpJhhJk0tRAzI4XEERkkjxmJLykJTZeUKTktWiIjXddH6yi/SMV0AvQ2NzPY2MFgcyut1dVU1LbSrSdTfKqaysZW4uP8fGbN9Wx++x3ClkZcQgKBkM3g0BBJXo2bF05mXl4mBbMKGLNwDmG/B68uPaOtAKau+pM/ztSaY9uuI7EveUZc++OxSTDSL1mxnH11I5fO1vHqmXbOVdTy+JOP89LrL9PdEmIwNMSDX7yDnS9v5XLnADmjE7hj/nSMhnoK508md0kR/uGZmIkJqvSqtZIeShP0K+1IpHlVv3/8PFSoga1FLkL1dEGHUGsPQ7XVHHl/Jx0DUK/Fs3nvMRYsXMiw5Hh2HzpKTU0Dftdg2uypjEhOYd+u/SxYMYcVwzQWrV5MwvTZDMXY+Fwp/0Yk/13lUCGmmpoo5rliIDmhSJPsUrf1Pfa/f5ySXpd9h8sImzqPfOkhnvvZb5VVc3NziNcSONpUyi0Fk1g5MQ9CXSz+wnrih43A1Q1cQxJ3FEsZOoKdJRN4bAgZkSKsFigKTKR3l5fLIWsrGEaTps4Gx9RUsTACQbp3HqZ02x4Co0bxzHv76R4widMTyZ+Wway5c6g6V03smGSe+fULjHBi2LBuDmNbL7P4Z18mNjYdVxf872IakWb4Dw/NcmxFTKgnpYxL/yT/BF6FHJoOnqDs1U2UGTm8ses4CYma6ocef/IJ3n3/XVLiYjCMRBqq6lhemMbiCdkkDU+mcM1CzMRkbN2DresRoHYFeF6hS9QXStUK4gwGCA8GwXEx/F488TG4pomhiRkjIWgbQnhIODgYtvyvEdIs3KpqyjftoMdKYOPR85S39DJ9Yh5Gskb2+LG8/soW2lsG8GouaXE+/urWlegdZ1n5za+RlJqC7ZUULd9zFQOFXds1IyBBHVbUhXTHofNCOeVvFnNiyOTp13cyMnM4+ZMmMxTo5eKJC8xaOo3OwSBaWy9zR/mZkpfFqBnjGLVwGprHB45HIVdD8JRUNR3Cmo0pYdvXT29VA22VNYSbmhjo6iYUCql8ZHpM4hMT8aWnkTypgNS8sZgJCdjiiTiYthjWxTE0LKlqjgsd3Vzavo+uyio+aOll28Fa/PE66++7kX//8QukJ2UysaiA8gv1hIMBvnVjEQmJIabcczuepBTV8F7DQI5rKl8Wpkb8xkEMJlTE6Tff4XRdP09vPUL2hOH0tfbS3+swZc4kstIy2fj8OxSOy+LmwgSm5WUy+pY1JGSPxqtWW9ClOK+Eh6y6S1i8KByg9UApl7btIdTbh5mayKixY9GTE/HG+sDQsYJhwv2D9DY2M9DShub3MeaGZYyYNxNT8yr6RPFMRqQCGY4ZgfuBfqrK9lP5bhmnujxsLbtAQko8jm5x3fJlaGGXt97eTktbiKLcFB5flUNqYQEFa1ahe8S/r+pBUQMpDsbG0DWMIZvqg0c5degkL+0+S6Pl8INvPslPnnmWiycvYXr9jBiVgd3v8MC8iRSM1Zh4x834MkeiqViOMI1BTcNnS9oQgiuEWXOZoz99jqaLVUxat4qM5XPQM9NI8KfgmrrKB2JQQ3KR5WINDhLqaaft5DnOv/Iu6TljmPm1R7AT4yMVUDoIw8ISXkjoFdclqNv0Hqng2HvbKG0LsflgOStXL+Js+QnG5xSyfesO4sxkLjtD3D1nPOvnT2P0ilmk5eeh6X9sJM12bVcXwkkTd3UVLgg0d3J001ZKzjTw8v4T3H/r7bxevIu1666nvLyKo/vPY2sOT62dSG6mj3mfvRvfiEx0Q1P9mjynvMYy1UU7VpCB0lNs+ddfk541klVfe5zAsBRcfMQEdYb8YcSspniYOEU01AXMCToNC+UxOMDBf3mWvoZ25n/jr/DnDsPUfJhh8U1XvUaynM8yCRs2DYf20VB8mneOXubNczUsKhrP9SsX4PelMnrUML7w1/+HeD2G++aMYMHiCYy/5TPoXl+UBfgIbGiuM+C6Tiy2HkJ3Ig1d9bb32P/uIV650E1PSKO3oZawnkBMrMbMoolUna1m0ezRrMlOYsrq5cRPmohjyntDGJJ3pByJFwQ1AkaQtoMlVG7cStbCOYy7/QaCMX78rkdVLUWVXqNRVDBIlWEICGsdGKDyrfdpKS9nxh1r8U3Kx+uaWJoUgUgoC8HtSItihTmzdSvtF5p5dtcZzjZ2k1OYzZTJ49mz8wA97WG8CV7mFmZw09jhFH1+NSkjC7C9DgZBNNeHbhviMAHXdX0RNGk7BAZ62fHtX3I67OfwhXqyxo/g2NmLzJ08k/qKi5TXtXDd3ALuGjmKzOsLyVkxT+UFTdMjCVh4IUUzSCUMYh07x6H/eJXxy+eTff1S9IRYHN0bLfnSygijfPX4FytbCvxomGGpsDYD1gCNHxyg7dRFZt+9Dj17OIYrxUDggBQDB802cDSb8EA/Z196n+b2ID/duZeE2DRa2hoZOWIEudljcH1xHDu4m8/Nn8ycwgzGfX4D8Y40tDa2bqpKqdmONBEGHltjSA9T/+LrXKod4IdvH2byhPH44x3S8ydTc6qMpJhkzpw4w11zs5kzIZ/8e24iFCOXp+Fx9EjH7Eoh9qpJxVC4lUNPfp+RSxeSt3YNWkIcpiNUbIQeiOBmB03B/Kscwt+oflAXYgHDivDcofAQdcUHaCs9T9E3H0XXfehS4fQoXnIi5K8grYH2dvZ9/xfU+tL47Y4y5i2ax4yiXHZu3oUnMYOuvlZyExNZ4h9g0Q+eJC0pPbLYemTZNMtxXNu18VomAbuXbQ9+nYvjpvPsK3uJ9+ssnTOPQydPkVcwEk9MHIU+i0lxg6z4h6/g8yVHkLchkwrpZMGRtt/2oocsyn77HB3nzrPgn7+N5k/C4+oqAatyr5KxiyElyby6gaRYSYiZrlC5EeBoKqTvYIX6ubjxPfwjMhm1aiEezYOlixdJopdzUPCPkBHCOX2Sd/7ldd4dNDh5oZEFS2fCYCcQTyDs4+yxQ/zLw2sw42zmPnonuiYRpatcqlm242qatOsm1e/toLWqle+/sY/q5h5Mj0GM68WjwaR5M2hqrOTmcbHccd86Yoqm4XW8GHK1jqPQtUyrQlgYrsZgcwtv3v1F7nzpx3iHZYHm+xAlS0VW6yuTIcEw0ZD8Qx8Sg0ihErQtbw5HI1FwUFgWwrI4+N1nWPS3n0ePiVHAUVgA8R5D0QkCJoOgByn99duUlrfz7AeH6Q4FWLtqJYRCfLD3IJodw4ZbZ5Pd2shnf/l1SEyJ8usWmht2XMsM4wRsjv3kGRqTR1J8rJ7ennaS0jIZnTucrrYujh06x/yxidy0OJ9pt96IJz0Zy3TxytXKXMqQ/21sQbhagPO/ewO3oYvCbz6ER3KclNAoWFSuq8JAhofCVF49S19pmFXkRkNSNd7KS2R+4tJ1/AKOZZNZNAVd+jxb7OJiq5C3MR0LGQN1Vlxi1zOvsuViK0fKm0iNSyFrhJf4jESqqwYJ9bfyo4fXklWQQfaKxeIvUkvRnHDIDZoQrKyl4u19/OTAWcor21i9bAEJKUnEZHh48XdvkeJ6eeK6yUxeNoO8ZYsUMxXWHbyOXGRkxCMTTkdOMDTAvr/9J6Z9bj2JcyZHunVNira61EhKjvZltvA+V89Akdbn4zyR4Gj5KBkYWpHwGwwP0HainNFzpoGpY0osmuI58hVRztzVCPf0cn7L+7z5wQmKT3YzfclsdKuL9sEgFWcqGOju5Xt//SiZA5eY/+XHcA1J9LKQdsANayYNOz6gs3KAR5/ZxNCARWKMj0XL55KYlsDGl95j+shEvr5uEdnXzyV1fJ5Kilc7HNehv7aBE0//J3O/+DieUWnKcIJyPtUwRjwt+kbVk0Ufh6K5iLZu6kvLCFgWGYU5pI8Zhe6R8VEEdEpLorzVsqnce5ATe0/zwrbzdMb66G9tJmlYBtMK8jl8oIQZkwt4oCiNyffcQWx6Bo7QIY4dcl0bjrz4CuXnO/np2wcZsm288ke/yy3Xr+aNd3bwxXXXMWWYl0WP343m9V8VdUZqu0Pd0RM0Fu9h1sMP4k1PVv2TBOAnGP9/ZHsZCEaHBvLHK1SJpdkE+/qJcRz62zoZarzM8YMlzFu8gOT5c9X5fRiWamYH7ZUXqdp1iB8+/y7e7Mncccsa+gZbcW2T//z3V3Edi188eSPp43PIWlCkSA5NapjVO8DF94t5actx3jl0gS989QuE+wZo62rh4L7DdDe38vOv3UdGVhK5Ny3GlA5bSvXVKrNjU3+wlIbSI8y6/158iYnRubx5NT7qWsH1ewa6MlWRi5QJqnjDYHcfPl3HTImlJ9DPxeID2BUNSCmY8dSjH+a8K6yoCu6hIMefe51dFXU8994p4mIMVq2aQUNjH+fPVKmW6AefX03eiGRyb78RUxjHkG25/dV1XCo+zE9eOcCJ6sskp5pMmzqN6VMmcrD0HJ1nz/D39ywlb80yUgtzMJRxrpFYbYfaQ8e4XHac6fduwJsQr9pgxep8ihiL5KBIQhfvlEa2v7sHPB6SEpPRTJX50Hr6qSk7y8gxI4nJGXv173IcTjz/Gg2dA/x//7qFRSuWMmv6aI6frGZwwKGs7CQP3jCV5ZOzmLjhsxhyyiHbcXvOnKVizwl+svkE/d5Y7r9zGU0tPRTv2kZFTTf3LZ/HjKQOVn/77zBifNHwuvrVOrZNzfEy2g4cYsYD96IlJ2C6tspBn9RAahwtFy82Ev4uHKaxvoGExETik5PRPabCRyKrEXomAjpdXEMAx1UOx6Fq3wGazzXxxR9vZHLRHJKSdC63DFJT30SwL8gNRdk8sHYa49fcgJHoQwtZjtt2+BAHNu/lv0paqAn0s2BcGjFJ6cSlxLK3+BwP37KYUX0nWPYP38WUxGVcneCOpCCbnqYmql5+iykP3IOdnqzymRBSn8ZAMk2RsCJsc+TAQQoLC4lPS0VqRFh5j66gRkQT4KgRlRMtCH9kJMemq76W85sP8/f/9Q7DcgsQKdGZExcYsiDW9jErN55H7p3NpGXXkzA6Q3oxy63bXcL2l7bz+oV2LrXW43d82HpY9TiSX3/9lXsgpp+F990tAFOhzN871JlEC6sl6CHErr/7MYuevJ+4tGE4PhPdDeHo4hExKjylAVUUrJSaP6XncVwsy6K2tobhw4cTFxsX0QZdg0P+k0nNlRAd5Pj3fsFrjQlsP3aYW25dxsyZkzl/9jyvvraVgpHpfO2OVeQunUZ63piIgRr3HmHbi9t55VwLU+bNInd4Lr1D3bS2tHL44GF+/eUNDOkdzL3r9o9NRz42sFeuETGa5djYbpiq94oxmzrJe/g2woYHjzSBHw73FeGjSHrJLYLBr9mLSVJ2nUjLYQijKGhZKan+fIL/w1dIXxcO8N4TX6c8bSH/8dbrFBVNIjUlmfHjCnjllbcZleLja7dfx+j5E8nIz5Uyb7vN+4/x/ovbeel0E3UdLXhCXhmfYgqBZcOzf30/nqSQohgiKyeoODqT+VACIGGnE3Y1UWXh9PVw6B+fZdJffY6E0aMVWpZGU0BeZA4lk4pIiCgR1DUOmZNdUbLpUULrk8gFf+9jBXjaId5+7Ckas1fyX1ve4fpVywkHHT7YuZv+gTBTx6XxlXVLyF0yjcyC8REDtRwo5b0X3ufFU02MLszjVMlpCqbmkBDrU3Ovf35kLXGZOlPX3ayiy5XGVMH9K0a6Av+F8Bf0KgximO6T5Rzbc5BVG+7ESU3CUZMN4W4kmcrnRKj8j7diV4zxp9zjf2Mgxwqx9YmnqMtaxu+2bCVr5AgqLlRHvN/SmTY+jafWLmTcsulkFhTK0DLkXj5Q+qEH3fnQPfziH39ObLKXJQsXcvrkGb5z1yq8SRYz169D0JMTYZfB8dLfG+TY0dNUV9fLpTJseBxz5s6GGB8Hdu2hp+QkMaZB/LQCzNQ0ps+YSUqKF80Q1lH6BdANSa3/PxwfetCXaBi9glc/2EluTjZpacMozM/n+RdfYXi8y1duWxrxoPwCkQ2G3KZ9h9n20jZePtfCHQ/cxXO/fAbX47Bk4TJKjxznp3+1nqDWxdy716voshwZz3g5c6aa//u9H2NZDkVFRXi9BmdPldPY0cO9d97Pr57+FUunTyYu0E9bbzsdQwHK6+rZ8Pl7eeyJezFNGSmHMTxx17ZOVCj6R1XhU6QgNWIKDbH1ia9xKXMhH5w8TkHBaKywTX1dI2PGFHD50plIDlowicyCPKE7Qm7jnkNs3/g+m8rb6Qz38fk7H6Ir0MvZsnOUlp7gV1/egG50s+Ch+1SJl8CqON/MP3znR9x00ypuuXUVcfEmwqKHgzrFJUfpquriF08/w/Y9bxLjCVN3+BT97QOY8Un86Nn/YNHqpdz/wDpFjUiiE3Q80NtLeHAIxxI1LHhME00RYRGZSkJqCrpHVCAyafyYjEWFa6RPk9QYffjhGPtDoZTrYgUGOfKDn7KpzuR4dT23rV/NnuJiMtKGcfZ0DWNSfHzpjhXkLp5GxvgxaEOO5XbvP8WBrTv5z0ONnG+pJjEYw6DHwGs7DP33uXz3oZtJ7ylnxT98A82MVVjnofu/ycwZc/jiU+vwiOZEeBfHrwZHAu5qajq4f8NX2Vn8Al6v5OUwXc0ddFZd4szJBg5V1vGt7z+B09dHx5kLhIaGCIdC6KYZ6cJ1jRh/DIbXg+M1GHJsMrNGkTg6G1f3YOqOgg0ycJBWWA04xKqiLJbJjFLBRZSwEQZAdNrQU19H+Vvb+NbzxdR2xuJ6ezDDBpYRxhNOpSjP5LF7lzFhxTISszLFQGF34EQlFQdK+cnWMk5fqsJr+wgaBoZrqS+/6/rZLIwfYNl3vozmS6DhvxvDWz7zCO9sfZ5R2Qlq6HZlLGtLgsamtqaLB+79MjuKf4dPRJVuP32aB6/j5/ib+9jy9g7uXTmPy5VnGDm1kNjh6SSMHE5MRgamX7CSgesIAg+hBcOcP3sOO2AxccFCLMPAI3MxQdFRKCX9msz3hFUU1lK6eEXG6S6WEiloakxUs38fl8trefxHmxjUkmSyoIwnT3rcRD4zL4OHbp5LzpqVmPFxaAEn7A5WNHJpzyH+ZdN+zl/qIKSoAhNHC+O1DDKTXH54z3JyP7OQ1MJ8Dh48yZce+wFHT72qZLtKjqD8OoTjmFRW1lB69BK/+NnvKN4nBpIVdAjJitsm33vqn6GpjsV5SUxaeyOZ+ZOoqa1SeEcLhRhqacfqknAbpL+nD/wmOTMnM3zaVHzJ8ViGiWMYos1XuqWw4yDqt6AOnig+EtxkCDDUZf5vIAINkRSe3/gade0BvvHLrVi6OIHwz+JxDn6PjwdvKmTZhOFMuvcudNODFnIsV+sZomL7bn73zmF2lNQyKKZ2PMrt/GGR4Ab52d9/lhEZseTedB2VlZe5fe2XKCl9mZhYU62O4mr0gFJ6bXptG9veLaX0yCW+9d1H8JoizzXpbm7k/Q924LFM7i0ax/DcZPI/ux7d8EaVJUJq27iahfDkKtQESIZsemsaKTl8iMkzZzFqQgFWKEC4pRPviCT66pqJ8cdhxMZEhFcCKQYCWLZFKMaD3zHRvD6MgMWh555nf00Pv3mnDE231JhKDGTaFolxBt+4fxETslLIv/M2Ka8y1bBcPWxz9JU3OHeulV++WUa/PaAuFC2M7nrU1PLB9ZNZkJXK7M/fhePxceOaR3nw4fXcfsf1mIYk0bAKNdfReH3TrqiBKrjx1imo1g0PHS0dXGrp5Jl/+nvq3t/I2FkzGb5wAWFPUIkrDZGhyBBTkfQRQOn2dtC24wgXKisonDSBmlMXmHLfrZx+dycjYuIIJHpo2H6YsYtnU7HnOPl3rCFtVgF1z71NyHWIycmisuQkN/7wG/RV11G18xj/9NouylqG8IUjZJxMwiSdpMZY/Oxv7iRz/AhGzZ1PyHAirYaAs6rtO2mt7OHJp3cwGOjE0WLwOGGCuh/N8TF/vMtTtywje9UikvJGsvO9k7z04hYefvQmioqm4YsNozlxSiH20gtbKd51irLj5zhY+jt8Hg2Rs3S0tvN/vvkzFs+cS4HnMnExseSvX48nLtJCSL6TQ7fVNIHO+kaaDx0lYAUZN38Gh3+9kYIblmJaUP7ubnKvKyLU10fzuUukTcpXm2Qm3noD5W+9Q6C9m3GfW4MzEOLI06+z9B+/TsueEkpLzvLv756gon+I+IBMYWXYKR4eZtWcAm6bNYJZ991CXFoWQ4aQ9lbYlRlQsLqa8i0f8G+76jlyspawZxCvJQM5l6DhYWyyhy8sn8Wk6/IpWLaQkO3l5S3F7Nuyk8ysbKZPycdr6FRWNXDq1DkmTJjE5s1vsHvf63glQSgTaVRWXOb73/kxty2eidHezOTpUxlz4zLlfcJYuMEw9RcvEeodwGc5tJw7T3bRVLSufs5t38v0+2/hwqb31d6O6Q8DLNUMAAAPiklEQVTeyp4fPcuUe29W6pCkYcMYuFhP5f6DLP76l+js7aSh9CwTll6HJyWG2rd28GLxad4rbSQQCqsho0IZroHuBvnh32wgobuWpV99DM3wMCQe5Nq2K+7sBofY/U8/pSNxIt//2ZuEfEEMGeFKPtBMDN3hlhm5rL9uIgW3XE9cahoD2DTXtXPqQBkN7R2qniQlJzB37izi4uJ59dWX+fJXvxDlaSylAwxbBkdKTihKZPnMyVSePEyosY+MrBGEPDqDhsbYKROITU8jFArSVnmJoVCInNzxnDxwgKxJeXg7+vClpJKcm82F/77o8Xesou1CBQMdXVTvOUratAK665tJyxlJzqzZxGVk0X2pgm3/9l9srw9x4MxlYl2NoBFQu45EopPgGeKnT91F2ugYCq+/Dtc0CIpWwbUc1xYU4UL1tu301fbz6G/eYaDnyn6uyI4dy7QoGJfKnVmZrHloHbHzJuB3pJey0S2HsOGNNqLBCP+sOOioCFmBEzW1whK5VlTVpUsnbIdV+6Jm+bpMEjRcXbq1CJMte0C8tkHA46qOXg0b9cgg0SunbdtKfWuEXSr2lJAcl8Dw2TNwGFDASLf8WJrF8Rfe5PDJSp4rPkNvMJZ4xyIkxcj1KMz0yG2zyexq4s5ffAPNF68qnKn2uQlnb4q8TfZadLHr6/9IadoYXn3xEJYCFNKdCsXgYvsGeGTBfOaM0pn91QfwxiVjOjZhMzJZNR2Zj4mkV9gImbRKdo42tNENdlfGOMLpKGNE5XVqO5MyYdRYKidFBsgeS8OSj9Mikj3BOkKOeR0p7RFxg9PTx4md+5i9ahlabBwB08Yv2kfHpu/MKd57Zgt72kPsKavCIUZVZvU5GGTEGHxvwxISEjRmPXan2twnskHDuuJBoqEU5OlanH7tNRoq+/j526Vc7uhTbFZI0/HbLpYRYMTINB5aOIrC7NFMe/huXMPEkpOUFY3OsH6fOowYSDr3yN/Fk5RUU5lEkrPM3a9MdBTVI5ladQ4ulpqSRtkmRSVceYVg54iXiQCit65JbabJzMnG9sgs34vP0hhob2TvT39NjZXOb7YcEw1oRB2phZQUWASiaxdMYl7CIKv/5gsKrIr3iF7AkKwg4oVISAgM1RgYbGfHt37BBSeFl949iK17sXSv8hSPTBO8LstmZXPvuHGMvm4io5fMFelCREWoh9Xj3z8+6pkij4QLijRMilLSpE2IkG0RjBchUSI2EwOICWVM7ar9IaZr4EQ5JZG7KBGueNdQCFMMKDIcB4Y8Br6hEGW/eoEuTwLfeeE9ujvFHyOV0pUtW45OapqP+xfnM6twGFMe3IBHM7DVzkhPZFtpyA26MmdVY2PNwAy4VO18l93vnWLTuWYuNber7ZDiJYmhCGQXlenDn1tAgdXE/EfWkzB2AoYrQqcAHmWgK612lJqNTPCi4oYPh6rRwh7hFP+Q2IpchbqSyAPdiSjWJNykATFdYhRlqxGO8m0eKzJ5lX7QtCzObn6TYFOAv3vzIJXNQ5gq10YCWYzgs02WzC1g5XCL6x67k9i8iarlMN0gtuFT+EizXNtVHbVaSVGFuQw0dHDg5Tc5eqGRlw5VEXaEGJd4NAmZIUxRjvl7+c5dKxkeC7PW34Q/a5TSBfmQ/i0C4VUHKdcgwEWZ4drM4SdngyJhemU8rSYgriUdnNoq1XD8KJV7ynj/WD2vnG9UfVp80CboEUg6iCfoJWFYKnctHMGKBfnk33QTRoz0gH9ArIgMWKkKNU1JbOULzYBF474jlIpG8eBFTle2R3cWyxhXWhANbyjAsBF+NiycwtQx6RTetoKY4cOUMkttxdRdtatQEqgsgOKjr6WT+uTWUZhJJWfZ7SyDelekwR5REdN2opRj20o4XNnGtrI6AlKRDYegFBPHIM7yMGgGuW1ZLjcXjid/zRzSJuZfdRiqdNJKQq0MJEnRUbIUq72T829u40JDL//82m6CYRNHtzFUp28TI9IXx2ZEThzrZ+UxKT2OSetXEpOdp/xEqoyMYkQTJIqviEbuU1jiGm8RnxQeyXQt1edJ6tfDYSr27aKp5CK7azvYXdZER1eQcJQHUdNVV8MIe5hcEM/n14xn3LgJjFm1BM0vifuPWTgt7DquUpVGiSa5KFVqHZf+8nKOvvAGDb5sfvTCdqVHljm5qN7FK6QyhU2HURl+nrxxCWZ3HfPvvIGUaROU5ERWy1KV3o2k8U8zqvmYgdR+1CvduqRvy1IjZqlK+lCII2++hbftMm+d6GLPiSraBsS7bJWQBe9orqGSfXKKh//78CrcgXbmPXIf3rgENaG92txOGUgt7hXdf/SE5FdLC9G9dz8HXz7InmAs2/aUKs9wNAOv4B+hEixpaqUX7eK796wnrr+GrJnTmHzjKgIxXny6Rti1VCvh+QvmoLDsrrY80k8z1NnMoVc24nVTeXHved4vbyIhKB7vEjCH1LkKmSfgMpYg33/iduqOv8cD//pr/H4/jkfjysTkj3KQazuKrVR5+mObWZRAS93wIMDx51+huTXIlkPVHDlfx6DafCJCgggfI28U7sUxXG6aV8CCjAzSR8Uxfk0RqVkjMWOSlN7mKjLkTxRzH594aGGH3q4OBirrOLX5Azp1H5tOXOJ8ZR+WuksDeJyo1EpFBST5De5aPYtxTjezv3wX6cPHqvNyDS0CEa5yqFZDqeiUh0X3bEQhmIDHiPV6OPnbt2mus9h0/CzHyltUy6AkU5rkGuFVdLzCu+gW4yZksnBsOuN8GvmyE3nMSIaNH09MSkoksyq899HgUeWG6D+Fh65salFVPDpLU5hICDWL/qZ2Wi9W0l1dQ2npOZrdZIrLamjrHMBSrGU/lkemwtJGSF0LExcLK5dOZ0m6h+krixg2b05EYiVCKVdX8OlqcwDNcUSj+MdPXdEnifRWpGxWaw9nt+6nvraJN4/XUXr+EpbicLxRKBdByJIwNT1IcpyfCWOzGZ8Rz6xxKaTGuMSnppA5eQLJ+XnYXq8q+yJu0jwfgcOIgcQoEYtJCVGL19dHi4giKqsI2za1zb2UVnRS0RmkvK4OEU3ojjeyNdMjNKogO2E6HXx2H/etXcyEFB+TFk1l9LyZOLH+yPcr4emVNuePXeiaBoosaQT7yukPaQ7Bzl6qX91OX3cXL52qZs+xpgj/qw9h2n5CThK6Z4C5s/LJHj2SzVt24Te9DE/QmVyQycLZhcSHg3TW1ZKcnkJKzlhSc3NIGZtFbEw0l0moWjbdff001TYQqKyls6ISr8fEM3IUFV1hjp6o4WJdDW29QeavWMLY3DTam9vYu+s4fX0hRcILOheE7fcO8e0H78DfUMGstcvImDMDYqWB1fBKhVVQQVqla4TYtTxIjCORrBrEkFhZ1BQ23oEAu194mnC1wzkrg1+9tT0CzjSNBMtk7opJxGekMBToo2RvMbffeifnLrVxuOQ4nnCQ4fGxrF25iPzRKcTHhBkYaiemMcRgTxfBgR41mYhNSiIuOQMjKYGB1CSauoMcPVlDyYGTDB81gslzp1C8d5dqoFdffzOvbHyb5SuXcEkmFhWteN1BLNNDVpKXr352GS0nirn+bx9ndOFkLMMT2bAjXYMqTLJnVcLr6iD2mndekIi31CzdiNy+RilUZb+8hSfgUF28m6rdpdS5ybx6/JIKvYkTxjBhylh8MWn0dPfT2tSgbiBQdvYcKfFp+AwfVbW11DXUk5KUiBMMqBuepGSmk5aYQJzfq+iL3qEhmts76erqwxCFaaKXmNQ0dRJWoJsbb1hIS2sPNZdqWTh/ITu27WLSlIlUVVVRV9OCk+BjwdgMbp8+jhhniOkP30by8JFgyDYJgazREBbxRFR/LQPxq+aga939RWUFR/gQ6XUi7icYQhKlao3CNh2nz1Nz6BgXm1o52jzEkRONdA4MMD47i7SMFHpCAUZkZeEODiK7jbyxflo7OwnZDrGCPRyNivPlGD6drJFZ9Pf2KzRbXVutCPdly5azd89+imYXEhcfS09viLraekXxZo1Mp/pSPV6/j/b+VoYCOhdPV5OVksDC3NHMyo4jY3Q8465bQUxqFo5X9EM2ZlRqHvEcMVXk2q6FYa997w7JPwoYSpWSft+I3IVB8ThhbEdT5FW4qYWWo6c5e+wcvQGdIx0BSk9XKVph6vRxJCV6SIhP5PSZs2RkDqOvb5CF8xexceNGRmYNZ9iwDHJyxlBy6Ji6g8KM6TPZv28PhePHkp09iguXKhn13zuEDuw9RmdbkOFZGUwvyqWmupZYfxwV5bWEbZ2UOINV03NJdwaZXpDJyKK5pMlG4rg4db6m60HtrRQdlwKcSrumOkQ1pL3GKPvP3h4nUl8iECCSsCPJ+8oNlBQUCIQZbGzjZEkJdSV78eXO4J0TtZSeqcUjwgW/yfSZhUyYUMCOnbtZuWol//6rXzFlwlSS41IomDqeX/3bbxQ3vHrNMspOHuKJxx+nvqFJNT/dPT34/fEMDoXxGH6OlhymoaZDqfpjEzXWX7eQggSweupYfMNC4qfPU5RwdJwS5aAiYO/KWPrKtfy5Ef+fNdBV0ZNiLqLxK3tMlRZZdkOJRrqLQxs3oocGSSoYz5ZTl3h37ylCAR07LFuVbMZkZ7L6xuV09Laz7YOd3HP3vbS39tDZ0atuZFJyaB9rb17Hfzz7nxSMG09/KEBbWzsLZ83lXNkZBgMW6elebl0+l8VZw6kuO8yIedMYt2YVsQlJaP5PhD//5Is/lYEiEOVj4gGpYoJnovspPJZFX3kllbtKsHqCeFIyuNDWTemFKtq7AwxaNj2BEH1Bi4FBGyvcTkb6SIIBi2AoqG5N4fH41YwtLiGWBI+gYJg/exKDnS1MG5dHYrJOZ0MdEwsnkbdiIXZasqpEStt8DZH7pzGbwkFX3vhJhEkfh/2KVI3uefe4wgkINRXhapzuTprLyuhvbUHIy3DYVHdluHy5A8sy6OsN0SdUhbQihgweI4oyy7ZJiPWT4tXweDTG5Y0hLs5DXIwXwzRJy88loTAP12eqAqBu8BaNFw9/ORfS1NTwkx4fA5EqlqO9nPxZFKlqjBTdg6G2AajphUOor5/+9h6GevtxAr0qNPt7BujpChC2BrGdkPow0zTw+72ki0I2xk9QNm8mJuJJTCIhYxia36+6esVuqs32wgVJFyObiWVb6J/LLP/zC/70BlLNbGTVrtyMINJTCdcr0wThRVB0R2RiIapZNSSK4hDZ0+Vih1x1lxfZtiTPCmrTNa+60Zsm+7A8noiGSN4lN4+L9mYaQbWJxrB8KKGabHw2wOtYKAX4X+j4f9c0sKj2xEfFAAAAAElFTkSuQmCC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A1:D22">
  <tableColumns count="4">
    <tableColumn id="1" name="Coluna1"/>
    <tableColumn id="2" name="Coluna4"/>
    <tableColumn id="3" name="Coluna5"/>
    <tableColumn id="4" name="Coluna6"/>
  </tableColumns>
  <tableStyleInfo name="Treinamento Bruninha-João Gome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abSelected="1" workbookViewId="0">
      <pane xSplit="1" topLeftCell="B1" activePane="topRight" state="frozen"/>
      <selection pane="topRight" activeCell="Q24" sqref="Q24"/>
    </sheetView>
  </sheetViews>
  <sheetFormatPr defaultColWidth="14.42578125" defaultRowHeight="15" customHeight="1"/>
  <cols>
    <col min="1" max="1" width="34.42578125" customWidth="1"/>
    <col min="2" max="5" width="9.7109375" customWidth="1"/>
    <col min="6" max="6" width="11.7109375" customWidth="1"/>
    <col min="7" max="13" width="9.7109375" customWidth="1"/>
    <col min="14" max="14" width="11.7109375" customWidth="1"/>
    <col min="15" max="15" width="9.7109375" customWidth="1"/>
    <col min="16" max="16" width="9.28515625" customWidth="1"/>
    <col min="17" max="17" width="15.28515625" customWidth="1"/>
    <col min="18" max="39" width="9.28515625" customWidth="1"/>
  </cols>
  <sheetData>
    <row r="1" spans="1:39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2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2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2.75" customHeight="1">
      <c r="A4" s="4"/>
      <c r="B4" s="658" t="s">
        <v>0</v>
      </c>
      <c r="C4" s="659"/>
      <c r="D4" s="659"/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60"/>
      <c r="P4" s="3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2.7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2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3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2.75" customHeight="1">
      <c r="A8" s="661" t="s">
        <v>1</v>
      </c>
      <c r="B8" s="5" t="s">
        <v>2</v>
      </c>
      <c r="C8" s="6" t="s">
        <v>3</v>
      </c>
      <c r="D8" s="5" t="s">
        <v>4</v>
      </c>
      <c r="E8" s="5" t="s">
        <v>5</v>
      </c>
      <c r="F8" s="5" t="s">
        <v>6</v>
      </c>
      <c r="G8" s="5" t="s">
        <v>7</v>
      </c>
      <c r="H8" s="5" t="s">
        <v>8</v>
      </c>
      <c r="I8" s="5" t="s">
        <v>9</v>
      </c>
      <c r="J8" s="5" t="s">
        <v>10</v>
      </c>
      <c r="K8" s="5" t="s">
        <v>11</v>
      </c>
      <c r="L8" s="5" t="s">
        <v>12</v>
      </c>
      <c r="M8" s="5" t="s">
        <v>13</v>
      </c>
      <c r="N8" s="663" t="s">
        <v>14</v>
      </c>
      <c r="O8" s="663" t="s">
        <v>15</v>
      </c>
      <c r="P8" s="7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ht="12.75" customHeight="1">
      <c r="A9" s="662"/>
      <c r="B9" s="9"/>
      <c r="C9" s="10"/>
      <c r="D9" s="9"/>
      <c r="E9" s="9"/>
      <c r="F9" s="9"/>
      <c r="G9" s="9"/>
      <c r="H9" s="9"/>
      <c r="I9" s="9"/>
      <c r="J9" s="9"/>
      <c r="K9" s="9"/>
      <c r="L9" s="9"/>
      <c r="M9" s="9"/>
      <c r="N9" s="664"/>
      <c r="O9" s="664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ht="12" customHeight="1">
      <c r="A10" s="11" t="s">
        <v>16</v>
      </c>
      <c r="B10" s="12">
        <f>'Conta Corrente'!F7</f>
        <v>8380.42</v>
      </c>
      <c r="C10" s="12">
        <f t="shared" ref="C10:M10" si="0">B55</f>
        <v>7190.0399999999991</v>
      </c>
      <c r="D10" s="12">
        <f t="shared" si="0"/>
        <v>6474.2899999999991</v>
      </c>
      <c r="E10" s="12">
        <f t="shared" si="0"/>
        <v>12331.869999999999</v>
      </c>
      <c r="F10" s="12">
        <f t="shared" si="0"/>
        <v>11816.010000000002</v>
      </c>
      <c r="G10" s="12">
        <f t="shared" si="0"/>
        <v>14463.710000000005</v>
      </c>
      <c r="H10" s="12">
        <f t="shared" si="0"/>
        <v>13632.060000000005</v>
      </c>
      <c r="I10" s="12">
        <f t="shared" si="0"/>
        <v>2778.1000000000058</v>
      </c>
      <c r="J10" s="12">
        <f t="shared" si="0"/>
        <v>2984.5200000000059</v>
      </c>
      <c r="K10" s="12">
        <f t="shared" si="0"/>
        <v>5949.5400000000045</v>
      </c>
      <c r="L10" s="12">
        <f t="shared" si="0"/>
        <v>5340.9400000000041</v>
      </c>
      <c r="M10" s="12">
        <f t="shared" si="0"/>
        <v>7571.1000000000058</v>
      </c>
      <c r="N10" s="665"/>
      <c r="O10" s="665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2" customHeight="1">
      <c r="A11" s="13" t="s">
        <v>17</v>
      </c>
      <c r="B11" s="14">
        <v>128.1</v>
      </c>
      <c r="C11" s="14">
        <f t="shared" ref="C11:M11" si="1">B30</f>
        <v>128.1</v>
      </c>
      <c r="D11" s="14">
        <f t="shared" si="1"/>
        <v>128.1</v>
      </c>
      <c r="E11" s="14">
        <f t="shared" si="1"/>
        <v>128.1</v>
      </c>
      <c r="F11" s="14">
        <f t="shared" si="1"/>
        <v>128.1</v>
      </c>
      <c r="G11" s="14">
        <f t="shared" si="1"/>
        <v>838.1</v>
      </c>
      <c r="H11" s="14">
        <f t="shared" si="1"/>
        <v>1208.0999999999999</v>
      </c>
      <c r="I11" s="14">
        <f t="shared" si="1"/>
        <v>1252.0999999999999</v>
      </c>
      <c r="J11" s="14">
        <f t="shared" si="1"/>
        <v>1252.0999999999999</v>
      </c>
      <c r="K11" s="14">
        <f t="shared" si="1"/>
        <v>1252.0999999999999</v>
      </c>
      <c r="L11" s="14">
        <f t="shared" si="1"/>
        <v>1662.1</v>
      </c>
      <c r="M11" s="14">
        <f t="shared" si="1"/>
        <v>1662.1</v>
      </c>
      <c r="N11" s="15"/>
      <c r="O11" s="15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12.75" customHeight="1">
      <c r="A12" s="16" t="s">
        <v>18</v>
      </c>
      <c r="B12" s="17"/>
      <c r="C12" s="17"/>
      <c r="D12" s="17"/>
      <c r="E12" s="17"/>
      <c r="F12" s="17"/>
      <c r="G12" s="17"/>
      <c r="H12" s="18"/>
      <c r="I12" s="18"/>
      <c r="J12" s="18"/>
      <c r="K12" s="18"/>
      <c r="L12" s="18"/>
      <c r="M12" s="18"/>
      <c r="N12" s="18"/>
      <c r="O12" s="19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12.75" customHeight="1">
      <c r="A13" s="20" t="s">
        <v>19</v>
      </c>
      <c r="B13" s="21">
        <v>600</v>
      </c>
      <c r="C13" s="21">
        <v>400</v>
      </c>
      <c r="D13" s="22">
        <v>550</v>
      </c>
      <c r="E13" s="22">
        <v>100</v>
      </c>
      <c r="F13" s="23">
        <v>100</v>
      </c>
      <c r="G13" s="22">
        <v>100</v>
      </c>
      <c r="H13" s="22">
        <v>100</v>
      </c>
      <c r="I13" s="22">
        <v>50</v>
      </c>
      <c r="J13" s="22">
        <v>100</v>
      </c>
      <c r="K13" s="22">
        <v>200</v>
      </c>
      <c r="L13" s="22">
        <v>100</v>
      </c>
      <c r="M13" s="24">
        <v>100</v>
      </c>
      <c r="N13" s="21">
        <f t="shared" ref="N13:N21" si="2">SUM(B13:M13)</f>
        <v>2500</v>
      </c>
      <c r="O13" s="21">
        <f t="shared" ref="O13:O23" si="3">N13/12</f>
        <v>208.33333333333334</v>
      </c>
      <c r="P13" s="25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</row>
    <row r="14" spans="1:39" ht="12.75" customHeight="1">
      <c r="A14" s="20" t="s">
        <v>20</v>
      </c>
      <c r="B14" s="21"/>
      <c r="C14" s="21"/>
      <c r="D14" s="22"/>
      <c r="E14" s="22">
        <v>1500.94</v>
      </c>
      <c r="F14" s="23">
        <f>1802.25</f>
        <v>1802.25</v>
      </c>
      <c r="G14" s="22">
        <v>2270.94</v>
      </c>
      <c r="H14" s="22">
        <v>2101.7800000000002</v>
      </c>
      <c r="I14" s="22">
        <v>1952.05</v>
      </c>
      <c r="J14" s="22">
        <v>2303.81</v>
      </c>
      <c r="K14" s="22">
        <v>2352.9699999999998</v>
      </c>
      <c r="L14" s="22">
        <v>1403.14</v>
      </c>
      <c r="M14" s="24">
        <v>2803.41</v>
      </c>
      <c r="N14" s="21">
        <f t="shared" si="2"/>
        <v>18491.289999999997</v>
      </c>
      <c r="O14" s="21">
        <f t="shared" si="3"/>
        <v>1540.9408333333331</v>
      </c>
      <c r="P14" s="25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</row>
    <row r="15" spans="1:39" ht="12.75" customHeight="1">
      <c r="A15" s="27" t="s">
        <v>21</v>
      </c>
      <c r="B15" s="28">
        <v>0</v>
      </c>
      <c r="C15" s="28"/>
      <c r="D15" s="28">
        <v>0</v>
      </c>
      <c r="E15" s="28">
        <f>3152.6-E19-E18+1</f>
        <v>1181</v>
      </c>
      <c r="F15" s="29">
        <f>1550+500</f>
        <v>2050</v>
      </c>
      <c r="G15" s="28">
        <f>100+90+30</f>
        <v>220</v>
      </c>
      <c r="H15" s="28">
        <f>150+3724-H18</f>
        <v>3853</v>
      </c>
      <c r="I15" s="28">
        <v>1500</v>
      </c>
      <c r="J15" s="28">
        <v>141</v>
      </c>
      <c r="K15" s="28">
        <f>676.69+16</f>
        <v>692.69</v>
      </c>
      <c r="L15" s="28">
        <f>79+36</f>
        <v>115</v>
      </c>
      <c r="M15" s="30"/>
      <c r="N15" s="21">
        <f t="shared" si="2"/>
        <v>9752.69</v>
      </c>
      <c r="O15" s="21">
        <f t="shared" si="3"/>
        <v>812.72416666666675</v>
      </c>
      <c r="P15" s="31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</row>
    <row r="16" spans="1:39" ht="12.75" customHeight="1">
      <c r="A16" s="27" t="s">
        <v>22</v>
      </c>
      <c r="B16" s="28">
        <v>0</v>
      </c>
      <c r="C16" s="28">
        <v>0</v>
      </c>
      <c r="D16" s="28">
        <v>0</v>
      </c>
      <c r="E16" s="28">
        <v>850</v>
      </c>
      <c r="F16" s="29">
        <f>440+2900</f>
        <v>3340</v>
      </c>
      <c r="G16" s="28">
        <f>653+20</f>
        <v>673</v>
      </c>
      <c r="H16" s="28">
        <v>7600.88</v>
      </c>
      <c r="I16" s="28"/>
      <c r="J16" s="28">
        <v>8400</v>
      </c>
      <c r="K16" s="32">
        <v>3745</v>
      </c>
      <c r="L16" s="28">
        <v>4050</v>
      </c>
      <c r="M16" s="30">
        <f>1855+30</f>
        <v>1885</v>
      </c>
      <c r="N16" s="21">
        <f t="shared" si="2"/>
        <v>30543.88</v>
      </c>
      <c r="O16" s="21">
        <f t="shared" si="3"/>
        <v>2545.3233333333333</v>
      </c>
      <c r="P16" s="31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</row>
    <row r="17" spans="1:39" ht="12.75" customHeight="1">
      <c r="A17" s="27" t="s">
        <v>23</v>
      </c>
      <c r="B17" s="28">
        <v>0</v>
      </c>
      <c r="C17" s="28">
        <v>0</v>
      </c>
      <c r="D17" s="28">
        <v>5320</v>
      </c>
      <c r="E17" s="28">
        <v>0</v>
      </c>
      <c r="F17" s="29"/>
      <c r="G17" s="28"/>
      <c r="H17" s="28"/>
      <c r="I17" s="28"/>
      <c r="J17" s="28"/>
      <c r="K17" s="28"/>
      <c r="L17" s="28"/>
      <c r="M17" s="30"/>
      <c r="N17" s="21">
        <f t="shared" si="2"/>
        <v>5320</v>
      </c>
      <c r="O17" s="21">
        <f t="shared" si="3"/>
        <v>443.33333333333331</v>
      </c>
      <c r="P17" s="31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</row>
    <row r="18" spans="1:39" ht="12.75" customHeight="1">
      <c r="A18" s="33" t="s">
        <v>24</v>
      </c>
      <c r="B18" s="34">
        <f>'Conta Corrente'!E33+'Conta Corrente'!E34</f>
        <v>61</v>
      </c>
      <c r="C18" s="34">
        <f>'Conta Corrente'!E53+'Conta Corrente'!E55+'Conta Corrente'!E56</f>
        <v>178</v>
      </c>
      <c r="D18" s="34">
        <v>21</v>
      </c>
      <c r="E18" s="34">
        <v>1682</v>
      </c>
      <c r="F18" s="35">
        <v>95</v>
      </c>
      <c r="G18" s="34">
        <v>26</v>
      </c>
      <c r="H18" s="34">
        <v>21</v>
      </c>
      <c r="I18" s="34">
        <v>375</v>
      </c>
      <c r="J18" s="34">
        <v>2304</v>
      </c>
      <c r="K18" s="34">
        <v>769</v>
      </c>
      <c r="L18" s="34">
        <v>157</v>
      </c>
      <c r="M18" s="36">
        <v>146</v>
      </c>
      <c r="N18" s="21">
        <f t="shared" si="2"/>
        <v>5835</v>
      </c>
      <c r="O18" s="21">
        <f t="shared" si="3"/>
        <v>486.25</v>
      </c>
      <c r="P18" s="37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</row>
    <row r="19" spans="1:39" ht="12.75" customHeight="1">
      <c r="A19" s="33" t="s">
        <v>25</v>
      </c>
      <c r="B19" s="34"/>
      <c r="C19" s="34"/>
      <c r="D19" s="28">
        <v>3510.34</v>
      </c>
      <c r="E19" s="34">
        <f>216.26+74.34</f>
        <v>290.60000000000002</v>
      </c>
      <c r="F19" s="35">
        <f>743.34</f>
        <v>743.34</v>
      </c>
      <c r="G19" s="34"/>
      <c r="H19" s="34"/>
      <c r="I19" s="34"/>
      <c r="J19" s="34"/>
      <c r="K19" s="34"/>
      <c r="L19" s="34"/>
      <c r="M19" s="36"/>
      <c r="N19" s="21">
        <f t="shared" si="2"/>
        <v>4544.28</v>
      </c>
      <c r="O19" s="21">
        <f t="shared" si="3"/>
        <v>378.69</v>
      </c>
      <c r="P19" s="37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</row>
    <row r="20" spans="1:39" ht="12.75" customHeight="1">
      <c r="A20" s="39" t="s">
        <v>26</v>
      </c>
      <c r="B20" s="40">
        <f t="shared" ref="B20:M20" si="4">SUM(B13:B19)</f>
        <v>661</v>
      </c>
      <c r="C20" s="40">
        <f t="shared" si="4"/>
        <v>578</v>
      </c>
      <c r="D20" s="40">
        <f t="shared" si="4"/>
        <v>9401.34</v>
      </c>
      <c r="E20" s="40">
        <f t="shared" si="4"/>
        <v>5604.5400000000009</v>
      </c>
      <c r="F20" s="40">
        <f t="shared" si="4"/>
        <v>8130.59</v>
      </c>
      <c r="G20" s="40">
        <f t="shared" si="4"/>
        <v>3289.94</v>
      </c>
      <c r="H20" s="40">
        <f t="shared" si="4"/>
        <v>13676.66</v>
      </c>
      <c r="I20" s="40">
        <f t="shared" si="4"/>
        <v>3877.05</v>
      </c>
      <c r="J20" s="40">
        <f t="shared" si="4"/>
        <v>13248.81</v>
      </c>
      <c r="K20" s="40">
        <f t="shared" si="4"/>
        <v>7759.66</v>
      </c>
      <c r="L20" s="40">
        <f t="shared" si="4"/>
        <v>5825.14</v>
      </c>
      <c r="M20" s="40">
        <f t="shared" si="4"/>
        <v>4934.41</v>
      </c>
      <c r="N20" s="40">
        <f t="shared" si="2"/>
        <v>76987.14</v>
      </c>
      <c r="O20" s="40">
        <f t="shared" si="3"/>
        <v>6415.5950000000003</v>
      </c>
      <c r="P20" s="31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2.75" customHeight="1">
      <c r="A21" s="41" t="s">
        <v>27</v>
      </c>
      <c r="B21" s="28">
        <f>'Conta Corrente'!E25+'Conta Corrente'!E28</f>
        <v>2.2999999999999998</v>
      </c>
      <c r="C21" s="28">
        <f>'Conta Corrente'!E40+'Conta Corrente'!E51</f>
        <v>3.07</v>
      </c>
      <c r="D21" s="28">
        <v>15.24</v>
      </c>
      <c r="E21" s="28">
        <f>58.42-39.82</f>
        <v>18.600000000000001</v>
      </c>
      <c r="F21" s="29">
        <v>8.17</v>
      </c>
      <c r="G21" s="28">
        <v>7.9</v>
      </c>
      <c r="H21" s="28">
        <v>12.77</v>
      </c>
      <c r="I21" s="28">
        <v>0.46</v>
      </c>
      <c r="J21" s="28">
        <v>0.4</v>
      </c>
      <c r="K21" s="28">
        <v>0.66</v>
      </c>
      <c r="L21" s="28">
        <v>0.21</v>
      </c>
      <c r="M21" s="28">
        <v>0.76</v>
      </c>
      <c r="N21" s="21">
        <f t="shared" si="2"/>
        <v>70.539999999999992</v>
      </c>
      <c r="O21" s="42">
        <f t="shared" si="3"/>
        <v>5.878333333333333</v>
      </c>
      <c r="P21" s="31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2.75" customHeight="1">
      <c r="A22" s="41" t="s">
        <v>28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>
        <v>2200</v>
      </c>
      <c r="N22" s="43">
        <v>2200</v>
      </c>
      <c r="O22" s="42">
        <f t="shared" si="3"/>
        <v>183.33333333333334</v>
      </c>
      <c r="P22" s="31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2.75" customHeight="1">
      <c r="A23" s="39" t="s">
        <v>29</v>
      </c>
      <c r="B23" s="40">
        <f t="shared" ref="B23:C23" si="5">SUM(B20+B21)</f>
        <v>663.3</v>
      </c>
      <c r="C23" s="40">
        <f t="shared" si="5"/>
        <v>581.07000000000005</v>
      </c>
      <c r="D23" s="40">
        <f t="shared" ref="D23:M23" si="6">SUM(D20+D21+D22)</f>
        <v>9416.58</v>
      </c>
      <c r="E23" s="40">
        <f t="shared" si="6"/>
        <v>5623.1400000000012</v>
      </c>
      <c r="F23" s="40">
        <f t="shared" si="6"/>
        <v>8138.76</v>
      </c>
      <c r="G23" s="40">
        <f t="shared" si="6"/>
        <v>3297.84</v>
      </c>
      <c r="H23" s="40">
        <f t="shared" si="6"/>
        <v>13689.43</v>
      </c>
      <c r="I23" s="40">
        <f t="shared" si="6"/>
        <v>3877.51</v>
      </c>
      <c r="J23" s="40">
        <f t="shared" si="6"/>
        <v>13249.21</v>
      </c>
      <c r="K23" s="40">
        <f t="shared" si="6"/>
        <v>7760.32</v>
      </c>
      <c r="L23" s="40">
        <f t="shared" si="6"/>
        <v>5825.35</v>
      </c>
      <c r="M23" s="40">
        <f t="shared" si="6"/>
        <v>7135.17</v>
      </c>
      <c r="N23" s="40">
        <f>SUM(B23:M23)</f>
        <v>79257.680000000008</v>
      </c>
      <c r="O23" s="40">
        <f t="shared" si="3"/>
        <v>6604.8066666666673</v>
      </c>
      <c r="P23" s="31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</row>
    <row r="24" spans="1:39" ht="12" customHeight="1">
      <c r="A24" s="16" t="s">
        <v>30</v>
      </c>
      <c r="B24" s="17"/>
      <c r="C24" s="17"/>
      <c r="D24" s="17"/>
      <c r="E24" s="17"/>
      <c r="F24" s="17"/>
      <c r="G24" s="17"/>
      <c r="H24" s="18"/>
      <c r="I24" s="18"/>
      <c r="J24" s="18"/>
      <c r="K24" s="18"/>
      <c r="L24" s="18"/>
      <c r="M24" s="18"/>
      <c r="N24" s="18"/>
      <c r="O24" s="19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2" customHeight="1">
      <c r="A25" s="44" t="s">
        <v>31</v>
      </c>
      <c r="B25" s="1">
        <v>0</v>
      </c>
      <c r="C25" s="1">
        <v>0</v>
      </c>
      <c r="D25" s="1">
        <v>0</v>
      </c>
      <c r="E25" s="1">
        <v>0</v>
      </c>
      <c r="F25" s="1">
        <v>710</v>
      </c>
      <c r="G25" s="1">
        <v>370</v>
      </c>
      <c r="H25" s="1">
        <v>44</v>
      </c>
      <c r="I25" s="45"/>
      <c r="J25" s="1"/>
      <c r="K25" s="1">
        <v>410</v>
      </c>
      <c r="L25" s="1"/>
      <c r="M25" s="1">
        <v>835.75</v>
      </c>
      <c r="N25" s="43">
        <f t="shared" ref="N25:N30" si="7">SUM(B25:M25)</f>
        <v>2369.75</v>
      </c>
      <c r="O25" s="46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2" customHeight="1">
      <c r="A26" s="44" t="s">
        <v>32</v>
      </c>
      <c r="B26" s="1">
        <v>0</v>
      </c>
      <c r="C26" s="1">
        <v>0</v>
      </c>
      <c r="D26" s="1">
        <v>0</v>
      </c>
      <c r="E26" s="1">
        <v>0</v>
      </c>
      <c r="F26" s="1"/>
      <c r="G26" s="1"/>
      <c r="H26" s="1"/>
      <c r="I26" s="1"/>
      <c r="J26" s="1"/>
      <c r="K26" s="1"/>
      <c r="L26" s="1"/>
      <c r="M26" s="1"/>
      <c r="N26" s="43">
        <f t="shared" si="7"/>
        <v>0</v>
      </c>
      <c r="O26" s="4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2" customHeight="1">
      <c r="A27" s="44" t="s">
        <v>33</v>
      </c>
      <c r="B27" s="1">
        <v>0</v>
      </c>
      <c r="C27" s="1">
        <v>0</v>
      </c>
      <c r="D27" s="1">
        <v>0</v>
      </c>
      <c r="E27" s="1">
        <v>0</v>
      </c>
      <c r="F27" s="1"/>
      <c r="G27" s="1"/>
      <c r="H27" s="1"/>
      <c r="I27" s="1"/>
      <c r="J27" s="1"/>
      <c r="K27" s="1"/>
      <c r="L27" s="1"/>
      <c r="M27" s="1">
        <f>700+1500</f>
        <v>2200</v>
      </c>
      <c r="N27" s="43">
        <f t="shared" si="7"/>
        <v>2200</v>
      </c>
      <c r="O27" s="46"/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2" customHeight="1">
      <c r="A28" s="44" t="s">
        <v>34</v>
      </c>
      <c r="B28" s="1">
        <v>0</v>
      </c>
      <c r="C28" s="1">
        <v>0</v>
      </c>
      <c r="D28" s="1">
        <v>0</v>
      </c>
      <c r="E28" s="1">
        <v>0</v>
      </c>
      <c r="F28" s="1"/>
      <c r="G28" s="28"/>
      <c r="H28" s="1"/>
      <c r="I28" s="1"/>
      <c r="J28" s="1"/>
      <c r="K28" s="1"/>
      <c r="L28" s="1"/>
      <c r="M28" s="1"/>
      <c r="N28" s="43">
        <f t="shared" si="7"/>
        <v>0</v>
      </c>
      <c r="O28" s="46"/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2" customHeight="1">
      <c r="A29" s="44" t="s">
        <v>35</v>
      </c>
      <c r="B29" s="1">
        <v>0</v>
      </c>
      <c r="C29" s="1">
        <v>0</v>
      </c>
      <c r="D29" s="1">
        <v>0</v>
      </c>
      <c r="E29" s="1">
        <v>0</v>
      </c>
      <c r="F29" s="1"/>
      <c r="G29" s="1"/>
      <c r="H29" s="1"/>
      <c r="I29" s="1"/>
      <c r="J29" s="1"/>
      <c r="K29" s="1"/>
      <c r="L29" s="1"/>
      <c r="M29" s="1"/>
      <c r="N29" s="43">
        <f t="shared" si="7"/>
        <v>0</v>
      </c>
      <c r="O29" s="46"/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3.5" customHeight="1">
      <c r="A30" s="44" t="s">
        <v>36</v>
      </c>
      <c r="B30" s="2">
        <f>B11</f>
        <v>128.1</v>
      </c>
      <c r="C30" s="2">
        <f t="shared" ref="C30:M30" si="8">B30+C25-C26-C27-C28-C29</f>
        <v>128.1</v>
      </c>
      <c r="D30" s="2">
        <f t="shared" si="8"/>
        <v>128.1</v>
      </c>
      <c r="E30" s="2">
        <f t="shared" si="8"/>
        <v>128.1</v>
      </c>
      <c r="F30" s="2">
        <f t="shared" si="8"/>
        <v>838.1</v>
      </c>
      <c r="G30" s="2">
        <f t="shared" si="8"/>
        <v>1208.0999999999999</v>
      </c>
      <c r="H30" s="2">
        <f t="shared" si="8"/>
        <v>1252.0999999999999</v>
      </c>
      <c r="I30" s="2">
        <f t="shared" si="8"/>
        <v>1252.0999999999999</v>
      </c>
      <c r="J30" s="2">
        <f t="shared" si="8"/>
        <v>1252.0999999999999</v>
      </c>
      <c r="K30" s="2">
        <f t="shared" si="8"/>
        <v>1662.1</v>
      </c>
      <c r="L30" s="2">
        <f t="shared" si="8"/>
        <v>1662.1</v>
      </c>
      <c r="M30" s="2">
        <f t="shared" si="8"/>
        <v>297.84999999999991</v>
      </c>
      <c r="N30" s="43">
        <f t="shared" si="7"/>
        <v>9936.9500000000007</v>
      </c>
      <c r="O30" s="2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2.75" customHeight="1">
      <c r="A31" s="16" t="s">
        <v>37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19" t="e">
        <f>N31/#REF!</f>
        <v>#REF!</v>
      </c>
      <c r="P31" s="31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</row>
    <row r="32" spans="1:39" ht="12.75" customHeight="1">
      <c r="A32" s="48" t="s">
        <v>38</v>
      </c>
      <c r="B32" s="29">
        <f>'Conta Corrente'!E22+'Conta Corrente'!E27</f>
        <v>-1719.25</v>
      </c>
      <c r="C32" s="29">
        <f>'Conta Corrente'!E50</f>
        <v>-1178.82</v>
      </c>
      <c r="D32" s="29">
        <v>0</v>
      </c>
      <c r="E32" s="29"/>
      <c r="F32" s="29"/>
      <c r="G32" s="29"/>
      <c r="H32" s="29">
        <v>-120.8</v>
      </c>
      <c r="I32" s="49">
        <v>-874.92</v>
      </c>
      <c r="J32" s="29">
        <f>-110.9-221.45</f>
        <v>-332.35</v>
      </c>
      <c r="K32" s="29"/>
      <c r="L32" s="49">
        <f>-283.58-277.5</f>
        <v>-561.07999999999993</v>
      </c>
      <c r="M32" s="29">
        <v>-180</v>
      </c>
      <c r="N32" s="42">
        <f t="shared" ref="N32:N48" si="9">SUM(B32:M32)</f>
        <v>-4967.22</v>
      </c>
      <c r="O32" s="42">
        <f t="shared" ref="O32:O48" si="10">N32/12</f>
        <v>-413.935</v>
      </c>
      <c r="P32" s="31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</row>
    <row r="33" spans="1:39" ht="12.75" customHeight="1">
      <c r="A33" s="50" t="s">
        <v>35</v>
      </c>
      <c r="B33" s="29">
        <v>0</v>
      </c>
      <c r="C33" s="29">
        <v>0</v>
      </c>
      <c r="D33" s="29">
        <v>0</v>
      </c>
      <c r="E33" s="29"/>
      <c r="F33" s="29"/>
      <c r="G33" s="51">
        <v>-405</v>
      </c>
      <c r="H33" s="29">
        <v>-2333.56</v>
      </c>
      <c r="I33" s="29">
        <v>-419.84</v>
      </c>
      <c r="J33" s="29">
        <v>-811.21</v>
      </c>
      <c r="K33" s="29">
        <v>-4350</v>
      </c>
      <c r="L33" s="49">
        <f>-108.72-2000</f>
        <v>-2108.7199999999998</v>
      </c>
      <c r="M33" s="29"/>
      <c r="N33" s="42">
        <f t="shared" si="9"/>
        <v>-10428.33</v>
      </c>
      <c r="O33" s="42">
        <f t="shared" si="10"/>
        <v>-869.02750000000003</v>
      </c>
      <c r="P33" s="31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</row>
    <row r="34" spans="1:39" ht="12.75" customHeight="1">
      <c r="A34" s="50" t="s">
        <v>39</v>
      </c>
      <c r="B34" s="29">
        <v>0</v>
      </c>
      <c r="C34" s="29">
        <v>0</v>
      </c>
      <c r="D34" s="29">
        <v>0</v>
      </c>
      <c r="E34" s="29"/>
      <c r="F34" s="49">
        <f>-(354.04+750)</f>
        <v>-1104.04</v>
      </c>
      <c r="G34" s="52">
        <v>-1031.6400000000001</v>
      </c>
      <c r="H34" s="29"/>
      <c r="I34" s="29"/>
      <c r="J34" s="29"/>
      <c r="K34" s="29"/>
      <c r="L34" s="29"/>
      <c r="M34" s="29"/>
      <c r="N34" s="42">
        <f t="shared" si="9"/>
        <v>-2135.6800000000003</v>
      </c>
      <c r="O34" s="42">
        <f t="shared" si="10"/>
        <v>-177.97333333333336</v>
      </c>
      <c r="P34" s="31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2.75" customHeight="1">
      <c r="A35" s="50" t="s">
        <v>40</v>
      </c>
      <c r="B35" s="29">
        <v>0</v>
      </c>
      <c r="C35" s="29">
        <v>0</v>
      </c>
      <c r="D35" s="29">
        <v>0</v>
      </c>
      <c r="E35" s="29"/>
      <c r="F35" s="49">
        <v>-1646.95</v>
      </c>
      <c r="G35" s="29"/>
      <c r="H35" s="29"/>
      <c r="I35" s="29"/>
      <c r="J35" s="29">
        <v>-1264.6300000000001</v>
      </c>
      <c r="K35" s="29"/>
      <c r="L35" s="49">
        <v>-544.63</v>
      </c>
      <c r="M35" s="29"/>
      <c r="N35" s="42">
        <f t="shared" si="9"/>
        <v>-3456.21</v>
      </c>
      <c r="O35" s="42">
        <f t="shared" si="10"/>
        <v>-288.01749999999998</v>
      </c>
      <c r="P35" s="31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2.75" customHeight="1">
      <c r="A36" s="50" t="s">
        <v>41</v>
      </c>
      <c r="B36" s="29">
        <v>0</v>
      </c>
      <c r="C36" s="29">
        <v>0</v>
      </c>
      <c r="D36" s="29">
        <v>0</v>
      </c>
      <c r="E36" s="29"/>
      <c r="F36" s="29"/>
      <c r="G36" s="29"/>
      <c r="H36" s="29"/>
      <c r="I36" s="29"/>
      <c r="J36" s="29"/>
      <c r="K36" s="53">
        <v>-3480</v>
      </c>
      <c r="L36" s="29"/>
      <c r="M36" s="29"/>
      <c r="N36" s="42">
        <f t="shared" si="9"/>
        <v>-3480</v>
      </c>
      <c r="O36" s="42">
        <f t="shared" si="10"/>
        <v>-290</v>
      </c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2.75" customHeight="1">
      <c r="A37" s="50" t="s">
        <v>32</v>
      </c>
      <c r="B37" s="29">
        <v>0</v>
      </c>
      <c r="C37" s="29">
        <v>0</v>
      </c>
      <c r="D37" s="29">
        <v>0</v>
      </c>
      <c r="E37" s="29"/>
      <c r="F37" s="29"/>
      <c r="G37" s="29"/>
      <c r="H37" s="29">
        <v>-1750</v>
      </c>
      <c r="I37" s="29"/>
      <c r="J37" s="29"/>
      <c r="K37" s="29"/>
      <c r="L37" s="29"/>
      <c r="M37" s="29"/>
      <c r="N37" s="42">
        <f t="shared" si="9"/>
        <v>-1750</v>
      </c>
      <c r="O37" s="42">
        <f t="shared" si="10"/>
        <v>-145.83333333333334</v>
      </c>
      <c r="P37" s="31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2.75" customHeight="1">
      <c r="A38" s="50" t="s">
        <v>42</v>
      </c>
      <c r="B38" s="29">
        <v>0</v>
      </c>
      <c r="C38" s="29">
        <v>0</v>
      </c>
      <c r="D38" s="29">
        <v>0</v>
      </c>
      <c r="E38" s="29"/>
      <c r="F38" s="29"/>
      <c r="G38" s="29"/>
      <c r="H38" s="54">
        <f>-4002.82-H37</f>
        <v>-2252.8200000000002</v>
      </c>
      <c r="I38" s="29"/>
      <c r="J38" s="29"/>
      <c r="K38" s="29"/>
      <c r="L38" s="29"/>
      <c r="M38" s="29">
        <v>-170</v>
      </c>
      <c r="N38" s="42">
        <f t="shared" si="9"/>
        <v>-2422.8200000000002</v>
      </c>
      <c r="O38" s="42">
        <f t="shared" si="10"/>
        <v>-201.90166666666667</v>
      </c>
      <c r="P38" s="31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2.75" customHeight="1">
      <c r="A39" s="50" t="s">
        <v>43</v>
      </c>
      <c r="B39" s="29">
        <v>0</v>
      </c>
      <c r="C39" s="29">
        <v>0</v>
      </c>
      <c r="D39" s="29">
        <v>0</v>
      </c>
      <c r="E39" s="29"/>
      <c r="F39" s="29"/>
      <c r="G39" s="29"/>
      <c r="H39" s="55">
        <v>-329.7</v>
      </c>
      <c r="I39" s="29"/>
      <c r="J39" s="29"/>
      <c r="K39" s="29"/>
      <c r="L39" s="29"/>
      <c r="M39" s="29"/>
      <c r="N39" s="42">
        <f t="shared" si="9"/>
        <v>-329.7</v>
      </c>
      <c r="O39" s="42">
        <f t="shared" si="10"/>
        <v>-27.474999999999998</v>
      </c>
      <c r="P39" s="31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2.75" customHeight="1">
      <c r="A40" s="56" t="s">
        <v>44</v>
      </c>
      <c r="B40" s="29">
        <f>'Conta Corrente'!E14+'Conta Corrente'!E15</f>
        <v>-134.43</v>
      </c>
      <c r="C40" s="29">
        <f>'Conta Corrente'!E39</f>
        <v>-118</v>
      </c>
      <c r="D40" s="29">
        <v>-139</v>
      </c>
      <c r="E40" s="29">
        <v>-139</v>
      </c>
      <c r="F40" s="29">
        <v>-139</v>
      </c>
      <c r="G40" s="29">
        <v>-146.16</v>
      </c>
      <c r="H40" s="29">
        <v>-144.5</v>
      </c>
      <c r="I40" s="29">
        <v>-139</v>
      </c>
      <c r="J40" s="29">
        <v>-139</v>
      </c>
      <c r="K40" s="29">
        <v>-139</v>
      </c>
      <c r="L40" s="29">
        <v>-145.91</v>
      </c>
      <c r="M40" s="29">
        <v>-155.13</v>
      </c>
      <c r="N40" s="42">
        <f t="shared" si="9"/>
        <v>-1678.13</v>
      </c>
      <c r="O40" s="42">
        <f t="shared" si="10"/>
        <v>-139.84416666666667</v>
      </c>
      <c r="P40" s="31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2.75" customHeight="1">
      <c r="A41" s="56" t="s">
        <v>45</v>
      </c>
      <c r="B41" s="29">
        <v>0</v>
      </c>
      <c r="C41" s="29">
        <v>0</v>
      </c>
      <c r="D41" s="29">
        <v>0</v>
      </c>
      <c r="E41" s="29"/>
      <c r="F41" s="29"/>
      <c r="G41" s="29"/>
      <c r="H41" s="29"/>
      <c r="I41" s="57">
        <v>-481.33</v>
      </c>
      <c r="J41" s="29"/>
      <c r="K41" s="49">
        <v>-399.92</v>
      </c>
      <c r="L41" s="49">
        <v>-234.85</v>
      </c>
      <c r="M41" s="49"/>
      <c r="N41" s="42">
        <f t="shared" si="9"/>
        <v>-1116.0999999999999</v>
      </c>
      <c r="O41" s="42">
        <f t="shared" si="10"/>
        <v>-93.008333333333326</v>
      </c>
      <c r="P41" s="31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2.75" customHeight="1">
      <c r="A42" s="56" t="s">
        <v>46</v>
      </c>
      <c r="B42" s="29">
        <v>0</v>
      </c>
      <c r="C42" s="29">
        <v>0</v>
      </c>
      <c r="D42" s="29">
        <v>0</v>
      </c>
      <c r="E42" s="29"/>
      <c r="F42" s="49">
        <v>-829.23</v>
      </c>
      <c r="G42" s="51">
        <v>-383.89</v>
      </c>
      <c r="H42" s="29"/>
      <c r="I42" s="29"/>
      <c r="J42" s="29">
        <v>-5214</v>
      </c>
      <c r="K42" s="29"/>
      <c r="L42" s="29"/>
      <c r="M42" s="58"/>
      <c r="N42" s="42">
        <f t="shared" si="9"/>
        <v>-6427.12</v>
      </c>
      <c r="O42" s="42">
        <f t="shared" si="10"/>
        <v>-535.59333333333336</v>
      </c>
      <c r="P42" s="31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2.75" customHeight="1">
      <c r="A43" s="56" t="s">
        <v>47</v>
      </c>
      <c r="B43" s="29">
        <v>0</v>
      </c>
      <c r="C43" s="29">
        <v>0</v>
      </c>
      <c r="D43" s="29">
        <v>0</v>
      </c>
      <c r="E43" s="29"/>
      <c r="F43" s="29"/>
      <c r="G43" s="29"/>
      <c r="H43" s="29"/>
      <c r="I43" s="29"/>
      <c r="J43" s="29"/>
      <c r="K43" s="29"/>
      <c r="L43" s="29"/>
      <c r="M43" s="29"/>
      <c r="N43" s="42">
        <f t="shared" si="9"/>
        <v>0</v>
      </c>
      <c r="O43" s="42">
        <f t="shared" si="10"/>
        <v>0</v>
      </c>
      <c r="P43" s="31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2.75" customHeight="1">
      <c r="A44" s="56" t="s">
        <v>34</v>
      </c>
      <c r="B44" s="29">
        <v>0</v>
      </c>
      <c r="C44" s="29">
        <v>0</v>
      </c>
      <c r="D44" s="29">
        <v>0</v>
      </c>
      <c r="E44" s="29"/>
      <c r="F44" s="29">
        <v>-23.7</v>
      </c>
      <c r="G44" s="29"/>
      <c r="H44" s="29">
        <f>-300-314-28.01</f>
        <v>-642.01</v>
      </c>
      <c r="I44" s="29">
        <f>-79-27</f>
        <v>-106</v>
      </c>
      <c r="J44" s="29"/>
      <c r="K44" s="29"/>
      <c r="L44" s="29"/>
      <c r="M44" s="29"/>
      <c r="N44" s="42">
        <f t="shared" si="9"/>
        <v>-771.71</v>
      </c>
      <c r="O44" s="42">
        <f t="shared" si="10"/>
        <v>-64.30916666666667</v>
      </c>
      <c r="P44" s="31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2.75" customHeight="1">
      <c r="A45" s="56" t="s">
        <v>48</v>
      </c>
      <c r="B45" s="29">
        <v>0</v>
      </c>
      <c r="C45" s="29">
        <v>0</v>
      </c>
      <c r="D45" s="29">
        <v>0</v>
      </c>
      <c r="E45" s="29"/>
      <c r="F45" s="29"/>
      <c r="G45" s="29"/>
      <c r="H45" s="29"/>
      <c r="I45" s="29"/>
      <c r="J45" s="29"/>
      <c r="K45" s="29"/>
      <c r="L45" s="29"/>
      <c r="M45" s="29"/>
      <c r="N45" s="42">
        <f t="shared" si="9"/>
        <v>0</v>
      </c>
      <c r="O45" s="42">
        <f t="shared" si="10"/>
        <v>0</v>
      </c>
      <c r="P45" s="31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2.75" customHeight="1">
      <c r="A46" s="56" t="s">
        <v>49</v>
      </c>
      <c r="B46" s="29">
        <v>0</v>
      </c>
      <c r="C46" s="29">
        <v>0</v>
      </c>
      <c r="D46" s="29">
        <v>0</v>
      </c>
      <c r="E46" s="29"/>
      <c r="F46" s="29"/>
      <c r="G46" s="29"/>
      <c r="H46" s="29"/>
      <c r="I46" s="29"/>
      <c r="J46" s="29"/>
      <c r="K46" s="29"/>
      <c r="L46" s="29"/>
      <c r="M46" s="29"/>
      <c r="N46" s="42">
        <f t="shared" si="9"/>
        <v>0</v>
      </c>
      <c r="O46" s="42">
        <f t="shared" si="10"/>
        <v>0</v>
      </c>
      <c r="P46" s="31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2.75" customHeight="1">
      <c r="A47" s="56" t="s">
        <v>50</v>
      </c>
      <c r="B47" s="29">
        <v>0</v>
      </c>
      <c r="C47" s="29">
        <v>0</v>
      </c>
      <c r="D47" s="29">
        <v>0</v>
      </c>
      <c r="E47" s="29"/>
      <c r="F47" s="29"/>
      <c r="G47" s="29"/>
      <c r="H47" s="29"/>
      <c r="I47" s="29"/>
      <c r="J47" s="29"/>
      <c r="K47" s="29"/>
      <c r="L47" s="49"/>
      <c r="M47" s="49">
        <v>-2937</v>
      </c>
      <c r="N47" s="42">
        <f t="shared" si="9"/>
        <v>-2937</v>
      </c>
      <c r="O47" s="42">
        <f t="shared" si="10"/>
        <v>-244.75</v>
      </c>
      <c r="P47" s="31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2.75" customHeight="1">
      <c r="A48" s="56" t="s">
        <v>51</v>
      </c>
      <c r="B48" s="29">
        <v>0</v>
      </c>
      <c r="C48" s="29">
        <v>0</v>
      </c>
      <c r="D48" s="29">
        <v>0</v>
      </c>
      <c r="E48" s="29">
        <v>-6000</v>
      </c>
      <c r="F48" s="29">
        <f>-(228+1520.14)</f>
        <v>-1748.14</v>
      </c>
      <c r="G48" s="52">
        <f>-1447.7-714.1</f>
        <v>-2161.8000000000002</v>
      </c>
      <c r="H48" s="29"/>
      <c r="I48" s="29"/>
      <c r="J48" s="29">
        <f>-800-1723</f>
        <v>-2523</v>
      </c>
      <c r="K48" s="29"/>
      <c r="L48" s="29"/>
      <c r="M48" s="29"/>
      <c r="N48" s="42">
        <f t="shared" si="9"/>
        <v>-12432.94</v>
      </c>
      <c r="O48" s="42">
        <f t="shared" si="10"/>
        <v>-1036.0783333333334</v>
      </c>
      <c r="P48" s="31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2.75" customHeight="1">
      <c r="A49" s="56" t="s">
        <v>25</v>
      </c>
      <c r="B49" s="29"/>
      <c r="C49" s="29"/>
      <c r="D49" s="29">
        <v>-3420</v>
      </c>
      <c r="E49" s="29"/>
      <c r="F49" s="29"/>
      <c r="G49" s="29"/>
      <c r="H49" s="29">
        <f>-1650-5320</f>
        <v>-6970</v>
      </c>
      <c r="I49" s="29">
        <v>-1650</v>
      </c>
      <c r="J49" s="29"/>
      <c r="K49" s="29"/>
      <c r="L49" s="29"/>
      <c r="M49" s="29"/>
      <c r="N49" s="42"/>
      <c r="O49" s="42"/>
      <c r="P49" s="31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2.75" customHeight="1">
      <c r="A50" s="39" t="s">
        <v>52</v>
      </c>
      <c r="B50" s="40">
        <f t="shared" ref="B50:C50" si="11">SUM(B32:B48)</f>
        <v>-1853.68</v>
      </c>
      <c r="C50" s="40">
        <f t="shared" si="11"/>
        <v>-1296.82</v>
      </c>
      <c r="D50" s="40">
        <f>SUM(D32:D49)</f>
        <v>-3559</v>
      </c>
      <c r="E50" s="40">
        <f t="shared" ref="E50:G50" si="12">SUM(E32:E48)</f>
        <v>-6139</v>
      </c>
      <c r="F50" s="40">
        <f t="shared" si="12"/>
        <v>-5491.0599999999995</v>
      </c>
      <c r="G50" s="40">
        <f t="shared" si="12"/>
        <v>-4128.49</v>
      </c>
      <c r="H50" s="40">
        <f t="shared" ref="H50:I50" si="13">SUM(H32:H49)</f>
        <v>-14543.39</v>
      </c>
      <c r="I50" s="40">
        <f t="shared" si="13"/>
        <v>-3671.09</v>
      </c>
      <c r="J50" s="40">
        <f t="shared" ref="J50:K50" si="14">SUM(J32:J48)</f>
        <v>-10284.19</v>
      </c>
      <c r="K50" s="40">
        <f t="shared" si="14"/>
        <v>-8368.92</v>
      </c>
      <c r="L50" s="40">
        <f>SUM(L32:L49)</f>
        <v>-3595.1899999999996</v>
      </c>
      <c r="M50" s="40">
        <f>SUM(M32:M48)</f>
        <v>-3442.13</v>
      </c>
      <c r="N50" s="40">
        <f>SUM(B50:M50)</f>
        <v>-66372.960000000006</v>
      </c>
      <c r="O50" s="40">
        <f>SUM(O32:O39)</f>
        <v>-2414.1633333333334</v>
      </c>
      <c r="P50" s="31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2.75" customHeight="1">
      <c r="A51" s="59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3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2.75" customHeight="1">
      <c r="A52" s="61" t="s">
        <v>53</v>
      </c>
      <c r="B52" s="62"/>
      <c r="C52" s="62"/>
      <c r="D52" s="62"/>
      <c r="E52" s="62"/>
      <c r="F52" s="62"/>
      <c r="G52" s="62"/>
      <c r="H52" s="63">
        <v>10000</v>
      </c>
      <c r="I52" s="62"/>
      <c r="J52" s="62"/>
      <c r="K52" s="62"/>
      <c r="L52" s="62"/>
      <c r="M52" s="62"/>
      <c r="N52" s="62"/>
      <c r="O52" s="62"/>
      <c r="P52" s="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2.75" customHeight="1">
      <c r="A53" s="6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65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</row>
    <row r="54" spans="1:39" ht="12" customHeight="1">
      <c r="A54" s="67" t="s">
        <v>54</v>
      </c>
      <c r="B54" s="68">
        <f t="shared" ref="B54:F54" si="15">B11</f>
        <v>128.1</v>
      </c>
      <c r="C54" s="69">
        <f t="shared" si="15"/>
        <v>128.1</v>
      </c>
      <c r="D54" s="69">
        <f t="shared" si="15"/>
        <v>128.1</v>
      </c>
      <c r="E54" s="69">
        <f t="shared" si="15"/>
        <v>128.1</v>
      </c>
      <c r="F54" s="69">
        <f t="shared" si="15"/>
        <v>128.1</v>
      </c>
      <c r="G54" s="69">
        <f t="shared" ref="G54:H54" si="16">F54</f>
        <v>128.1</v>
      </c>
      <c r="H54" s="69">
        <f t="shared" si="16"/>
        <v>128.1</v>
      </c>
      <c r="I54" s="69">
        <f t="shared" ref="I54:M54" si="17">I30</f>
        <v>1252.0999999999999</v>
      </c>
      <c r="J54" s="69">
        <f t="shared" si="17"/>
        <v>1252.0999999999999</v>
      </c>
      <c r="K54" s="69">
        <f t="shared" si="17"/>
        <v>1662.1</v>
      </c>
      <c r="L54" s="69">
        <f t="shared" si="17"/>
        <v>1662.1</v>
      </c>
      <c r="M54" s="69">
        <f t="shared" si="17"/>
        <v>297.84999999999991</v>
      </c>
      <c r="N54" s="68"/>
      <c r="O54" s="68"/>
      <c r="P54" s="31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2" customHeight="1">
      <c r="A55" s="67" t="s">
        <v>55</v>
      </c>
      <c r="B55" s="70">
        <f t="shared" ref="B55:F55" si="18">B10+B23+B50</f>
        <v>7190.0399999999991</v>
      </c>
      <c r="C55" s="70">
        <f t="shared" si="18"/>
        <v>6474.2899999999991</v>
      </c>
      <c r="D55" s="70">
        <f t="shared" si="18"/>
        <v>12331.869999999999</v>
      </c>
      <c r="E55" s="70">
        <f t="shared" si="18"/>
        <v>11816.010000000002</v>
      </c>
      <c r="F55" s="70">
        <f t="shared" si="18"/>
        <v>14463.710000000005</v>
      </c>
      <c r="G55" s="70">
        <f>G10+G20+G50+G21-1</f>
        <v>13632.060000000005</v>
      </c>
      <c r="H55" s="70">
        <f>H10+H20+H50+H21-H52</f>
        <v>2778.1000000000058</v>
      </c>
      <c r="I55" s="70">
        <f>I10+I20+I50+I21</f>
        <v>2984.5200000000059</v>
      </c>
      <c r="J55" s="70">
        <f t="shared" ref="J55:L55" si="19">J10+J20+J50+J21-J52</f>
        <v>5949.5400000000045</v>
      </c>
      <c r="K55" s="70">
        <f t="shared" si="19"/>
        <v>5340.9400000000041</v>
      </c>
      <c r="L55" s="70">
        <f t="shared" si="19"/>
        <v>7571.1000000000058</v>
      </c>
      <c r="M55" s="70">
        <f>M10+M20+M50+M21-M52+M22</f>
        <v>11264.140000000005</v>
      </c>
      <c r="N55" s="70"/>
      <c r="O55" s="71"/>
      <c r="P55" s="31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2.75" customHeight="1">
      <c r="A56" s="72" t="s">
        <v>56</v>
      </c>
      <c r="B56" s="73"/>
      <c r="C56" s="73"/>
      <c r="D56" s="73"/>
      <c r="E56" s="73"/>
      <c r="F56" s="73"/>
      <c r="G56" s="73"/>
      <c r="H56" s="73"/>
      <c r="I56" s="74">
        <v>10150.379999999999</v>
      </c>
      <c r="J56" s="73">
        <v>10237</v>
      </c>
      <c r="K56" s="73">
        <v>10331.89</v>
      </c>
      <c r="L56" s="73">
        <v>10353.73</v>
      </c>
      <c r="M56" s="73">
        <v>10439.52</v>
      </c>
      <c r="N56" s="75"/>
      <c r="O56" s="75" t="e">
        <f>N56/#REF!</f>
        <v>#REF!</v>
      </c>
      <c r="P56" s="31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7.25" customHeight="1">
      <c r="A57" s="76" t="s">
        <v>57</v>
      </c>
      <c r="B57" s="77">
        <f t="shared" ref="B57:M57" si="20">B54+B55+B56</f>
        <v>7318.1399999999994</v>
      </c>
      <c r="C57" s="77">
        <f t="shared" si="20"/>
        <v>6602.3899999999994</v>
      </c>
      <c r="D57" s="77">
        <f t="shared" si="20"/>
        <v>12459.97</v>
      </c>
      <c r="E57" s="77">
        <f t="shared" si="20"/>
        <v>11944.110000000002</v>
      </c>
      <c r="F57" s="77">
        <f t="shared" si="20"/>
        <v>14591.810000000005</v>
      </c>
      <c r="G57" s="77">
        <f t="shared" si="20"/>
        <v>13760.160000000005</v>
      </c>
      <c r="H57" s="77">
        <f t="shared" si="20"/>
        <v>2906.2000000000057</v>
      </c>
      <c r="I57" s="77">
        <f t="shared" si="20"/>
        <v>14387.000000000005</v>
      </c>
      <c r="J57" s="77">
        <f t="shared" si="20"/>
        <v>17438.640000000007</v>
      </c>
      <c r="K57" s="77">
        <f t="shared" si="20"/>
        <v>17334.930000000004</v>
      </c>
      <c r="L57" s="77">
        <f t="shared" si="20"/>
        <v>19586.930000000008</v>
      </c>
      <c r="M57" s="77">
        <f t="shared" si="20"/>
        <v>22001.510000000006</v>
      </c>
      <c r="N57" s="77"/>
      <c r="O57" s="78"/>
      <c r="P57" s="7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</row>
    <row r="58" spans="1:39" ht="12.75" customHeight="1">
      <c r="A58" s="32"/>
      <c r="B58" s="81"/>
      <c r="C58" s="81"/>
      <c r="D58" s="82"/>
      <c r="E58" s="81"/>
      <c r="F58" s="81"/>
      <c r="G58" s="81"/>
      <c r="H58" s="81"/>
      <c r="I58" s="81"/>
      <c r="J58" s="81"/>
      <c r="K58" s="81"/>
      <c r="L58" s="83"/>
      <c r="M58" s="81"/>
      <c r="N58" s="81"/>
      <c r="O58" s="81"/>
      <c r="P58" s="31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2.75" customHeight="1">
      <c r="A59" s="32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31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2.75" customHeight="1">
      <c r="A60" s="32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31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2.75" customHeight="1">
      <c r="A61" s="32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31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2.75" customHeight="1">
      <c r="A62" s="32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31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2.75" customHeight="1">
      <c r="A63" s="32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31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2.75" customHeight="1">
      <c r="A64" s="32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31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2.75" customHeight="1">
      <c r="A65" s="32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31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2.75" customHeight="1">
      <c r="A66" s="32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31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2.75" customHeight="1">
      <c r="A67" s="32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31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2.75" customHeight="1">
      <c r="A68" s="32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31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2.75" customHeight="1">
      <c r="A69" s="32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31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2.75" customHeight="1">
      <c r="A70" s="32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31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2.75" customHeight="1">
      <c r="A71" s="32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31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2.75" customHeight="1">
      <c r="A72" s="32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31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2.75" customHeight="1">
      <c r="A73" s="32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31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2.75" customHeight="1">
      <c r="A74" s="32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31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2.75" customHeight="1">
      <c r="A75" s="32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31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2.75" customHeight="1">
      <c r="A76" s="32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31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2.75" customHeight="1">
      <c r="A77" s="32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31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2.75" customHeight="1">
      <c r="A78" s="32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31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2.75" customHeight="1">
      <c r="A79" s="32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31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2.75" customHeight="1">
      <c r="A80" s="32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31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2.75" customHeight="1">
      <c r="A81" s="32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31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2.75" customHeight="1">
      <c r="A82" s="32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31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2.75" customHeight="1">
      <c r="A83" s="32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31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2.75" customHeight="1">
      <c r="A84" s="32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31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2.75" customHeight="1">
      <c r="A85" s="32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31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2.75" customHeight="1">
      <c r="A86" s="32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31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2.75" customHeight="1">
      <c r="A87" s="32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31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2.75" customHeight="1">
      <c r="A88" s="32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31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2.75" customHeight="1">
      <c r="A89" s="32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31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  <row r="90" spans="1:39" ht="12.75" customHeight="1">
      <c r="A90" s="32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31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</row>
    <row r="91" spans="1:39" ht="12.75" customHeight="1">
      <c r="A91" s="32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31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</row>
    <row r="92" spans="1:39" ht="12.75" customHeight="1">
      <c r="A92" s="32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31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</row>
    <row r="93" spans="1:39" ht="12.75" customHeight="1">
      <c r="A93" s="32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31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</row>
    <row r="94" spans="1:39" ht="12.75" customHeight="1">
      <c r="A94" s="32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31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</row>
    <row r="95" spans="1:39" ht="12.75" customHeight="1">
      <c r="A95" s="32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31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</row>
    <row r="96" spans="1:39" ht="12.75" customHeight="1">
      <c r="A96" s="32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31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</row>
    <row r="97" spans="1:39" ht="12.75" customHeight="1">
      <c r="A97" s="32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31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</row>
    <row r="98" spans="1:39" ht="12.75" customHeight="1">
      <c r="A98" s="32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31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</row>
    <row r="99" spans="1:39" ht="12.75" customHeight="1">
      <c r="A99" s="32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31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</row>
    <row r="100" spans="1:39" ht="12.75" customHeight="1">
      <c r="A100" s="32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31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</row>
    <row r="101" spans="1:39" ht="12.75" customHeight="1">
      <c r="A101" s="32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31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</row>
    <row r="102" spans="1:39" ht="12.75" customHeight="1">
      <c r="A102" s="32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31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</row>
    <row r="103" spans="1:39" ht="12.75" customHeight="1">
      <c r="A103" s="32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31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</row>
    <row r="104" spans="1:39" ht="12.75" customHeight="1">
      <c r="A104" s="32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31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</row>
    <row r="105" spans="1:39" ht="12.75" customHeight="1">
      <c r="A105" s="32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31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</row>
    <row r="106" spans="1:39" ht="12.75" customHeight="1">
      <c r="A106" s="32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31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</row>
    <row r="107" spans="1:39" ht="12.75" customHeight="1">
      <c r="A107" s="32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31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</row>
    <row r="108" spans="1:39" ht="12.75" customHeight="1">
      <c r="A108" s="32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31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</row>
    <row r="109" spans="1:39" ht="12.75" customHeight="1">
      <c r="A109" s="32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31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</row>
    <row r="110" spans="1:39" ht="12.75" customHeight="1">
      <c r="A110" s="32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31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</row>
    <row r="111" spans="1:39" ht="12.75" customHeight="1">
      <c r="A111" s="32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31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</row>
    <row r="112" spans="1:39" ht="12.75" customHeight="1">
      <c r="A112" s="32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31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</row>
    <row r="113" spans="1:39" ht="12.75" customHeight="1">
      <c r="A113" s="32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31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</row>
    <row r="114" spans="1:39" ht="12.75" customHeight="1">
      <c r="A114" s="32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31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</row>
    <row r="115" spans="1:39" ht="12.75" customHeight="1">
      <c r="A115" s="32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31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</row>
    <row r="116" spans="1:39" ht="12.75" customHeight="1">
      <c r="A116" s="32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31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</row>
    <row r="117" spans="1:39" ht="12.75" customHeight="1">
      <c r="A117" s="32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31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</row>
    <row r="118" spans="1:39" ht="12.75" customHeight="1">
      <c r="A118" s="32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31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</row>
    <row r="119" spans="1:39" ht="12.75" customHeight="1">
      <c r="A119" s="32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31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</row>
    <row r="120" spans="1:39" ht="12.75" customHeight="1">
      <c r="A120" s="32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31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</row>
    <row r="121" spans="1:39" ht="12.75" customHeight="1">
      <c r="A121" s="32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31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</row>
    <row r="122" spans="1:39" ht="12.75" customHeight="1">
      <c r="A122" s="32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31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</row>
    <row r="123" spans="1:39" ht="12.75" customHeight="1">
      <c r="A123" s="32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31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</row>
    <row r="124" spans="1:39" ht="12.75" customHeight="1">
      <c r="A124" s="32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31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</row>
    <row r="125" spans="1:39" ht="12.75" customHeight="1">
      <c r="A125" s="32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31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</row>
    <row r="126" spans="1:39" ht="12.75" customHeight="1">
      <c r="A126" s="32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31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</row>
    <row r="127" spans="1:39" ht="12.75" customHeight="1">
      <c r="A127" s="32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31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</row>
    <row r="128" spans="1:39" ht="12.75" customHeight="1">
      <c r="A128" s="32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31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</row>
    <row r="129" spans="1:39" ht="12.75" customHeight="1">
      <c r="A129" s="32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31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</row>
    <row r="130" spans="1:39" ht="12.75" customHeight="1">
      <c r="A130" s="32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31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</row>
    <row r="131" spans="1:39" ht="12.75" customHeight="1">
      <c r="A131" s="32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31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</row>
    <row r="132" spans="1:39" ht="12.75" customHeight="1">
      <c r="A132" s="32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31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</row>
    <row r="133" spans="1:39" ht="12.75" customHeight="1">
      <c r="A133" s="32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31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</row>
    <row r="134" spans="1:39" ht="12.75" customHeight="1">
      <c r="A134" s="32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31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</row>
    <row r="135" spans="1:39" ht="12.75" customHeight="1">
      <c r="A135" s="32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31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</row>
    <row r="136" spans="1:39" ht="12.75" customHeight="1">
      <c r="A136" s="32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31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</row>
    <row r="137" spans="1:39" ht="12.75" customHeight="1">
      <c r="A137" s="32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31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</row>
    <row r="138" spans="1:39" ht="12.75" customHeight="1">
      <c r="A138" s="32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31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</row>
    <row r="139" spans="1:39" ht="12.75" customHeight="1">
      <c r="A139" s="32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31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</row>
    <row r="140" spans="1:39" ht="12.75" customHeight="1">
      <c r="A140" s="32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31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</row>
    <row r="141" spans="1:39" ht="12.75" customHeight="1">
      <c r="A141" s="32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31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</row>
    <row r="142" spans="1:39" ht="12.75" customHeight="1">
      <c r="A142" s="32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31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</row>
    <row r="143" spans="1:39" ht="12.75" customHeight="1">
      <c r="A143" s="32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31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</row>
    <row r="144" spans="1:39" ht="12.75" customHeight="1">
      <c r="A144" s="32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31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</row>
    <row r="145" spans="1:39" ht="12.75" customHeight="1">
      <c r="A145" s="32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31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</row>
    <row r="146" spans="1:39" ht="12.75" customHeight="1">
      <c r="A146" s="32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31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</row>
    <row r="147" spans="1:39" ht="12.75" customHeight="1">
      <c r="A147" s="32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31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</row>
    <row r="148" spans="1:39" ht="12.75" customHeight="1">
      <c r="A148" s="32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31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</row>
    <row r="149" spans="1:39" ht="12.75" customHeight="1">
      <c r="A149" s="32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31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</row>
    <row r="150" spans="1:39" ht="12.75" customHeight="1">
      <c r="A150" s="32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31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</row>
    <row r="151" spans="1:39" ht="12.75" customHeight="1">
      <c r="A151" s="32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31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</row>
    <row r="152" spans="1:39" ht="12.75" customHeight="1">
      <c r="A152" s="32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31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</row>
    <row r="153" spans="1:39" ht="12.75" customHeight="1">
      <c r="A153" s="32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31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</row>
    <row r="154" spans="1:39" ht="12.75" customHeight="1">
      <c r="A154" s="32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31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</row>
    <row r="155" spans="1:39" ht="12.75" customHeight="1">
      <c r="A155" s="32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31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</row>
    <row r="156" spans="1:39" ht="12.75" customHeight="1">
      <c r="A156" s="32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31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</row>
    <row r="157" spans="1:39" ht="12.75" customHeight="1">
      <c r="A157" s="32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31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</row>
    <row r="158" spans="1:39" ht="12.75" customHeight="1">
      <c r="A158" s="32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31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</row>
    <row r="159" spans="1:39" ht="12.75" customHeight="1">
      <c r="A159" s="32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31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</row>
    <row r="160" spans="1:39" ht="12.75" customHeight="1">
      <c r="A160" s="32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31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</row>
    <row r="161" spans="1:39" ht="12.75" customHeight="1">
      <c r="A161" s="32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31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</row>
    <row r="162" spans="1:39" ht="12.75" customHeight="1">
      <c r="A162" s="32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31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</row>
    <row r="163" spans="1:39" ht="12.75" customHeight="1">
      <c r="A163" s="32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31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</row>
    <row r="164" spans="1:39" ht="12.75" customHeight="1">
      <c r="A164" s="32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31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</row>
    <row r="165" spans="1:39" ht="12.75" customHeight="1">
      <c r="A165" s="32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31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</row>
    <row r="166" spans="1:39" ht="12.75" customHeight="1">
      <c r="A166" s="32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31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</row>
    <row r="167" spans="1:39" ht="12.75" customHeight="1">
      <c r="A167" s="32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31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</row>
    <row r="168" spans="1:39" ht="12.75" customHeight="1">
      <c r="A168" s="32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31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</row>
    <row r="169" spans="1:39" ht="12.75" customHeight="1">
      <c r="A169" s="32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31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</row>
    <row r="170" spans="1:39" ht="12.75" customHeight="1">
      <c r="A170" s="32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31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</row>
    <row r="171" spans="1:39" ht="12.75" customHeight="1">
      <c r="A171" s="32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31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</row>
    <row r="172" spans="1:39" ht="12.75" customHeight="1">
      <c r="A172" s="32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31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</row>
    <row r="173" spans="1:39" ht="12.75" customHeight="1">
      <c r="A173" s="32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31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</row>
    <row r="174" spans="1:39" ht="12.75" customHeight="1">
      <c r="A174" s="32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31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</row>
    <row r="175" spans="1:39" ht="12.75" customHeight="1">
      <c r="A175" s="32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31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</row>
    <row r="176" spans="1:39" ht="12.75" customHeight="1">
      <c r="A176" s="32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31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</row>
    <row r="177" spans="1:39" ht="12.75" customHeight="1">
      <c r="A177" s="32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31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</row>
    <row r="178" spans="1:39" ht="12.75" customHeight="1">
      <c r="A178" s="32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31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</row>
    <row r="179" spans="1:39" ht="12.75" customHeight="1">
      <c r="A179" s="32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31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</row>
    <row r="180" spans="1:39" ht="12.75" customHeight="1">
      <c r="A180" s="32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31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</row>
    <row r="181" spans="1:39" ht="12.75" customHeight="1">
      <c r="A181" s="32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31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</row>
    <row r="182" spans="1:39" ht="12.75" customHeight="1">
      <c r="A182" s="32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31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</row>
    <row r="183" spans="1:39" ht="12.75" customHeight="1">
      <c r="A183" s="32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31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</row>
    <row r="184" spans="1:39" ht="12.75" customHeight="1">
      <c r="A184" s="32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31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</row>
    <row r="185" spans="1:39" ht="12.75" customHeight="1">
      <c r="A185" s="32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31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</row>
    <row r="186" spans="1:39" ht="12.75" customHeight="1">
      <c r="A186" s="32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31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</row>
    <row r="187" spans="1:39" ht="12.75" customHeight="1">
      <c r="A187" s="32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31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</row>
    <row r="188" spans="1:39" ht="12.75" customHeight="1">
      <c r="A188" s="32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31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</row>
    <row r="189" spans="1:39" ht="12.75" customHeight="1">
      <c r="A189" s="32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31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</row>
    <row r="190" spans="1:39" ht="12.75" customHeight="1">
      <c r="A190" s="32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31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</row>
    <row r="191" spans="1:39" ht="12.75" customHeight="1">
      <c r="A191" s="32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31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</row>
    <row r="192" spans="1:39" ht="12.75" customHeight="1">
      <c r="A192" s="32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31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</row>
    <row r="193" spans="1:39" ht="12.75" customHeight="1">
      <c r="A193" s="32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31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</row>
    <row r="194" spans="1:39" ht="12.75" customHeight="1">
      <c r="A194" s="32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31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</row>
    <row r="195" spans="1:39" ht="12.75" customHeight="1">
      <c r="A195" s="32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31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</row>
    <row r="196" spans="1:39" ht="12.75" customHeight="1">
      <c r="A196" s="32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31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</row>
    <row r="197" spans="1:39" ht="12.75" customHeight="1">
      <c r="A197" s="32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31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</row>
    <row r="198" spans="1:39" ht="12.75" customHeight="1">
      <c r="A198" s="32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31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</row>
    <row r="199" spans="1:39" ht="12.75" customHeight="1">
      <c r="A199" s="32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31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</row>
    <row r="200" spans="1:39" ht="12.75" customHeight="1">
      <c r="A200" s="32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31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</row>
    <row r="201" spans="1:39" ht="12.75" customHeight="1">
      <c r="A201" s="32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31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</row>
    <row r="202" spans="1:39" ht="12.75" customHeight="1">
      <c r="A202" s="32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31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</row>
    <row r="203" spans="1:39" ht="12.75" customHeight="1">
      <c r="A203" s="32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31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</row>
    <row r="204" spans="1:39" ht="12.75" customHeight="1">
      <c r="A204" s="32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31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</row>
    <row r="205" spans="1:39" ht="12.75" customHeight="1">
      <c r="A205" s="32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31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</row>
    <row r="206" spans="1:39" ht="12.75" customHeight="1">
      <c r="A206" s="32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31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</row>
    <row r="207" spans="1:39" ht="12.75" customHeight="1">
      <c r="A207" s="32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31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</row>
    <row r="208" spans="1:39" ht="12.75" customHeight="1">
      <c r="A208" s="32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31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</row>
    <row r="209" spans="1:39" ht="12.75" customHeight="1">
      <c r="A209" s="32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31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</row>
    <row r="210" spans="1:39" ht="12.75" customHeight="1">
      <c r="A210" s="32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31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</row>
    <row r="211" spans="1:39" ht="12.75" customHeight="1">
      <c r="A211" s="32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31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</row>
    <row r="212" spans="1:39" ht="12.75" customHeight="1">
      <c r="A212" s="32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31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</row>
    <row r="213" spans="1:39" ht="12.75" customHeight="1">
      <c r="A213" s="32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31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</row>
    <row r="214" spans="1:39" ht="12.75" customHeight="1">
      <c r="A214" s="32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31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</row>
    <row r="215" spans="1:39" ht="12.75" customHeight="1">
      <c r="A215" s="32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31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</row>
    <row r="216" spans="1:39" ht="12.75" customHeight="1">
      <c r="A216" s="32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31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</row>
    <row r="217" spans="1:39" ht="12.75" customHeight="1">
      <c r="A217" s="32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31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</row>
    <row r="218" spans="1:39" ht="12.75" customHeight="1">
      <c r="A218" s="32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31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</row>
    <row r="219" spans="1:39" ht="12.75" customHeight="1">
      <c r="A219" s="32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31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</row>
    <row r="220" spans="1:39" ht="12.75" customHeight="1">
      <c r="A220" s="32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31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</row>
    <row r="221" spans="1:39" ht="12.75" customHeight="1">
      <c r="A221" s="32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31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</row>
    <row r="222" spans="1:39" ht="12.75" customHeight="1">
      <c r="A222" s="32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31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</row>
    <row r="223" spans="1:39" ht="12.75" customHeight="1">
      <c r="A223" s="32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31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</row>
    <row r="224" spans="1:39" ht="12.75" customHeight="1">
      <c r="A224" s="32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31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</row>
    <row r="225" spans="1:39" ht="12.75" customHeight="1">
      <c r="A225" s="32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31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</row>
    <row r="226" spans="1:39" ht="12.75" customHeight="1">
      <c r="A226" s="32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31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</row>
    <row r="227" spans="1:39" ht="12.75" customHeight="1">
      <c r="A227" s="32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31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</row>
    <row r="228" spans="1:39" ht="12.75" customHeight="1">
      <c r="A228" s="32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31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</row>
    <row r="229" spans="1:39" ht="12.75" customHeight="1">
      <c r="A229" s="32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31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</row>
    <row r="230" spans="1:39" ht="12.75" customHeight="1">
      <c r="A230" s="32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31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</row>
    <row r="231" spans="1:39" ht="12.75" customHeight="1">
      <c r="A231" s="32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31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</row>
    <row r="232" spans="1:39" ht="12.75" customHeight="1">
      <c r="A232" s="32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31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</row>
    <row r="233" spans="1:39" ht="12.75" customHeight="1">
      <c r="A233" s="32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31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</row>
    <row r="234" spans="1:39" ht="12.75" customHeight="1">
      <c r="A234" s="32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31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</row>
    <row r="235" spans="1:39" ht="12.75" customHeight="1">
      <c r="A235" s="32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31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</row>
    <row r="236" spans="1:39" ht="12.75" customHeight="1">
      <c r="A236" s="32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31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</row>
    <row r="237" spans="1:39" ht="12.75" customHeight="1">
      <c r="A237" s="32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31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</row>
    <row r="238" spans="1:39" ht="12.75" customHeight="1">
      <c r="A238" s="32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31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</row>
    <row r="239" spans="1:39" ht="12.75" customHeight="1">
      <c r="A239" s="32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31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</row>
    <row r="240" spans="1:39" ht="12.75" customHeight="1">
      <c r="A240" s="32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31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</row>
    <row r="241" spans="1:39" ht="12.75" customHeight="1">
      <c r="A241" s="32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31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</row>
    <row r="242" spans="1:39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3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3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3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3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3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3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3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3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3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3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3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3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3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3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3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3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3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3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3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3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3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3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3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3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3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3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3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3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3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3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3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3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3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3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3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3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3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3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3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3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3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3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3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3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3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3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3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3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3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3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3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3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3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3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3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3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3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3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3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3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3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3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3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3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3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3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3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3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3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3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3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3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3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3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3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3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3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3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3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3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3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3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3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3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3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3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3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3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3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3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3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3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3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3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3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3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3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3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3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3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3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3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3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3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3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3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3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3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3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3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3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3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3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3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3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3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3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3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3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3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3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3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3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3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3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3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3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3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3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3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3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3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3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3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3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3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3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3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3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3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3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3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3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3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3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3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3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3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3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3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3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3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3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3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3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3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3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3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3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3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3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3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3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3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3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3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3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3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3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3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3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3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3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3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3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3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3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3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3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3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3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3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3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3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3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3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3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3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3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3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3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3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3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3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3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3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3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3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3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3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3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3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3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3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3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3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3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3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3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3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3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3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3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3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3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3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3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3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3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3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3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3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3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3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3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3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3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3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3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3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3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3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3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3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3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3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3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3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3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3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3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3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3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3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3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3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3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3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3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3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3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3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3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3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3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3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3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3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3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3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3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3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3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3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3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3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3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3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3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3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3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3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3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3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3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3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3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3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3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3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3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3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3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3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3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3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3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3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3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3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3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3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3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3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3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3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3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3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3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3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3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3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3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3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3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3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3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3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3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3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3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3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3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3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3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3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3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3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3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3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3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3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3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3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3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3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3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3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3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3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3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3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3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3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3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3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3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3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3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3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3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3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3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3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3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3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3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3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3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3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3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3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3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3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3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3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3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3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3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3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3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3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3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3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3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3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3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3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3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3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3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3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3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3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3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3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3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3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3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3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3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3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3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3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3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3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3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3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3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3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3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3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3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3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3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3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3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3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3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3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3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3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3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3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3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3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3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3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3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3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3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3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3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3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3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3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3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3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3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3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3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3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3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3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3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3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3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3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3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3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3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3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3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3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3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3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3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3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3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3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3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3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3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3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3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3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3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3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3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3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3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3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3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3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3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3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3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3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3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3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3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3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3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3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3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3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 spans="1:39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3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 spans="1:39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3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 spans="1:39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3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 spans="1:39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3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 spans="1:39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3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 spans="1:39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3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 spans="1:39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3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 spans="1:39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3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 spans="1:39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3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 spans="1:39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3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 spans="1:39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3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 spans="1:39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3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 spans="1:39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3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 spans="1:39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3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 spans="1:39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3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 spans="1:39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3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 spans="1:39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3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 spans="1:39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3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 spans="1:39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3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 spans="1:39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3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  <row r="999" spans="1:39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3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</row>
    <row r="1000" spans="1:39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3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</row>
  </sheetData>
  <mergeCells count="4">
    <mergeCell ref="B4:O4"/>
    <mergeCell ref="A8:A9"/>
    <mergeCell ref="N8:N10"/>
    <mergeCell ref="O8:O10"/>
  </mergeCells>
  <pageMargins left="0.511811024" right="0.511811024" top="0.78740157499999996" bottom="0.78740157499999996" header="0" footer="0"/>
  <pageSetup paperSize="9" orientation="landscape"/>
  <rowBreaks count="1" manualBreakCount="1">
    <brk id="70" man="1"/>
  </rowBreaks>
  <colBreaks count="1" manualBreakCount="1">
    <brk id="15" man="1"/>
  </colBreaks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6.7109375" customWidth="1"/>
    <col min="2" max="2" width="28.28515625" customWidth="1"/>
    <col min="3" max="3" width="11.7109375" customWidth="1"/>
    <col min="4" max="4" width="13.5703125" customWidth="1"/>
    <col min="5" max="5" width="25.7109375" customWidth="1"/>
    <col min="6" max="26" width="8.7109375" customWidth="1"/>
  </cols>
  <sheetData>
    <row r="1" spans="1:26" ht="14.25" customHeight="1">
      <c r="A1" s="290" t="s">
        <v>1293</v>
      </c>
      <c r="B1" s="290" t="s">
        <v>1826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ht="14.25" customHeight="1">
      <c r="A2" s="290" t="s">
        <v>1258</v>
      </c>
      <c r="B2" s="290" t="s">
        <v>1827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ht="14.25" customHeight="1">
      <c r="A3" s="290" t="s">
        <v>1728</v>
      </c>
      <c r="B3" s="290" t="s">
        <v>1828</v>
      </c>
      <c r="C3" s="290"/>
      <c r="D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ht="14.25" customHeight="1">
      <c r="A4" s="290" t="s">
        <v>62</v>
      </c>
      <c r="B4" s="292" t="s">
        <v>1829</v>
      </c>
      <c r="C4" s="290"/>
      <c r="D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14.25" customHeight="1">
      <c r="A5" s="290"/>
      <c r="B5" s="290"/>
      <c r="C5" s="290"/>
      <c r="D5" s="290"/>
      <c r="H5" s="352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14.25" customHeight="1">
      <c r="A6" s="290" t="s">
        <v>1300</v>
      </c>
      <c r="B6" s="290"/>
      <c r="C6" s="290"/>
      <c r="D6" s="290"/>
      <c r="H6" s="352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14.25" customHeight="1">
      <c r="A7" s="290" t="s">
        <v>1830</v>
      </c>
      <c r="B7" s="290"/>
      <c r="C7" s="291">
        <v>6952</v>
      </c>
      <c r="D7" s="291"/>
      <c r="H7" s="352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14.25" customHeight="1">
      <c r="A8" s="290" t="s">
        <v>1314</v>
      </c>
      <c r="B8" s="290"/>
      <c r="C8" s="291">
        <f>D31</f>
        <v>299</v>
      </c>
      <c r="D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14.25" customHeight="1">
      <c r="A9" s="290" t="s">
        <v>1823</v>
      </c>
      <c r="B9" s="290"/>
      <c r="C9" s="291">
        <v>44</v>
      </c>
      <c r="D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14.25" customHeight="1">
      <c r="A10" s="290"/>
      <c r="B10" s="290" t="s">
        <v>1831</v>
      </c>
      <c r="C10" s="291">
        <f>C7+C8+C9</f>
        <v>7295</v>
      </c>
      <c r="D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14.25" customHeight="1">
      <c r="A11" s="290" t="s">
        <v>1824</v>
      </c>
      <c r="B11" s="290"/>
      <c r="C11" s="291">
        <f>SUM(C13:C16)</f>
        <v>-4002.8199999999997</v>
      </c>
      <c r="D11" s="353"/>
      <c r="G11" s="352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290"/>
      <c r="Z11" s="290"/>
    </row>
    <row r="12" spans="1:26" ht="14.25" customHeight="1">
      <c r="A12" s="354"/>
      <c r="B12" s="354" t="s">
        <v>1832</v>
      </c>
      <c r="C12" s="355">
        <v>0</v>
      </c>
      <c r="D12" s="356"/>
      <c r="E12" s="354"/>
      <c r="F12" s="354"/>
      <c r="G12" s="357"/>
      <c r="H12" s="354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4"/>
      <c r="Z12" s="354"/>
    </row>
    <row r="13" spans="1:26" ht="14.25" customHeight="1">
      <c r="A13" s="359">
        <v>45481</v>
      </c>
      <c r="B13" s="360" t="s">
        <v>1833</v>
      </c>
      <c r="C13" s="361">
        <f>-159.78-220.9</f>
        <v>-380.68</v>
      </c>
      <c r="D13" s="362"/>
      <c r="E13" s="354"/>
      <c r="F13" s="354"/>
      <c r="G13" s="355"/>
      <c r="H13" s="354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4"/>
      <c r="Z13" s="354"/>
    </row>
    <row r="14" spans="1:26" ht="14.25" customHeight="1">
      <c r="A14" s="363">
        <v>45481</v>
      </c>
      <c r="B14" s="364" t="s">
        <v>1834</v>
      </c>
      <c r="C14" s="365">
        <f>-600-227.17-440.95-436.02</f>
        <v>-1704.1399999999999</v>
      </c>
      <c r="D14" s="356"/>
      <c r="E14" s="354"/>
      <c r="F14" s="354"/>
      <c r="G14" s="357"/>
      <c r="H14" s="354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54"/>
      <c r="Z14" s="354"/>
    </row>
    <row r="15" spans="1:26" ht="14.25" customHeight="1">
      <c r="A15" s="359">
        <v>45481</v>
      </c>
      <c r="B15" s="360" t="s">
        <v>1835</v>
      </c>
      <c r="C15" s="366">
        <v>-1750</v>
      </c>
      <c r="D15" s="362"/>
      <c r="E15" s="354"/>
      <c r="F15" s="354"/>
      <c r="G15" s="354"/>
      <c r="H15" s="354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4"/>
      <c r="Z15" s="354"/>
    </row>
    <row r="16" spans="1:26" ht="14.25" customHeight="1">
      <c r="A16" s="363">
        <v>45481</v>
      </c>
      <c r="B16" s="364" t="s">
        <v>1836</v>
      </c>
      <c r="C16" s="365">
        <v>-168</v>
      </c>
      <c r="D16" s="354"/>
      <c r="E16" s="354"/>
      <c r="F16" s="354"/>
      <c r="G16" s="354"/>
      <c r="H16" s="357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</row>
    <row r="17" spans="1:26" ht="14.25" customHeight="1">
      <c r="A17" s="290"/>
      <c r="B17" s="290" t="s">
        <v>1837</v>
      </c>
      <c r="C17" s="291">
        <f>C10+C11</f>
        <v>3292.1800000000003</v>
      </c>
      <c r="D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ht="14.25" customHeight="1">
      <c r="A18" s="290"/>
      <c r="B18" s="290"/>
      <c r="C18" s="367">
        <f>C17/C10</f>
        <v>0.45129266620973274</v>
      </c>
      <c r="D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ht="14.25" customHeight="1">
      <c r="A19" s="350"/>
      <c r="B19" s="347"/>
      <c r="C19" s="351"/>
      <c r="D19" s="290"/>
      <c r="E19" s="353"/>
      <c r="H19" s="352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290"/>
    </row>
    <row r="20" spans="1:26" ht="14.25" customHeight="1">
      <c r="A20" s="359">
        <v>45478</v>
      </c>
      <c r="B20" s="167" t="s">
        <v>598</v>
      </c>
      <c r="C20" s="167"/>
      <c r="D20" s="168">
        <v>16</v>
      </c>
      <c r="E20" s="368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290"/>
    </row>
    <row r="21" spans="1:26" ht="14.25" customHeight="1">
      <c r="A21" s="363">
        <v>45481</v>
      </c>
      <c r="B21" s="169" t="s">
        <v>612</v>
      </c>
      <c r="C21" s="169"/>
      <c r="D21" s="170">
        <v>15</v>
      </c>
      <c r="E21" s="353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290"/>
    </row>
    <row r="22" spans="1:26" ht="14.25" customHeight="1">
      <c r="A22" s="359">
        <v>45481</v>
      </c>
      <c r="B22" s="167" t="s">
        <v>612</v>
      </c>
      <c r="C22" s="167"/>
      <c r="D22" s="168">
        <v>26</v>
      </c>
      <c r="E22" s="368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290"/>
    </row>
    <row r="23" spans="1:26" ht="14.25" customHeight="1">
      <c r="A23" s="363">
        <v>45481</v>
      </c>
      <c r="B23" s="169" t="s">
        <v>617</v>
      </c>
      <c r="C23" s="169"/>
      <c r="D23" s="170">
        <v>10</v>
      </c>
      <c r="E23" s="35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290"/>
    </row>
    <row r="24" spans="1:26" ht="14.25" customHeight="1">
      <c r="A24" s="359">
        <v>45481</v>
      </c>
      <c r="B24" s="167" t="s">
        <v>617</v>
      </c>
      <c r="C24" s="167"/>
      <c r="D24" s="168">
        <v>10</v>
      </c>
      <c r="E24" s="368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290"/>
    </row>
    <row r="25" spans="1:26" ht="14.25" customHeight="1">
      <c r="A25" s="363">
        <v>45481</v>
      </c>
      <c r="B25" s="169" t="s">
        <v>609</v>
      </c>
      <c r="C25" s="169"/>
      <c r="D25" s="170">
        <v>50</v>
      </c>
      <c r="E25" s="353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290"/>
    </row>
    <row r="26" spans="1:26" ht="14.25" customHeight="1">
      <c r="A26" s="359">
        <v>45481</v>
      </c>
      <c r="B26" s="167" t="s">
        <v>617</v>
      </c>
      <c r="C26" s="167"/>
      <c r="D26" s="168">
        <v>18</v>
      </c>
      <c r="E26" s="368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290"/>
    </row>
    <row r="27" spans="1:26" ht="14.25" customHeight="1">
      <c r="A27" s="363">
        <v>45481</v>
      </c>
      <c r="B27" s="169" t="s">
        <v>608</v>
      </c>
      <c r="C27" s="169"/>
      <c r="D27" s="170">
        <v>30</v>
      </c>
      <c r="E27" s="353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290"/>
    </row>
    <row r="28" spans="1:26" ht="14.25" customHeight="1">
      <c r="A28" s="359">
        <v>45481</v>
      </c>
      <c r="B28" s="167" t="s">
        <v>616</v>
      </c>
      <c r="C28" s="167"/>
      <c r="D28" s="168">
        <v>48</v>
      </c>
      <c r="E28" s="368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290"/>
    </row>
    <row r="29" spans="1:26" ht="14.25" customHeight="1">
      <c r="A29" s="363">
        <v>45481</v>
      </c>
      <c r="B29" s="169" t="s">
        <v>611</v>
      </c>
      <c r="C29" s="169"/>
      <c r="D29" s="170">
        <v>26</v>
      </c>
      <c r="E29" s="368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290"/>
    </row>
    <row r="30" spans="1:26" ht="14.25" customHeight="1">
      <c r="A30" s="363">
        <v>45481</v>
      </c>
      <c r="B30" s="169" t="s">
        <v>615</v>
      </c>
      <c r="C30" s="169"/>
      <c r="D30" s="170">
        <v>50</v>
      </c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290"/>
    </row>
    <row r="31" spans="1:26" ht="14.25" customHeight="1">
      <c r="A31" s="344"/>
      <c r="B31" s="344"/>
      <c r="C31" s="344"/>
      <c r="D31" s="344">
        <f>SUM(D20:D30)</f>
        <v>299</v>
      </c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290"/>
    </row>
    <row r="32" spans="1:26" ht="14.25" customHeight="1">
      <c r="A32" s="344"/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290"/>
    </row>
    <row r="33" spans="1:26" ht="14.25" customHeight="1">
      <c r="A33" s="344"/>
      <c r="B33" s="344"/>
      <c r="C33" s="344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290"/>
    </row>
    <row r="34" spans="1:26" ht="14.25" customHeight="1">
      <c r="A34" s="344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290"/>
    </row>
    <row r="35" spans="1:26" ht="14.25" customHeight="1">
      <c r="A35" s="344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290"/>
    </row>
    <row r="36" spans="1:26" ht="14.25" customHeight="1">
      <c r="A36" s="344"/>
      <c r="B36" s="344"/>
      <c r="C36" s="344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290"/>
    </row>
    <row r="37" spans="1:26" ht="14.25" customHeight="1">
      <c r="A37" s="344"/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290"/>
    </row>
    <row r="38" spans="1:26" ht="14.25" customHeight="1">
      <c r="A38" s="344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290"/>
    </row>
    <row r="39" spans="1:26" ht="14.25" customHeight="1">
      <c r="A39" s="344"/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290"/>
    </row>
    <row r="40" spans="1:26" ht="14.25" customHeight="1">
      <c r="A40" s="344"/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290"/>
    </row>
    <row r="41" spans="1:26" ht="14.25" customHeight="1">
      <c r="A41" s="344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290"/>
    </row>
    <row r="42" spans="1:26" ht="14.25" customHeight="1">
      <c r="A42" s="344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290"/>
    </row>
    <row r="43" spans="1:26" ht="14.25" customHeight="1">
      <c r="A43" s="344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290"/>
    </row>
    <row r="44" spans="1:26" ht="14.25" customHeight="1">
      <c r="A44" s="344"/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290"/>
    </row>
    <row r="45" spans="1:26" ht="14.25" customHeight="1">
      <c r="A45" s="344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290"/>
    </row>
    <row r="46" spans="1:26" ht="14.25" customHeight="1">
      <c r="A46" s="344"/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290"/>
    </row>
    <row r="47" spans="1:26" ht="14.25" customHeight="1">
      <c r="A47" s="344"/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290"/>
    </row>
    <row r="48" spans="1:26" ht="14.25" customHeight="1">
      <c r="A48" s="344"/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290"/>
    </row>
    <row r="49" spans="1:26" ht="14.25" customHeight="1">
      <c r="A49" s="344"/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290"/>
    </row>
    <row r="50" spans="1:26" ht="14.25" customHeight="1">
      <c r="A50" s="344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290"/>
    </row>
    <row r="51" spans="1:26" ht="14.25" customHeight="1">
      <c r="A51" s="344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290"/>
    </row>
    <row r="52" spans="1:26" ht="14.25" customHeight="1">
      <c r="A52" s="344"/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290"/>
    </row>
    <row r="53" spans="1:26" ht="14.25" customHeight="1">
      <c r="A53" s="344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290"/>
    </row>
    <row r="54" spans="1:26" ht="14.25" customHeight="1">
      <c r="A54" s="344"/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290"/>
    </row>
    <row r="55" spans="1:26" ht="14.25" customHeight="1">
      <c r="A55" s="344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290"/>
    </row>
    <row r="56" spans="1:26" ht="14.25" customHeight="1">
      <c r="A56" s="344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290"/>
    </row>
    <row r="57" spans="1:26" ht="14.25" customHeight="1">
      <c r="A57" s="344"/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290"/>
    </row>
    <row r="58" spans="1:26" ht="14.25" customHeight="1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290"/>
    </row>
    <row r="59" spans="1:26" ht="14.25" customHeight="1">
      <c r="A59" s="344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290"/>
    </row>
    <row r="60" spans="1:26" ht="14.25" customHeight="1">
      <c r="A60" s="344"/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290"/>
    </row>
    <row r="61" spans="1:26" ht="14.25" customHeight="1">
      <c r="A61" s="344"/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290"/>
    </row>
    <row r="62" spans="1:26" ht="14.25" customHeight="1">
      <c r="A62" s="344"/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290"/>
    </row>
    <row r="63" spans="1:26" ht="14.25" customHeight="1">
      <c r="A63" s="344"/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290"/>
    </row>
    <row r="64" spans="1:26" ht="14.25" customHeight="1">
      <c r="A64" s="344"/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290"/>
    </row>
    <row r="65" spans="1:26" ht="14.25" customHeight="1">
      <c r="A65" s="344"/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290"/>
    </row>
    <row r="66" spans="1:26" ht="14.25" customHeight="1">
      <c r="A66" s="344"/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290"/>
    </row>
    <row r="67" spans="1:26" ht="14.25" customHeight="1">
      <c r="A67" s="344"/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290"/>
    </row>
    <row r="68" spans="1:26" ht="14.25" customHeight="1">
      <c r="A68" s="344"/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290"/>
    </row>
    <row r="69" spans="1:26" ht="14.25" customHeight="1">
      <c r="A69" s="344"/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290"/>
    </row>
    <row r="70" spans="1:26" ht="14.25" customHeight="1">
      <c r="A70" s="344"/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290"/>
    </row>
    <row r="71" spans="1:26" ht="14.25" customHeight="1">
      <c r="A71" s="344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290"/>
    </row>
    <row r="72" spans="1:26" ht="14.25" customHeight="1">
      <c r="A72" s="344"/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290"/>
    </row>
    <row r="73" spans="1:26" ht="14.25" customHeight="1">
      <c r="A73" s="344"/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290"/>
    </row>
    <row r="74" spans="1:26" ht="14.25" customHeight="1">
      <c r="A74" s="344"/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290"/>
    </row>
    <row r="75" spans="1:26" ht="14.25" customHeight="1">
      <c r="A75" s="344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290"/>
    </row>
    <row r="76" spans="1:26" ht="14.25" customHeight="1">
      <c r="A76" s="344"/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290"/>
    </row>
    <row r="77" spans="1:26" ht="14.25" customHeight="1">
      <c r="A77" s="344"/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290"/>
    </row>
    <row r="78" spans="1:26" ht="14.25" customHeight="1">
      <c r="A78" s="344"/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290"/>
    </row>
    <row r="79" spans="1:26" ht="14.25" customHeight="1">
      <c r="A79" s="344"/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290"/>
    </row>
    <row r="80" spans="1:26" ht="14.25" customHeight="1">
      <c r="A80" s="344"/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290"/>
    </row>
    <row r="81" spans="1:26" ht="14.25" customHeight="1">
      <c r="A81" s="344"/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290"/>
    </row>
    <row r="82" spans="1:26" ht="14.25" customHeight="1">
      <c r="A82" s="344"/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290"/>
    </row>
    <row r="83" spans="1:26" ht="14.25" customHeight="1">
      <c r="A83" s="344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290"/>
    </row>
    <row r="84" spans="1:26" ht="14.25" customHeight="1">
      <c r="A84" s="344"/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290"/>
    </row>
    <row r="85" spans="1:26" ht="14.25" customHeight="1">
      <c r="A85" s="344"/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290"/>
    </row>
    <row r="86" spans="1:26" ht="14.25" customHeight="1">
      <c r="A86" s="344"/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290"/>
    </row>
    <row r="87" spans="1:26" ht="14.25" customHeight="1">
      <c r="A87" s="344"/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290"/>
    </row>
    <row r="88" spans="1:26" ht="14.25" customHeight="1">
      <c r="A88" s="344"/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290"/>
    </row>
    <row r="89" spans="1:26" ht="14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290"/>
    </row>
    <row r="90" spans="1:26" ht="14.25" customHeight="1">
      <c r="A90" s="344"/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290"/>
    </row>
    <row r="91" spans="1:26" ht="14.25" customHeight="1">
      <c r="A91" s="344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290"/>
    </row>
    <row r="92" spans="1:26" ht="14.25" customHeight="1">
      <c r="A92" s="344"/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290"/>
    </row>
    <row r="93" spans="1:26" ht="14.25" customHeight="1">
      <c r="A93" s="344"/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290"/>
    </row>
    <row r="94" spans="1:26" ht="14.25" customHeight="1">
      <c r="A94" s="344"/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290"/>
    </row>
    <row r="95" spans="1:26" ht="14.25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290"/>
    </row>
    <row r="96" spans="1:26" ht="14.25" customHeight="1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290"/>
    </row>
    <row r="97" spans="1:26" ht="14.25" customHeight="1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290"/>
    </row>
    <row r="98" spans="1:26" ht="14.25" customHeight="1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290"/>
    </row>
    <row r="99" spans="1:26" ht="14.25" customHeight="1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290"/>
    </row>
    <row r="100" spans="1:26" ht="14.25" customHeight="1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290"/>
    </row>
    <row r="101" spans="1:26" ht="14.25" customHeight="1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290"/>
    </row>
    <row r="102" spans="1:26" ht="14.25" customHeight="1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290"/>
    </row>
    <row r="103" spans="1:26" ht="14.25" customHeight="1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290"/>
    </row>
    <row r="104" spans="1:26" ht="14.25" customHeight="1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290"/>
    </row>
    <row r="105" spans="1:26" ht="14.25" customHeight="1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290"/>
    </row>
    <row r="106" spans="1:26" ht="14.25" customHeight="1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290"/>
    </row>
    <row r="107" spans="1:26" ht="14.25" customHeight="1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290"/>
    </row>
    <row r="108" spans="1:26" ht="14.25" customHeight="1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290"/>
    </row>
    <row r="109" spans="1:26" ht="14.25" customHeight="1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290"/>
    </row>
    <row r="110" spans="1:26" ht="14.25" customHeight="1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290"/>
    </row>
    <row r="111" spans="1:26" ht="14.25" customHeight="1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290"/>
    </row>
    <row r="112" spans="1:26" ht="14.25" customHeight="1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290"/>
    </row>
    <row r="113" spans="1:26" ht="14.25" customHeight="1">
      <c r="A113" s="344"/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290"/>
    </row>
    <row r="114" spans="1:26" ht="14.25" customHeight="1">
      <c r="A114" s="344"/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290"/>
    </row>
    <row r="115" spans="1:26" ht="14.25" customHeight="1">
      <c r="A115" s="344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290"/>
    </row>
    <row r="116" spans="1:26" ht="14.25" customHeight="1">
      <c r="A116" s="344"/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290"/>
    </row>
    <row r="117" spans="1:26" ht="14.25" customHeight="1">
      <c r="A117" s="344"/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290"/>
    </row>
    <row r="118" spans="1:26" ht="14.25" customHeight="1">
      <c r="A118" s="344"/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290"/>
    </row>
    <row r="119" spans="1:26" ht="14.25" customHeight="1">
      <c r="A119" s="344"/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290"/>
    </row>
    <row r="120" spans="1:26" ht="14.25" customHeight="1">
      <c r="A120" s="344"/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290"/>
    </row>
    <row r="121" spans="1:26" ht="14.25" customHeight="1">
      <c r="A121" s="344"/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290"/>
    </row>
    <row r="122" spans="1:26" ht="14.25" customHeight="1">
      <c r="A122" s="344"/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290"/>
    </row>
    <row r="123" spans="1:26" ht="14.25" customHeight="1">
      <c r="A123" s="344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290"/>
    </row>
    <row r="124" spans="1:26" ht="14.25" customHeight="1">
      <c r="A124" s="344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290"/>
    </row>
    <row r="125" spans="1:26" ht="14.25" customHeight="1">
      <c r="A125" s="344"/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290"/>
    </row>
    <row r="126" spans="1:26" ht="14.25" customHeight="1">
      <c r="A126" s="344"/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290"/>
    </row>
    <row r="127" spans="1:26" ht="14.25" customHeight="1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290"/>
    </row>
    <row r="128" spans="1:26" ht="14.25" customHeight="1">
      <c r="A128" s="344"/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290"/>
    </row>
    <row r="129" spans="1:26" ht="14.25" customHeight="1">
      <c r="A129" s="344"/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290"/>
    </row>
    <row r="130" spans="1:26" ht="14.25" customHeight="1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290"/>
    </row>
    <row r="131" spans="1:26" ht="14.25" customHeight="1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290"/>
    </row>
    <row r="132" spans="1:26" ht="14.25" customHeight="1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290"/>
    </row>
    <row r="133" spans="1:26" ht="14.25" customHeight="1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290"/>
    </row>
    <row r="134" spans="1:26" ht="14.25" customHeight="1">
      <c r="A134" s="344"/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290"/>
    </row>
    <row r="135" spans="1:26" ht="14.25" customHeight="1">
      <c r="A135" s="344"/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290"/>
    </row>
    <row r="136" spans="1:26" ht="14.25" customHeight="1">
      <c r="A136" s="344"/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290"/>
    </row>
    <row r="137" spans="1:26" ht="14.25" customHeight="1">
      <c r="A137" s="344"/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290"/>
    </row>
    <row r="138" spans="1:26" ht="14.25" customHeight="1">
      <c r="A138" s="344"/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290"/>
    </row>
    <row r="139" spans="1:26" ht="14.25" customHeight="1">
      <c r="A139" s="344"/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290"/>
    </row>
    <row r="140" spans="1:26" ht="14.25" customHeight="1">
      <c r="A140" s="344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290"/>
    </row>
    <row r="141" spans="1:26" ht="14.25" customHeight="1">
      <c r="A141" s="344"/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290"/>
    </row>
    <row r="142" spans="1:26" ht="14.25" customHeight="1">
      <c r="A142" s="344"/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290"/>
    </row>
    <row r="143" spans="1:26" ht="14.25" customHeight="1">
      <c r="A143" s="344"/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290"/>
    </row>
    <row r="144" spans="1:26" ht="14.25" customHeight="1">
      <c r="A144" s="344"/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290"/>
    </row>
    <row r="145" spans="1:26" ht="14.25" customHeight="1">
      <c r="A145" s="344"/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290"/>
    </row>
    <row r="146" spans="1:26" ht="14.25" customHeight="1">
      <c r="A146" s="344"/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290"/>
    </row>
    <row r="147" spans="1:26" ht="14.25" customHeight="1">
      <c r="A147" s="344"/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290"/>
    </row>
    <row r="148" spans="1:26" ht="14.25" customHeight="1">
      <c r="A148" s="344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290"/>
    </row>
    <row r="149" spans="1:26" ht="14.25" customHeight="1">
      <c r="A149" s="344"/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290"/>
    </row>
    <row r="150" spans="1:26" ht="14.25" customHeight="1">
      <c r="A150" s="344"/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290"/>
    </row>
    <row r="151" spans="1:26" ht="14.25" customHeight="1">
      <c r="A151" s="344"/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290"/>
    </row>
    <row r="152" spans="1:26" ht="14.25" customHeight="1">
      <c r="A152" s="344"/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290"/>
    </row>
    <row r="153" spans="1:26" ht="14.25" customHeight="1">
      <c r="A153" s="344"/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290"/>
    </row>
    <row r="154" spans="1:26" ht="14.25" customHeight="1">
      <c r="A154" s="344"/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290"/>
    </row>
    <row r="155" spans="1:26" ht="14.25" customHeight="1">
      <c r="A155" s="344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290"/>
    </row>
    <row r="156" spans="1:26" ht="14.25" customHeight="1">
      <c r="A156" s="344"/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290"/>
    </row>
    <row r="157" spans="1:26" ht="14.25" customHeight="1">
      <c r="A157" s="344"/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290"/>
    </row>
    <row r="158" spans="1:26" ht="14.25" customHeight="1">
      <c r="A158" s="344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290"/>
    </row>
    <row r="159" spans="1:26" ht="14.25" customHeight="1">
      <c r="A159" s="344"/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290"/>
    </row>
    <row r="160" spans="1:26" ht="14.25" customHeight="1">
      <c r="A160" s="344"/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290"/>
    </row>
    <row r="161" spans="1:26" ht="14.25" customHeight="1">
      <c r="A161" s="344"/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290"/>
    </row>
    <row r="162" spans="1:26" ht="14.25" customHeight="1">
      <c r="A162" s="344"/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290"/>
    </row>
    <row r="163" spans="1:26" ht="14.25" customHeight="1">
      <c r="A163" s="344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290"/>
    </row>
    <row r="164" spans="1:26" ht="14.25" customHeight="1">
      <c r="A164" s="344"/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290"/>
    </row>
    <row r="165" spans="1:26" ht="14.25" customHeight="1">
      <c r="A165" s="344"/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290"/>
    </row>
    <row r="166" spans="1:26" ht="14.25" customHeight="1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290"/>
    </row>
    <row r="167" spans="1:26" ht="14.25" customHeight="1">
      <c r="A167" s="344"/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290"/>
    </row>
    <row r="168" spans="1:26" ht="14.25" customHeight="1">
      <c r="A168" s="344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290"/>
    </row>
    <row r="169" spans="1:26" ht="14.25" customHeight="1">
      <c r="A169" s="344"/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290"/>
    </row>
    <row r="170" spans="1:26" ht="14.25" customHeight="1">
      <c r="A170" s="344"/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290"/>
    </row>
    <row r="171" spans="1:26" ht="14.25" customHeight="1">
      <c r="A171" s="344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290"/>
    </row>
    <row r="172" spans="1:26" ht="14.25" customHeight="1">
      <c r="A172" s="344"/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290"/>
    </row>
    <row r="173" spans="1:26" ht="14.25" customHeight="1">
      <c r="A173" s="344"/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290"/>
    </row>
    <row r="174" spans="1:26" ht="14.25" customHeight="1">
      <c r="A174" s="344"/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290"/>
    </row>
    <row r="175" spans="1:26" ht="14.25" customHeight="1">
      <c r="A175" s="344"/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290"/>
    </row>
    <row r="176" spans="1:26" ht="14.25" customHeight="1">
      <c r="A176" s="344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290"/>
    </row>
    <row r="177" spans="1:26" ht="14.25" customHeight="1">
      <c r="A177" s="344"/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290"/>
    </row>
    <row r="178" spans="1:26" ht="14.25" customHeight="1">
      <c r="A178" s="344"/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290"/>
    </row>
    <row r="179" spans="1:26" ht="14.25" customHeight="1">
      <c r="A179" s="344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290"/>
    </row>
    <row r="180" spans="1:26" ht="14.25" customHeight="1">
      <c r="A180" s="344"/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290"/>
    </row>
    <row r="181" spans="1:26" ht="14.25" customHeight="1">
      <c r="A181" s="344"/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290"/>
    </row>
    <row r="182" spans="1:26" ht="14.25" customHeight="1">
      <c r="A182" s="344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290"/>
    </row>
    <row r="183" spans="1:26" ht="14.25" customHeight="1">
      <c r="A183" s="344"/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290"/>
    </row>
    <row r="184" spans="1:26" ht="14.25" customHeight="1">
      <c r="A184" s="344"/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290"/>
    </row>
    <row r="185" spans="1:26" ht="14.25" customHeight="1">
      <c r="A185" s="344"/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290"/>
    </row>
    <row r="186" spans="1:26" ht="14.25" customHeight="1">
      <c r="A186" s="344"/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290"/>
    </row>
    <row r="187" spans="1:26" ht="14.25" customHeight="1">
      <c r="A187" s="344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290"/>
    </row>
    <row r="188" spans="1:26" ht="14.25" customHeight="1">
      <c r="A188" s="344"/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290"/>
    </row>
    <row r="189" spans="1:26" ht="14.25" customHeight="1">
      <c r="A189" s="344"/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290"/>
    </row>
    <row r="190" spans="1:26" ht="14.25" customHeight="1">
      <c r="A190" s="344"/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290"/>
    </row>
    <row r="191" spans="1:26" ht="14.25" customHeight="1">
      <c r="A191" s="344"/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290"/>
    </row>
    <row r="192" spans="1:26" ht="14.25" customHeight="1">
      <c r="A192" s="344"/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290"/>
    </row>
    <row r="193" spans="1:26" ht="14.25" customHeight="1">
      <c r="A193" s="344"/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290"/>
    </row>
    <row r="194" spans="1:26" ht="14.25" customHeight="1">
      <c r="A194" s="344"/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290"/>
    </row>
    <row r="195" spans="1:26" ht="14.25" customHeight="1">
      <c r="A195" s="344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290"/>
    </row>
    <row r="196" spans="1:26" ht="14.25" customHeight="1">
      <c r="A196" s="344"/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290"/>
    </row>
    <row r="197" spans="1:26" ht="14.25" customHeight="1">
      <c r="A197" s="344"/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290"/>
    </row>
    <row r="198" spans="1:26" ht="14.25" customHeight="1">
      <c r="A198" s="344"/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290"/>
    </row>
    <row r="199" spans="1:26" ht="14.25" customHeight="1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290"/>
    </row>
    <row r="200" spans="1:26" ht="14.25" customHeight="1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290"/>
    </row>
    <row r="201" spans="1:26" ht="14.25" customHeight="1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290"/>
    </row>
    <row r="202" spans="1:26" ht="14.25" customHeight="1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290"/>
    </row>
    <row r="203" spans="1:26" ht="14.25" customHeight="1">
      <c r="A203" s="344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290"/>
    </row>
    <row r="204" spans="1:26" ht="14.25" customHeight="1">
      <c r="A204" s="344"/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290"/>
    </row>
    <row r="205" spans="1:26" ht="14.25" customHeight="1">
      <c r="A205" s="344"/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290"/>
    </row>
    <row r="206" spans="1:26" ht="14.25" customHeight="1">
      <c r="A206" s="344"/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290"/>
    </row>
    <row r="207" spans="1:26" ht="14.25" customHeight="1">
      <c r="A207" s="344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290"/>
    </row>
    <row r="208" spans="1:26" ht="14.25" customHeight="1">
      <c r="A208" s="344"/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290"/>
    </row>
    <row r="209" spans="1:26" ht="14.25" customHeight="1">
      <c r="A209" s="344"/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290"/>
    </row>
    <row r="210" spans="1:26" ht="14.25" customHeight="1">
      <c r="A210" s="344"/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290"/>
    </row>
    <row r="211" spans="1:26" ht="14.25" customHeight="1">
      <c r="A211" s="344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290"/>
    </row>
    <row r="212" spans="1:26" ht="14.25" customHeight="1">
      <c r="A212" s="344"/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290"/>
    </row>
    <row r="213" spans="1:26" ht="14.25" customHeight="1">
      <c r="A213" s="344"/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290"/>
    </row>
    <row r="214" spans="1:26" ht="14.25" customHeight="1">
      <c r="A214" s="344"/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290"/>
    </row>
    <row r="215" spans="1:26" ht="14.25" customHeight="1">
      <c r="A215" s="344"/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290"/>
    </row>
    <row r="216" spans="1:26" ht="14.25" customHeight="1">
      <c r="A216" s="344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290"/>
    </row>
    <row r="217" spans="1:26" ht="14.25" customHeight="1">
      <c r="A217" s="344"/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290"/>
    </row>
    <row r="218" spans="1:26" ht="14.25" customHeight="1">
      <c r="A218" s="344"/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290"/>
    </row>
    <row r="219" spans="1:26" ht="14.25" customHeight="1">
      <c r="A219" s="344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290"/>
    </row>
    <row r="220" spans="1:26" ht="14.25" customHeight="1">
      <c r="A220" s="344"/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290"/>
    </row>
    <row r="221" spans="1:26" ht="14.25" customHeight="1">
      <c r="A221" s="344"/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290"/>
    </row>
    <row r="222" spans="1:26" ht="14.25" customHeight="1">
      <c r="A222" s="344"/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290"/>
    </row>
    <row r="223" spans="1:26" ht="14.25" customHeight="1">
      <c r="A223" s="344"/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290"/>
    </row>
    <row r="224" spans="1:26" ht="14.25" customHeight="1">
      <c r="A224" s="344"/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290"/>
    </row>
    <row r="225" spans="1:26" ht="14.25" customHeight="1">
      <c r="A225" s="344"/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290"/>
    </row>
    <row r="226" spans="1:26" ht="14.25" customHeight="1">
      <c r="A226" s="344"/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290"/>
    </row>
    <row r="227" spans="1:26" ht="14.25" customHeight="1">
      <c r="A227" s="344"/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290"/>
    </row>
    <row r="228" spans="1:26" ht="14.25" customHeight="1">
      <c r="A228" s="344"/>
      <c r="B228" s="344"/>
      <c r="C228" s="344"/>
      <c r="D228" s="344"/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290"/>
    </row>
    <row r="229" spans="1:26" ht="14.25" customHeight="1">
      <c r="A229" s="344"/>
      <c r="B229" s="344"/>
      <c r="C229" s="344"/>
      <c r="D229" s="344"/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290"/>
    </row>
    <row r="230" spans="1:26" ht="14.25" customHeight="1">
      <c r="A230" s="344"/>
      <c r="B230" s="344"/>
      <c r="C230" s="344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290"/>
    </row>
    <row r="231" spans="1:26" ht="14.25" customHeight="1">
      <c r="A231" s="344"/>
      <c r="B231" s="344"/>
      <c r="C231" s="344"/>
      <c r="D231" s="344"/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290"/>
    </row>
    <row r="232" spans="1:26" ht="14.25" customHeight="1">
      <c r="A232" s="290"/>
      <c r="B232" s="290"/>
      <c r="C232" s="290"/>
      <c r="D232" s="290"/>
      <c r="E232" s="290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</row>
    <row r="233" spans="1:26" ht="14.25" customHeight="1">
      <c r="A233" s="290"/>
      <c r="B233" s="290"/>
      <c r="C233" s="290"/>
      <c r="D233" s="290"/>
      <c r="E233" s="290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</row>
    <row r="234" spans="1:26" ht="14.25" customHeight="1">
      <c r="A234" s="290"/>
      <c r="B234" s="290"/>
      <c r="C234" s="290"/>
      <c r="D234" s="290"/>
      <c r="E234" s="290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</row>
    <row r="235" spans="1:26" ht="14.25" customHeight="1">
      <c r="A235" s="290"/>
      <c r="B235" s="290"/>
      <c r="C235" s="290"/>
      <c r="D235" s="290"/>
      <c r="E235" s="290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</row>
    <row r="236" spans="1:26" ht="14.25" customHeight="1">
      <c r="A236" s="290"/>
      <c r="B236" s="290"/>
      <c r="C236" s="290"/>
      <c r="D236" s="290"/>
      <c r="E236" s="290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</row>
    <row r="237" spans="1:26" ht="14.25" customHeight="1">
      <c r="A237" s="290"/>
      <c r="B237" s="290"/>
      <c r="C237" s="290"/>
      <c r="D237" s="290"/>
      <c r="E237" s="290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</row>
    <row r="238" spans="1:26" ht="14.25" customHeight="1">
      <c r="A238" s="290"/>
      <c r="B238" s="290"/>
      <c r="C238" s="290"/>
      <c r="D238" s="290"/>
      <c r="E238" s="290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</row>
    <row r="239" spans="1:26" ht="14.25" customHeight="1">
      <c r="A239" s="290"/>
      <c r="B239" s="290"/>
      <c r="C239" s="290"/>
      <c r="D239" s="290"/>
      <c r="E239" s="290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</row>
    <row r="240" spans="1:26" ht="14.25" customHeight="1">
      <c r="A240" s="290"/>
      <c r="B240" s="290"/>
      <c r="C240" s="290"/>
      <c r="D240" s="290"/>
      <c r="E240" s="290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</row>
    <row r="241" spans="1:26" ht="14.25" customHeight="1">
      <c r="A241" s="290"/>
      <c r="B241" s="290"/>
      <c r="C241" s="290"/>
      <c r="D241" s="290"/>
      <c r="E241" s="290"/>
      <c r="F241" s="290"/>
      <c r="G241" s="290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</row>
    <row r="242" spans="1:26" ht="14.25" customHeight="1">
      <c r="A242" s="290"/>
      <c r="B242" s="290"/>
      <c r="C242" s="290"/>
      <c r="D242" s="290"/>
      <c r="E242" s="290"/>
      <c r="F242" s="290"/>
      <c r="G242" s="290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</row>
    <row r="243" spans="1:26" ht="14.25" customHeight="1">
      <c r="A243" s="290"/>
      <c r="B243" s="290"/>
      <c r="C243" s="290"/>
      <c r="D243" s="290"/>
      <c r="E243" s="290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</row>
    <row r="244" spans="1:26" ht="14.25" customHeight="1">
      <c r="A244" s="290"/>
      <c r="B244" s="290"/>
      <c r="C244" s="290"/>
      <c r="D244" s="290"/>
      <c r="E244" s="290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</row>
    <row r="245" spans="1:26" ht="14.25" customHeight="1">
      <c r="A245" s="290"/>
      <c r="B245" s="290"/>
      <c r="C245" s="290"/>
      <c r="D245" s="290"/>
      <c r="E245" s="290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</row>
    <row r="246" spans="1:26" ht="14.25" customHeight="1">
      <c r="A246" s="290"/>
      <c r="B246" s="290"/>
      <c r="C246" s="290"/>
      <c r="D246" s="290"/>
      <c r="E246" s="290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</row>
    <row r="247" spans="1:26" ht="14.25" customHeight="1">
      <c r="A247" s="290"/>
      <c r="B247" s="290"/>
      <c r="C247" s="290"/>
      <c r="D247" s="290"/>
      <c r="E247" s="290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</row>
    <row r="248" spans="1:26" ht="14.25" customHeight="1">
      <c r="A248" s="290"/>
      <c r="B248" s="290"/>
      <c r="C248" s="290"/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</row>
    <row r="249" spans="1:26" ht="14.25" customHeight="1">
      <c r="A249" s="290"/>
      <c r="B249" s="290"/>
      <c r="C249" s="290"/>
      <c r="D249" s="290"/>
      <c r="E249" s="290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</row>
    <row r="250" spans="1:26" ht="14.25" customHeight="1">
      <c r="A250" s="290"/>
      <c r="B250" s="290"/>
      <c r="C250" s="290"/>
      <c r="D250" s="290"/>
      <c r="E250" s="290"/>
      <c r="F250" s="290"/>
      <c r="G250" s="290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</row>
    <row r="251" spans="1:26" ht="14.25" customHeight="1">
      <c r="A251" s="290"/>
      <c r="B251" s="290"/>
      <c r="C251" s="290"/>
      <c r="D251" s="290"/>
      <c r="E251" s="290"/>
      <c r="F251" s="290"/>
      <c r="G251" s="290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</row>
    <row r="252" spans="1:26" ht="14.25" customHeight="1">
      <c r="A252" s="290"/>
      <c r="B252" s="290"/>
      <c r="C252" s="290"/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</row>
    <row r="253" spans="1:26" ht="14.25" customHeight="1">
      <c r="A253" s="290"/>
      <c r="B253" s="290"/>
      <c r="C253" s="290"/>
      <c r="D253" s="290"/>
      <c r="E253" s="290"/>
      <c r="F253" s="290"/>
      <c r="G253" s="290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</row>
    <row r="254" spans="1:26" ht="14.25" customHeight="1">
      <c r="A254" s="290"/>
      <c r="B254" s="290"/>
      <c r="C254" s="290"/>
      <c r="D254" s="290"/>
      <c r="E254" s="290"/>
      <c r="F254" s="290"/>
      <c r="G254" s="290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</row>
    <row r="255" spans="1:26" ht="14.25" customHeight="1">
      <c r="A255" s="290"/>
      <c r="B255" s="290"/>
      <c r="C255" s="290"/>
      <c r="D255" s="290"/>
      <c r="E255" s="290"/>
      <c r="F255" s="290"/>
      <c r="G255" s="290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</row>
    <row r="256" spans="1:26" ht="14.25" customHeight="1">
      <c r="A256" s="290"/>
      <c r="B256" s="290"/>
      <c r="C256" s="290"/>
      <c r="D256" s="290"/>
      <c r="E256" s="290"/>
      <c r="F256" s="290"/>
      <c r="G256" s="290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</row>
    <row r="257" spans="1:26" ht="14.25" customHeight="1">
      <c r="A257" s="290"/>
      <c r="B257" s="290"/>
      <c r="C257" s="290"/>
      <c r="D257" s="290"/>
      <c r="E257" s="290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</row>
    <row r="258" spans="1:26" ht="14.25" customHeight="1">
      <c r="A258" s="290"/>
      <c r="B258" s="290"/>
      <c r="C258" s="290"/>
      <c r="D258" s="290"/>
      <c r="E258" s="290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</row>
    <row r="259" spans="1:26" ht="14.25" customHeight="1">
      <c r="A259" s="290"/>
      <c r="B259" s="290"/>
      <c r="C259" s="290"/>
      <c r="D259" s="290"/>
      <c r="E259" s="290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</row>
    <row r="260" spans="1:26" ht="14.25" customHeight="1">
      <c r="A260" s="290"/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</row>
    <row r="261" spans="1:26" ht="14.25" customHeight="1">
      <c r="A261" s="290"/>
      <c r="B261" s="290"/>
      <c r="C261" s="290"/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</row>
    <row r="262" spans="1:26" ht="14.25" customHeight="1">
      <c r="A262" s="290"/>
      <c r="B262" s="290"/>
      <c r="C262" s="290"/>
      <c r="D262" s="290"/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</row>
    <row r="263" spans="1:26" ht="14.25" customHeight="1">
      <c r="A263" s="290"/>
      <c r="B263" s="290"/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</row>
    <row r="264" spans="1:26" ht="14.25" customHeight="1">
      <c r="A264" s="290"/>
      <c r="B264" s="290"/>
      <c r="C264" s="290"/>
      <c r="D264" s="290"/>
      <c r="E264" s="290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</row>
    <row r="265" spans="1:26" ht="14.25" customHeight="1">
      <c r="A265" s="290"/>
      <c r="B265" s="290"/>
      <c r="C265" s="290"/>
      <c r="D265" s="290"/>
      <c r="E265" s="290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</row>
    <row r="266" spans="1:26" ht="14.25" customHeight="1">
      <c r="A266" s="290"/>
      <c r="B266" s="290"/>
      <c r="C266" s="290"/>
      <c r="D266" s="290"/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</row>
    <row r="267" spans="1:26" ht="14.25" customHeight="1">
      <c r="A267" s="290"/>
      <c r="B267" s="290"/>
      <c r="C267" s="290"/>
      <c r="D267" s="290"/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</row>
    <row r="268" spans="1:26" ht="14.25" customHeight="1">
      <c r="A268" s="290"/>
      <c r="B268" s="290"/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</row>
    <row r="269" spans="1:26" ht="14.25" customHeight="1">
      <c r="A269" s="290"/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</row>
    <row r="270" spans="1:26" ht="14.25" customHeight="1">
      <c r="A270" s="290"/>
      <c r="B270" s="290"/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</row>
    <row r="271" spans="1:26" ht="14.25" customHeight="1">
      <c r="A271" s="290"/>
      <c r="B271" s="290"/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</row>
    <row r="272" spans="1:26" ht="14.25" customHeight="1">
      <c r="A272" s="290"/>
      <c r="B272" s="290"/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</row>
    <row r="273" spans="1:26" ht="14.25" customHeight="1">
      <c r="A273" s="290"/>
      <c r="B273" s="290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</row>
    <row r="274" spans="1:26" ht="14.25" customHeight="1">
      <c r="A274" s="290"/>
      <c r="B274" s="290"/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</row>
    <row r="275" spans="1:26" ht="14.25" customHeight="1">
      <c r="A275" s="290"/>
      <c r="B275" s="290"/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</row>
    <row r="276" spans="1:26" ht="14.25" customHeight="1">
      <c r="A276" s="290"/>
      <c r="B276" s="290"/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</row>
    <row r="277" spans="1:26" ht="14.25" customHeight="1">
      <c r="A277" s="290"/>
      <c r="B277" s="290"/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</row>
    <row r="278" spans="1:26" ht="14.25" customHeight="1">
      <c r="A278" s="290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</row>
    <row r="279" spans="1:26" ht="14.25" customHeight="1">
      <c r="A279" s="290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</row>
    <row r="280" spans="1:26" ht="14.25" customHeight="1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</row>
    <row r="281" spans="1:26" ht="14.25" customHeight="1">
      <c r="A281" s="290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</row>
    <row r="282" spans="1:26" ht="14.25" customHeight="1">
      <c r="A282" s="290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</row>
    <row r="283" spans="1:26" ht="14.25" customHeight="1">
      <c r="A283" s="290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</row>
    <row r="284" spans="1:26" ht="14.25" customHeight="1">
      <c r="A284" s="290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</row>
    <row r="285" spans="1:26" ht="14.25" customHeight="1">
      <c r="A285" s="290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</row>
    <row r="286" spans="1:26" ht="14.25" customHeight="1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ht="14.25" customHeight="1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ht="14.25" customHeight="1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ht="14.25" customHeight="1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ht="14.25" customHeight="1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ht="14.25" customHeight="1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ht="14.25" customHeight="1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ht="14.25" customHeight="1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ht="14.25" customHeight="1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ht="14.25" customHeight="1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ht="14.25" customHeight="1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ht="14.25" customHeight="1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ht="14.25" customHeight="1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ht="14.25" customHeight="1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ht="14.25" customHeight="1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ht="14.25" customHeight="1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ht="14.25" customHeight="1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ht="14.25" customHeight="1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ht="14.25" customHeight="1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ht="14.25" customHeight="1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ht="14.25" customHeight="1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ht="14.25" customHeight="1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ht="14.25" customHeight="1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ht="14.25" customHeight="1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ht="14.25" customHeight="1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ht="14.25" customHeight="1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ht="14.25" customHeight="1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ht="14.25" customHeight="1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ht="14.25" customHeight="1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ht="14.25" customHeight="1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ht="14.25" customHeight="1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ht="14.25" customHeight="1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ht="14.25" customHeight="1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ht="14.25" customHeight="1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ht="14.25" customHeight="1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ht="14.25" customHeight="1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ht="14.25" customHeight="1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ht="14.25" customHeight="1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ht="14.25" customHeight="1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ht="14.25" customHeight="1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ht="14.25" customHeight="1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ht="14.25" customHeight="1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ht="14.25" customHeight="1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ht="14.25" customHeight="1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ht="14.25" customHeight="1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ht="14.25" customHeight="1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ht="14.25" customHeight="1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ht="14.25" customHeight="1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ht="14.25" customHeight="1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ht="14.25" customHeight="1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ht="14.25" customHeight="1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ht="14.25" customHeight="1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ht="14.25" customHeight="1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ht="14.25" customHeight="1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ht="14.25" customHeight="1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ht="14.25" customHeight="1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ht="14.25" customHeight="1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ht="14.25" customHeight="1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ht="14.25" customHeight="1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ht="14.25" customHeight="1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ht="14.25" customHeight="1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ht="14.25" customHeight="1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ht="14.25" customHeight="1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ht="14.25" customHeight="1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ht="14.25" customHeight="1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ht="14.25" customHeight="1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ht="14.25" customHeight="1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ht="14.25" customHeight="1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ht="14.25" customHeight="1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ht="14.25" customHeight="1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ht="14.25" customHeight="1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ht="14.25" customHeight="1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ht="14.25" customHeight="1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ht="14.25" customHeight="1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ht="14.25" customHeight="1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ht="14.25" customHeight="1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ht="14.25" customHeight="1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ht="14.25" customHeight="1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ht="14.25" customHeight="1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ht="14.25" customHeight="1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ht="14.25" customHeight="1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ht="14.25" customHeight="1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ht="14.25" customHeight="1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ht="14.25" customHeight="1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ht="14.25" customHeight="1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ht="14.25" customHeight="1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ht="14.25" customHeight="1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ht="14.25" customHeight="1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ht="14.25" customHeight="1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ht="14.25" customHeight="1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ht="14.25" customHeight="1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ht="14.25" customHeight="1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ht="14.25" customHeight="1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ht="14.25" customHeight="1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ht="14.25" customHeight="1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ht="14.25" customHeight="1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ht="14.25" customHeight="1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ht="14.25" customHeight="1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ht="14.25" customHeight="1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ht="14.25" customHeight="1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ht="14.25" customHeight="1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ht="14.25" customHeight="1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ht="14.25" customHeight="1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ht="14.25" customHeight="1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ht="14.25" customHeight="1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ht="14.25" customHeight="1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ht="14.25" customHeight="1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ht="14.25" customHeight="1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ht="14.25" customHeight="1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ht="14.25" customHeight="1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ht="14.25" customHeight="1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ht="14.25" customHeight="1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ht="14.25" customHeight="1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ht="14.25" customHeight="1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ht="14.25" customHeight="1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ht="14.25" customHeight="1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ht="14.25" customHeight="1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ht="14.25" customHeight="1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ht="14.25" customHeight="1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ht="14.25" customHeight="1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ht="14.25" customHeight="1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ht="14.25" customHeight="1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ht="14.25" customHeight="1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ht="14.25" customHeight="1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ht="14.25" customHeight="1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ht="14.25" customHeight="1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ht="14.25" customHeight="1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ht="14.25" customHeight="1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ht="14.25" customHeight="1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ht="14.25" customHeight="1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ht="14.25" customHeight="1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ht="14.25" customHeight="1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ht="14.25" customHeight="1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ht="14.25" customHeight="1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ht="14.25" customHeight="1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ht="14.25" customHeight="1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ht="14.25" customHeight="1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ht="14.25" customHeight="1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ht="14.25" customHeight="1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ht="14.25" customHeight="1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ht="14.25" customHeight="1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ht="14.25" customHeight="1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ht="14.25" customHeight="1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ht="14.25" customHeight="1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ht="14.25" customHeight="1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ht="14.25" customHeight="1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ht="14.25" customHeight="1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ht="14.25" customHeight="1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ht="14.25" customHeight="1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ht="14.25" customHeight="1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ht="14.25" customHeight="1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ht="14.25" customHeight="1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ht="14.25" customHeight="1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ht="14.25" customHeight="1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ht="14.25" customHeight="1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ht="14.25" customHeight="1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ht="14.25" customHeight="1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ht="14.25" customHeight="1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ht="14.25" customHeight="1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ht="14.25" customHeight="1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ht="14.25" customHeight="1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ht="14.25" customHeight="1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ht="14.25" customHeight="1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ht="14.25" customHeight="1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ht="14.25" customHeight="1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ht="14.25" customHeight="1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ht="14.25" customHeight="1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ht="14.25" customHeight="1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ht="14.25" customHeight="1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ht="14.25" customHeight="1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ht="14.25" customHeight="1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ht="14.25" customHeight="1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ht="14.25" customHeight="1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ht="14.25" customHeight="1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ht="14.25" customHeight="1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ht="14.25" customHeight="1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ht="14.25" customHeight="1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ht="14.25" customHeight="1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ht="14.25" customHeight="1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ht="14.25" customHeight="1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ht="14.25" customHeight="1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ht="14.25" customHeight="1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ht="14.25" customHeight="1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ht="14.25" customHeight="1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ht="14.25" customHeight="1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ht="14.25" customHeight="1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ht="14.25" customHeight="1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ht="14.25" customHeight="1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ht="14.25" customHeight="1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ht="14.25" customHeight="1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ht="14.25" customHeight="1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ht="14.25" customHeight="1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ht="14.25" customHeight="1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ht="14.25" customHeight="1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ht="14.25" customHeight="1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ht="14.25" customHeight="1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ht="14.25" customHeight="1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ht="14.25" customHeight="1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ht="14.25" customHeight="1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ht="14.25" customHeight="1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ht="14.25" customHeight="1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ht="14.25" customHeight="1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ht="14.25" customHeight="1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ht="14.25" customHeight="1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ht="14.25" customHeight="1">
      <c r="A490" s="290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ht="14.25" customHeight="1">
      <c r="A491" s="290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ht="14.25" customHeight="1">
      <c r="A492" s="290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ht="14.25" customHeight="1">
      <c r="A493" s="290"/>
      <c r="B493" s="290"/>
      <c r="C493" s="290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ht="14.25" customHeight="1">
      <c r="A494" s="290"/>
      <c r="B494" s="290"/>
      <c r="C494" s="290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ht="14.25" customHeight="1">
      <c r="A495" s="290"/>
      <c r="B495" s="290"/>
      <c r="C495" s="290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ht="14.25" customHeight="1">
      <c r="A496" s="290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ht="14.25" customHeight="1">
      <c r="A497" s="290"/>
      <c r="B497" s="290"/>
      <c r="C497" s="290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ht="14.25" customHeight="1">
      <c r="A498" s="290"/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ht="14.25" customHeight="1">
      <c r="A499" s="290"/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ht="14.25" customHeight="1">
      <c r="A500" s="290"/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ht="14.25" customHeight="1">
      <c r="A501" s="290"/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ht="14.25" customHeight="1">
      <c r="A502" s="290"/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ht="14.25" customHeight="1">
      <c r="A503" s="290"/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ht="14.25" customHeight="1">
      <c r="A504" s="290"/>
      <c r="B504" s="290"/>
      <c r="C504" s="290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ht="14.25" customHeight="1">
      <c r="A505" s="290"/>
      <c r="B505" s="290"/>
      <c r="C505" s="290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ht="14.25" customHeight="1">
      <c r="A506" s="290"/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ht="14.25" customHeight="1">
      <c r="A507" s="290"/>
      <c r="B507" s="290"/>
      <c r="C507" s="290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ht="14.25" customHeight="1">
      <c r="A508" s="290"/>
      <c r="B508" s="290"/>
      <c r="C508" s="290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ht="14.25" customHeight="1">
      <c r="A509" s="290"/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ht="14.25" customHeight="1">
      <c r="A510" s="290"/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ht="14.25" customHeight="1">
      <c r="A511" s="290"/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ht="14.25" customHeight="1">
      <c r="A512" s="290"/>
      <c r="B512" s="290"/>
      <c r="C512" s="290"/>
      <c r="D512" s="290"/>
      <c r="E512" s="290"/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ht="14.25" customHeight="1">
      <c r="A513" s="290"/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ht="14.25" customHeight="1">
      <c r="A514" s="290"/>
      <c r="B514" s="290"/>
      <c r="C514" s="290"/>
      <c r="D514" s="290"/>
      <c r="E514" s="290"/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ht="14.25" customHeight="1">
      <c r="A515" s="290"/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ht="14.25" customHeight="1">
      <c r="A516" s="290"/>
      <c r="B516" s="290"/>
      <c r="C516" s="290"/>
      <c r="D516" s="290"/>
      <c r="E516" s="290"/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ht="14.25" customHeight="1">
      <c r="A517" s="290"/>
      <c r="B517" s="290"/>
      <c r="C517" s="290"/>
      <c r="D517" s="290"/>
      <c r="E517" s="290"/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ht="14.25" customHeight="1">
      <c r="A518" s="290"/>
      <c r="B518" s="290"/>
      <c r="C518" s="290"/>
      <c r="D518" s="290"/>
      <c r="E518" s="290"/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ht="14.25" customHeight="1">
      <c r="A519" s="290"/>
      <c r="B519" s="290"/>
      <c r="C519" s="290"/>
      <c r="D519" s="290"/>
      <c r="E519" s="290"/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ht="14.25" customHeight="1">
      <c r="A520" s="290"/>
      <c r="B520" s="290"/>
      <c r="C520" s="290"/>
      <c r="D520" s="290"/>
      <c r="E520" s="290"/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ht="14.25" customHeight="1">
      <c r="A521" s="290"/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ht="14.25" customHeight="1">
      <c r="A522" s="290"/>
      <c r="B522" s="290"/>
      <c r="C522" s="290"/>
      <c r="D522" s="290"/>
      <c r="E522" s="290"/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ht="14.25" customHeight="1">
      <c r="A523" s="290"/>
      <c r="B523" s="290"/>
      <c r="C523" s="290"/>
      <c r="D523" s="290"/>
      <c r="E523" s="290"/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ht="14.25" customHeight="1">
      <c r="A524" s="290"/>
      <c r="B524" s="290"/>
      <c r="C524" s="290"/>
      <c r="D524" s="290"/>
      <c r="E524" s="290"/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ht="14.25" customHeight="1">
      <c r="A525" s="290"/>
      <c r="B525" s="290"/>
      <c r="C525" s="290"/>
      <c r="D525" s="290"/>
      <c r="E525" s="290"/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ht="14.25" customHeight="1">
      <c r="A526" s="290"/>
      <c r="B526" s="290"/>
      <c r="C526" s="290"/>
      <c r="D526" s="290"/>
      <c r="E526" s="290"/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ht="14.25" customHeight="1">
      <c r="A527" s="290"/>
      <c r="B527" s="290"/>
      <c r="C527" s="290"/>
      <c r="D527" s="290"/>
      <c r="E527" s="290"/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ht="14.25" customHeight="1">
      <c r="A528" s="290"/>
      <c r="B528" s="290"/>
      <c r="C528" s="290"/>
      <c r="D528" s="290"/>
      <c r="E528" s="290"/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ht="14.25" customHeight="1">
      <c r="A529" s="290"/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ht="14.25" customHeight="1">
      <c r="A530" s="290"/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ht="14.25" customHeight="1">
      <c r="A531" s="290"/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ht="14.25" customHeight="1">
      <c r="A532" s="290"/>
      <c r="B532" s="290"/>
      <c r="C532" s="290"/>
      <c r="D532" s="290"/>
      <c r="E532" s="290"/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ht="14.25" customHeight="1">
      <c r="A533" s="290"/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ht="14.25" customHeight="1">
      <c r="A534" s="290"/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ht="14.25" customHeight="1">
      <c r="A535" s="290"/>
      <c r="B535" s="290"/>
      <c r="C535" s="290"/>
      <c r="D535" s="290"/>
      <c r="E535" s="290"/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ht="14.25" customHeight="1">
      <c r="A536" s="290"/>
      <c r="B536" s="290"/>
      <c r="C536" s="290"/>
      <c r="D536" s="290"/>
      <c r="E536" s="290"/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ht="14.25" customHeight="1">
      <c r="A537" s="290"/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ht="14.25" customHeight="1">
      <c r="A538" s="290"/>
      <c r="B538" s="290"/>
      <c r="C538" s="290"/>
      <c r="D538" s="290"/>
      <c r="E538" s="290"/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ht="14.25" customHeight="1">
      <c r="A539" s="290"/>
      <c r="B539" s="290"/>
      <c r="C539" s="290"/>
      <c r="D539" s="290"/>
      <c r="E539" s="290"/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ht="14.25" customHeight="1">
      <c r="A540" s="290"/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ht="14.25" customHeight="1">
      <c r="A541" s="290"/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ht="14.25" customHeight="1">
      <c r="A542" s="290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ht="14.25" customHeight="1">
      <c r="A543" s="290"/>
      <c r="B543" s="290"/>
      <c r="C543" s="290"/>
      <c r="D543" s="290"/>
      <c r="E543" s="290"/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ht="14.25" customHeight="1">
      <c r="A544" s="290"/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ht="14.25" customHeight="1">
      <c r="A545" s="290"/>
      <c r="B545" s="290"/>
      <c r="C545" s="290"/>
      <c r="D545" s="290"/>
      <c r="E545" s="290"/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ht="14.25" customHeight="1">
      <c r="A546" s="290"/>
      <c r="B546" s="290"/>
      <c r="C546" s="290"/>
      <c r="D546" s="290"/>
      <c r="E546" s="290"/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ht="14.25" customHeight="1">
      <c r="A547" s="290"/>
      <c r="B547" s="290"/>
      <c r="C547" s="290"/>
      <c r="D547" s="290"/>
      <c r="E547" s="290"/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ht="14.25" customHeight="1">
      <c r="A548" s="290"/>
      <c r="B548" s="290"/>
      <c r="C548" s="290"/>
      <c r="D548" s="290"/>
      <c r="E548" s="290"/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ht="14.25" customHeight="1">
      <c r="A549" s="290"/>
      <c r="B549" s="290"/>
      <c r="C549" s="290"/>
      <c r="D549" s="290"/>
      <c r="E549" s="290"/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ht="14.25" customHeight="1">
      <c r="A550" s="290"/>
      <c r="B550" s="290"/>
      <c r="C550" s="290"/>
      <c r="D550" s="290"/>
      <c r="E550" s="290"/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ht="14.25" customHeight="1">
      <c r="A551" s="290"/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ht="14.25" customHeight="1">
      <c r="A552" s="290"/>
      <c r="B552" s="290"/>
      <c r="C552" s="290"/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ht="14.25" customHeight="1">
      <c r="A553" s="290"/>
      <c r="B553" s="290"/>
      <c r="C553" s="290"/>
      <c r="D553" s="290"/>
      <c r="E553" s="290"/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ht="14.25" customHeight="1">
      <c r="A554" s="290"/>
      <c r="B554" s="290"/>
      <c r="C554" s="290"/>
      <c r="D554" s="290"/>
      <c r="E554" s="290"/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ht="14.25" customHeight="1">
      <c r="A555" s="290"/>
      <c r="B555" s="290"/>
      <c r="C555" s="290"/>
      <c r="D555" s="290"/>
      <c r="E555" s="290"/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ht="14.25" customHeight="1">
      <c r="A556" s="290"/>
      <c r="B556" s="290"/>
      <c r="C556" s="290"/>
      <c r="D556" s="290"/>
      <c r="E556" s="290"/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ht="14.25" customHeight="1">
      <c r="A557" s="290"/>
      <c r="B557" s="290"/>
      <c r="C557" s="290"/>
      <c r="D557" s="290"/>
      <c r="E557" s="290"/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ht="14.25" customHeight="1">
      <c r="A558" s="290"/>
      <c r="B558" s="290"/>
      <c r="C558" s="290"/>
      <c r="D558" s="290"/>
      <c r="E558" s="290"/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ht="14.25" customHeight="1">
      <c r="A559" s="290"/>
      <c r="B559" s="290"/>
      <c r="C559" s="290"/>
      <c r="D559" s="290"/>
      <c r="E559" s="290"/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ht="14.25" customHeight="1">
      <c r="A560" s="290"/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ht="14.25" customHeight="1">
      <c r="A561" s="290"/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ht="14.25" customHeight="1">
      <c r="A562" s="290"/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ht="14.25" customHeight="1">
      <c r="A563" s="290"/>
      <c r="B563" s="290"/>
      <c r="C563" s="290"/>
      <c r="D563" s="290"/>
      <c r="E563" s="290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ht="14.25" customHeight="1">
      <c r="A564" s="290"/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ht="14.25" customHeight="1">
      <c r="A565" s="290"/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ht="14.25" customHeight="1">
      <c r="A566" s="290"/>
      <c r="B566" s="290"/>
      <c r="C566" s="290"/>
      <c r="D566" s="290"/>
      <c r="E566" s="290"/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ht="14.25" customHeight="1">
      <c r="A567" s="290"/>
      <c r="B567" s="290"/>
      <c r="C567" s="290"/>
      <c r="D567" s="290"/>
      <c r="E567" s="290"/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ht="14.25" customHeight="1">
      <c r="A568" s="290"/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ht="14.25" customHeight="1">
      <c r="A569" s="290"/>
      <c r="B569" s="290"/>
      <c r="C569" s="290"/>
      <c r="D569" s="290"/>
      <c r="E569" s="290"/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ht="14.25" customHeight="1">
      <c r="A570" s="290"/>
      <c r="B570" s="290"/>
      <c r="C570" s="290"/>
      <c r="D570" s="290"/>
      <c r="E570" s="290"/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ht="14.25" customHeight="1">
      <c r="A571" s="290"/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ht="14.25" customHeight="1">
      <c r="A572" s="290"/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ht="14.25" customHeight="1">
      <c r="A573" s="290"/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ht="14.25" customHeight="1">
      <c r="A574" s="290"/>
      <c r="B574" s="290"/>
      <c r="C574" s="290"/>
      <c r="D574" s="290"/>
      <c r="E574" s="290"/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ht="14.25" customHeight="1">
      <c r="A575" s="290"/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ht="14.25" customHeight="1">
      <c r="A576" s="290"/>
      <c r="B576" s="290"/>
      <c r="C576" s="290"/>
      <c r="D576" s="290"/>
      <c r="E576" s="290"/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ht="14.25" customHeight="1">
      <c r="A577" s="290"/>
      <c r="B577" s="290"/>
      <c r="C577" s="290"/>
      <c r="D577" s="290"/>
      <c r="E577" s="290"/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ht="14.25" customHeight="1">
      <c r="A578" s="290"/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ht="14.25" customHeight="1">
      <c r="A579" s="290"/>
      <c r="B579" s="290"/>
      <c r="C579" s="290"/>
      <c r="D579" s="290"/>
      <c r="E579" s="290"/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ht="14.25" customHeight="1">
      <c r="A580" s="290"/>
      <c r="B580" s="290"/>
      <c r="C580" s="290"/>
      <c r="D580" s="290"/>
      <c r="E580" s="290"/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ht="14.25" customHeight="1">
      <c r="A581" s="290"/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ht="14.25" customHeight="1">
      <c r="A582" s="290"/>
      <c r="B582" s="290"/>
      <c r="C582" s="290"/>
      <c r="D582" s="290"/>
      <c r="E582" s="290"/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ht="14.25" customHeight="1">
      <c r="A583" s="290"/>
      <c r="B583" s="290"/>
      <c r="C583" s="290"/>
      <c r="D583" s="290"/>
      <c r="E583" s="290"/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ht="14.25" customHeight="1">
      <c r="A584" s="290"/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ht="14.25" customHeight="1">
      <c r="A585" s="290"/>
      <c r="B585" s="290"/>
      <c r="C585" s="290"/>
      <c r="D585" s="290"/>
      <c r="E585" s="290"/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ht="14.25" customHeight="1">
      <c r="A586" s="290"/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ht="14.25" customHeight="1">
      <c r="A587" s="290"/>
      <c r="B587" s="290"/>
      <c r="C587" s="290"/>
      <c r="D587" s="290"/>
      <c r="E587" s="290"/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ht="14.25" customHeight="1">
      <c r="A588" s="290"/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ht="14.25" customHeight="1">
      <c r="A589" s="290"/>
      <c r="B589" s="290"/>
      <c r="C589" s="290"/>
      <c r="D589" s="290"/>
      <c r="E589" s="290"/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ht="14.25" customHeight="1">
      <c r="A590" s="290"/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ht="14.25" customHeight="1">
      <c r="A591" s="290"/>
      <c r="B591" s="290"/>
      <c r="C591" s="290"/>
      <c r="D591" s="290"/>
      <c r="E591" s="290"/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ht="14.25" customHeight="1">
      <c r="A592" s="290"/>
      <c r="B592" s="290"/>
      <c r="C592" s="290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ht="14.25" customHeight="1">
      <c r="A593" s="290"/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ht="14.25" customHeight="1">
      <c r="A594" s="290"/>
      <c r="B594" s="290"/>
      <c r="C594" s="290"/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ht="14.25" customHeight="1">
      <c r="A595" s="290"/>
      <c r="B595" s="290"/>
      <c r="C595" s="290"/>
      <c r="D595" s="290"/>
      <c r="E595" s="290"/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ht="14.25" customHeight="1">
      <c r="A596" s="290"/>
      <c r="B596" s="290"/>
      <c r="C596" s="290"/>
      <c r="D596" s="290"/>
      <c r="E596" s="290"/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ht="14.25" customHeight="1">
      <c r="A597" s="290"/>
      <c r="B597" s="290"/>
      <c r="C597" s="290"/>
      <c r="D597" s="290"/>
      <c r="E597" s="290"/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ht="14.25" customHeight="1">
      <c r="A598" s="290"/>
      <c r="B598" s="290"/>
      <c r="C598" s="290"/>
      <c r="D598" s="290"/>
      <c r="E598" s="290"/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ht="14.25" customHeight="1">
      <c r="A599" s="290"/>
      <c r="B599" s="290"/>
      <c r="C599" s="290"/>
      <c r="D599" s="290"/>
      <c r="E599" s="290"/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ht="14.25" customHeight="1">
      <c r="A600" s="290"/>
      <c r="B600" s="290"/>
      <c r="C600" s="290"/>
      <c r="D600" s="290"/>
      <c r="E600" s="290"/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ht="14.25" customHeight="1">
      <c r="A601" s="290"/>
      <c r="B601" s="290"/>
      <c r="C601" s="290"/>
      <c r="D601" s="290"/>
      <c r="E601" s="290"/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ht="14.25" customHeight="1">
      <c r="A602" s="290"/>
      <c r="B602" s="290"/>
      <c r="C602" s="290"/>
      <c r="D602" s="290"/>
      <c r="E602" s="290"/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ht="14.25" customHeight="1">
      <c r="A603" s="290"/>
      <c r="B603" s="290"/>
      <c r="C603" s="290"/>
      <c r="D603" s="290"/>
      <c r="E603" s="290"/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ht="14.25" customHeight="1">
      <c r="A604" s="290"/>
      <c r="B604" s="290"/>
      <c r="C604" s="290"/>
      <c r="D604" s="290"/>
      <c r="E604" s="290"/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ht="14.25" customHeight="1">
      <c r="A605" s="290"/>
      <c r="B605" s="290"/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ht="14.25" customHeight="1">
      <c r="A606" s="290"/>
      <c r="B606" s="290"/>
      <c r="C606" s="290"/>
      <c r="D606" s="290"/>
      <c r="E606" s="290"/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ht="14.25" customHeight="1">
      <c r="A607" s="290"/>
      <c r="B607" s="290"/>
      <c r="C607" s="290"/>
      <c r="D607" s="290"/>
      <c r="E607" s="290"/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ht="14.25" customHeight="1">
      <c r="A608" s="290"/>
      <c r="B608" s="290"/>
      <c r="C608" s="290"/>
      <c r="D608" s="290"/>
      <c r="E608" s="290"/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ht="14.25" customHeight="1">
      <c r="A609" s="290"/>
      <c r="B609" s="290"/>
      <c r="C609" s="290"/>
      <c r="D609" s="290"/>
      <c r="E609" s="290"/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ht="14.25" customHeight="1">
      <c r="A610" s="290"/>
      <c r="B610" s="290"/>
      <c r="C610" s="290"/>
      <c r="D610" s="290"/>
      <c r="E610" s="290"/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ht="14.25" customHeight="1">
      <c r="A611" s="290"/>
      <c r="B611" s="290"/>
      <c r="C611" s="290"/>
      <c r="D611" s="290"/>
      <c r="E611" s="290"/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ht="14.25" customHeight="1">
      <c r="A612" s="290"/>
      <c r="B612" s="290"/>
      <c r="C612" s="290"/>
      <c r="D612" s="290"/>
      <c r="E612" s="290"/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ht="14.25" customHeight="1">
      <c r="A613" s="290"/>
      <c r="B613" s="290"/>
      <c r="C613" s="290"/>
      <c r="D613" s="290"/>
      <c r="E613" s="290"/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ht="14.25" customHeight="1">
      <c r="A614" s="290"/>
      <c r="B614" s="290"/>
      <c r="C614" s="290"/>
      <c r="D614" s="290"/>
      <c r="E614" s="290"/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ht="14.25" customHeight="1">
      <c r="A615" s="290"/>
      <c r="B615" s="290"/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ht="14.25" customHeight="1">
      <c r="A616" s="290"/>
      <c r="B616" s="290"/>
      <c r="C616" s="290"/>
      <c r="D616" s="290"/>
      <c r="E616" s="290"/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ht="14.25" customHeight="1">
      <c r="A617" s="290"/>
      <c r="B617" s="290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ht="14.25" customHeight="1">
      <c r="A618" s="290"/>
      <c r="B618" s="290"/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ht="14.25" customHeight="1">
      <c r="A619" s="290"/>
      <c r="B619" s="290"/>
      <c r="C619" s="290"/>
      <c r="D619" s="290"/>
      <c r="E619" s="290"/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ht="14.25" customHeight="1">
      <c r="A620" s="290"/>
      <c r="B620" s="290"/>
      <c r="C620" s="290"/>
      <c r="D620" s="290"/>
      <c r="E620" s="290"/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ht="14.25" customHeight="1">
      <c r="A621" s="290"/>
      <c r="B621" s="290"/>
      <c r="C621" s="290"/>
      <c r="D621" s="290"/>
      <c r="E621" s="290"/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ht="14.25" customHeight="1">
      <c r="A622" s="290"/>
      <c r="B622" s="290"/>
      <c r="C622" s="290"/>
      <c r="D622" s="290"/>
      <c r="E622" s="290"/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ht="14.25" customHeight="1">
      <c r="A623" s="290"/>
      <c r="B623" s="290"/>
      <c r="C623" s="290"/>
      <c r="D623" s="290"/>
      <c r="E623" s="290"/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ht="14.25" customHeight="1">
      <c r="A624" s="290"/>
      <c r="B624" s="290"/>
      <c r="C624" s="290"/>
      <c r="D624" s="290"/>
      <c r="E624" s="290"/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ht="14.25" customHeight="1">
      <c r="A625" s="290"/>
      <c r="B625" s="290"/>
      <c r="C625" s="290"/>
      <c r="D625" s="290"/>
      <c r="E625" s="290"/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ht="14.25" customHeight="1">
      <c r="A626" s="290"/>
      <c r="B626" s="290"/>
      <c r="C626" s="290"/>
      <c r="D626" s="290"/>
      <c r="E626" s="290"/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ht="14.25" customHeight="1">
      <c r="A627" s="290"/>
      <c r="B627" s="290"/>
      <c r="C627" s="290"/>
      <c r="D627" s="290"/>
      <c r="E627" s="290"/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ht="14.25" customHeight="1">
      <c r="A628" s="290"/>
      <c r="B628" s="290"/>
      <c r="C628" s="290"/>
      <c r="D628" s="290"/>
      <c r="E628" s="290"/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ht="14.25" customHeight="1">
      <c r="A629" s="290"/>
      <c r="B629" s="290"/>
      <c r="C629" s="290"/>
      <c r="D629" s="290"/>
      <c r="E629" s="290"/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ht="14.25" customHeight="1">
      <c r="A630" s="290"/>
      <c r="B630" s="290"/>
      <c r="C630" s="290"/>
      <c r="D630" s="290"/>
      <c r="E630" s="290"/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ht="14.25" customHeight="1">
      <c r="A631" s="290"/>
      <c r="B631" s="290"/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ht="14.25" customHeight="1">
      <c r="A632" s="290"/>
      <c r="B632" s="290"/>
      <c r="C632" s="290"/>
      <c r="D632" s="290"/>
      <c r="E632" s="290"/>
      <c r="F632" s="290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ht="14.25" customHeight="1">
      <c r="A633" s="290"/>
      <c r="B633" s="290"/>
      <c r="C633" s="290"/>
      <c r="D633" s="290"/>
      <c r="E633" s="290"/>
      <c r="F633" s="290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ht="14.25" customHeight="1">
      <c r="A634" s="290"/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ht="14.25" customHeight="1">
      <c r="A635" s="290"/>
      <c r="B635" s="290"/>
      <c r="C635" s="290"/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ht="14.25" customHeight="1">
      <c r="A636" s="290"/>
      <c r="B636" s="290"/>
      <c r="C636" s="290"/>
      <c r="D636" s="290"/>
      <c r="E636" s="290"/>
      <c r="F636" s="290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ht="14.25" customHeight="1">
      <c r="A637" s="290"/>
      <c r="B637" s="290"/>
      <c r="C637" s="290"/>
      <c r="D637" s="290"/>
      <c r="E637" s="290"/>
      <c r="F637" s="290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ht="14.25" customHeight="1">
      <c r="A638" s="290"/>
      <c r="B638" s="290"/>
      <c r="C638" s="290"/>
      <c r="D638" s="290"/>
      <c r="E638" s="290"/>
      <c r="F638" s="290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ht="14.25" customHeight="1">
      <c r="A639" s="290"/>
      <c r="B639" s="290"/>
      <c r="C639" s="290"/>
      <c r="D639" s="290"/>
      <c r="E639" s="290"/>
      <c r="F639" s="290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ht="14.25" customHeight="1">
      <c r="A640" s="290"/>
      <c r="B640" s="290"/>
      <c r="C640" s="290"/>
      <c r="D640" s="290"/>
      <c r="E640" s="290"/>
      <c r="F640" s="290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ht="14.25" customHeight="1">
      <c r="A641" s="290"/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ht="14.25" customHeight="1">
      <c r="A642" s="290"/>
      <c r="B642" s="290"/>
      <c r="C642" s="290"/>
      <c r="D642" s="290"/>
      <c r="E642" s="290"/>
      <c r="F642" s="290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ht="14.25" customHeight="1">
      <c r="A643" s="290"/>
      <c r="B643" s="290"/>
      <c r="C643" s="290"/>
      <c r="D643" s="290"/>
      <c r="E643" s="290"/>
      <c r="F643" s="290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ht="14.25" customHeight="1">
      <c r="A644" s="290"/>
      <c r="B644" s="290"/>
      <c r="C644" s="290"/>
      <c r="D644" s="290"/>
      <c r="E644" s="290"/>
      <c r="F644" s="290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ht="14.25" customHeight="1">
      <c r="A645" s="290"/>
      <c r="B645" s="290"/>
      <c r="C645" s="290"/>
      <c r="D645" s="290"/>
      <c r="E645" s="290"/>
      <c r="F645" s="290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ht="14.25" customHeight="1">
      <c r="A646" s="290"/>
      <c r="B646" s="290"/>
      <c r="C646" s="290"/>
      <c r="D646" s="290"/>
      <c r="E646" s="290"/>
      <c r="F646" s="290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ht="14.25" customHeight="1">
      <c r="A647" s="290"/>
      <c r="B647" s="290"/>
      <c r="C647" s="290"/>
      <c r="D647" s="290"/>
      <c r="E647" s="290"/>
      <c r="F647" s="290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ht="14.25" customHeight="1">
      <c r="A648" s="290"/>
      <c r="B648" s="290"/>
      <c r="C648" s="290"/>
      <c r="D648" s="290"/>
      <c r="E648" s="290"/>
      <c r="F648" s="290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ht="14.25" customHeight="1">
      <c r="A649" s="290"/>
      <c r="B649" s="290"/>
      <c r="C649" s="290"/>
      <c r="D649" s="290"/>
      <c r="E649" s="290"/>
      <c r="F649" s="290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ht="14.25" customHeight="1">
      <c r="A650" s="290"/>
      <c r="B650" s="290"/>
      <c r="C650" s="290"/>
      <c r="D650" s="290"/>
      <c r="E650" s="290"/>
      <c r="F650" s="290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ht="14.25" customHeight="1">
      <c r="A651" s="290"/>
      <c r="B651" s="290"/>
      <c r="C651" s="290"/>
      <c r="D651" s="290"/>
      <c r="E651" s="290"/>
      <c r="F651" s="290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ht="14.25" customHeight="1">
      <c r="A652" s="290"/>
      <c r="B652" s="290"/>
      <c r="C652" s="290"/>
      <c r="D652" s="290"/>
      <c r="E652" s="290"/>
      <c r="F652" s="290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ht="14.25" customHeight="1">
      <c r="A653" s="290"/>
      <c r="B653" s="290"/>
      <c r="C653" s="290"/>
      <c r="D653" s="290"/>
      <c r="E653" s="290"/>
      <c r="F653" s="290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ht="14.25" customHeight="1">
      <c r="A654" s="290"/>
      <c r="B654" s="290"/>
      <c r="C654" s="290"/>
      <c r="D654" s="290"/>
      <c r="E654" s="290"/>
      <c r="F654" s="290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ht="14.25" customHeight="1">
      <c r="A655" s="290"/>
      <c r="B655" s="290"/>
      <c r="C655" s="290"/>
      <c r="D655" s="290"/>
      <c r="E655" s="290"/>
      <c r="F655" s="290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ht="14.25" customHeight="1">
      <c r="A656" s="290"/>
      <c r="B656" s="290"/>
      <c r="C656" s="290"/>
      <c r="D656" s="290"/>
      <c r="E656" s="290"/>
      <c r="F656" s="290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ht="14.25" customHeight="1">
      <c r="A657" s="290"/>
      <c r="B657" s="290"/>
      <c r="C657" s="290"/>
      <c r="D657" s="290"/>
      <c r="E657" s="290"/>
      <c r="F657" s="290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ht="14.25" customHeight="1">
      <c r="A658" s="290"/>
      <c r="B658" s="290"/>
      <c r="C658" s="290"/>
      <c r="D658" s="290"/>
      <c r="E658" s="290"/>
      <c r="F658" s="290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ht="14.25" customHeight="1">
      <c r="A659" s="290"/>
      <c r="B659" s="290"/>
      <c r="C659" s="290"/>
      <c r="D659" s="290"/>
      <c r="E659" s="290"/>
      <c r="F659" s="290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ht="14.25" customHeight="1">
      <c r="A660" s="290"/>
      <c r="B660" s="290"/>
      <c r="C660" s="290"/>
      <c r="D660" s="290"/>
      <c r="E660" s="290"/>
      <c r="F660" s="290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ht="14.25" customHeight="1">
      <c r="A661" s="290"/>
      <c r="B661" s="290"/>
      <c r="C661" s="290"/>
      <c r="D661" s="290"/>
      <c r="E661" s="290"/>
      <c r="F661" s="290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ht="14.25" customHeight="1">
      <c r="A662" s="290"/>
      <c r="B662" s="290"/>
      <c r="C662" s="290"/>
      <c r="D662" s="290"/>
      <c r="E662" s="290"/>
      <c r="F662" s="290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ht="14.25" customHeight="1">
      <c r="A663" s="290"/>
      <c r="B663" s="290"/>
      <c r="C663" s="290"/>
      <c r="D663" s="290"/>
      <c r="E663" s="290"/>
      <c r="F663" s="290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ht="14.25" customHeight="1">
      <c r="A664" s="290"/>
      <c r="B664" s="290"/>
      <c r="C664" s="290"/>
      <c r="D664" s="290"/>
      <c r="E664" s="290"/>
      <c r="F664" s="290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ht="14.25" customHeight="1">
      <c r="A665" s="290"/>
      <c r="B665" s="290"/>
      <c r="C665" s="290"/>
      <c r="D665" s="290"/>
      <c r="E665" s="290"/>
      <c r="F665" s="290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ht="14.25" customHeight="1">
      <c r="A666" s="290"/>
      <c r="B666" s="290"/>
      <c r="C666" s="290"/>
      <c r="D666" s="290"/>
      <c r="E666" s="290"/>
      <c r="F666" s="290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ht="14.25" customHeight="1">
      <c r="A667" s="290"/>
      <c r="B667" s="290"/>
      <c r="C667" s="290"/>
      <c r="D667" s="290"/>
      <c r="E667" s="290"/>
      <c r="F667" s="290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ht="14.25" customHeight="1">
      <c r="A668" s="290"/>
      <c r="B668" s="290"/>
      <c r="C668" s="290"/>
      <c r="D668" s="290"/>
      <c r="E668" s="290"/>
      <c r="F668" s="290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ht="14.25" customHeight="1">
      <c r="A669" s="290"/>
      <c r="B669" s="290"/>
      <c r="C669" s="290"/>
      <c r="D669" s="290"/>
      <c r="E669" s="290"/>
      <c r="F669" s="290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ht="14.25" customHeight="1">
      <c r="A670" s="290"/>
      <c r="B670" s="290"/>
      <c r="C670" s="290"/>
      <c r="D670" s="290"/>
      <c r="E670" s="290"/>
      <c r="F670" s="290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ht="14.25" customHeight="1">
      <c r="A671" s="290"/>
      <c r="B671" s="290"/>
      <c r="C671" s="290"/>
      <c r="D671" s="290"/>
      <c r="E671" s="290"/>
      <c r="F671" s="290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ht="14.25" customHeight="1">
      <c r="A672" s="290"/>
      <c r="B672" s="290"/>
      <c r="C672" s="290"/>
      <c r="D672" s="290"/>
      <c r="E672" s="290"/>
      <c r="F672" s="290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ht="14.25" customHeight="1">
      <c r="A673" s="290"/>
      <c r="B673" s="290"/>
      <c r="C673" s="290"/>
      <c r="D673" s="290"/>
      <c r="E673" s="290"/>
      <c r="F673" s="290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ht="14.25" customHeight="1">
      <c r="A674" s="290"/>
      <c r="B674" s="290"/>
      <c r="C674" s="290"/>
      <c r="D674" s="290"/>
      <c r="E674" s="290"/>
      <c r="F674" s="290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ht="14.25" customHeight="1">
      <c r="A675" s="290"/>
      <c r="B675" s="290"/>
      <c r="C675" s="290"/>
      <c r="D675" s="290"/>
      <c r="E675" s="290"/>
      <c r="F675" s="290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ht="14.25" customHeight="1">
      <c r="A676" s="290"/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ht="14.25" customHeight="1">
      <c r="A677" s="290"/>
      <c r="B677" s="290"/>
      <c r="C677" s="290"/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ht="14.25" customHeight="1">
      <c r="A678" s="290"/>
      <c r="B678" s="290"/>
      <c r="C678" s="290"/>
      <c r="D678" s="290"/>
      <c r="E678" s="290"/>
      <c r="F678" s="290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ht="14.25" customHeight="1">
      <c r="A679" s="290"/>
      <c r="B679" s="290"/>
      <c r="C679" s="290"/>
      <c r="D679" s="290"/>
      <c r="E679" s="290"/>
      <c r="F679" s="290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ht="14.25" customHeight="1">
      <c r="A680" s="290"/>
      <c r="B680" s="290"/>
      <c r="C680" s="290"/>
      <c r="D680" s="290"/>
      <c r="E680" s="290"/>
      <c r="F680" s="290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ht="14.25" customHeight="1">
      <c r="A681" s="290"/>
      <c r="B681" s="290"/>
      <c r="C681" s="290"/>
      <c r="D681" s="290"/>
      <c r="E681" s="290"/>
      <c r="F681" s="290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ht="14.25" customHeight="1">
      <c r="A682" s="290"/>
      <c r="B682" s="290"/>
      <c r="C682" s="290"/>
      <c r="D682" s="290"/>
      <c r="E682" s="290"/>
      <c r="F682" s="290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ht="14.25" customHeight="1">
      <c r="A683" s="290"/>
      <c r="B683" s="290"/>
      <c r="C683" s="290"/>
      <c r="D683" s="290"/>
      <c r="E683" s="290"/>
      <c r="F683" s="290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ht="14.25" customHeight="1">
      <c r="A684" s="290"/>
      <c r="B684" s="290"/>
      <c r="C684" s="290"/>
      <c r="D684" s="290"/>
      <c r="E684" s="290"/>
      <c r="F684" s="290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ht="14.25" customHeight="1">
      <c r="A685" s="290"/>
      <c r="B685" s="290"/>
      <c r="C685" s="290"/>
      <c r="D685" s="290"/>
      <c r="E685" s="290"/>
      <c r="F685" s="290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ht="14.25" customHeight="1">
      <c r="A686" s="290"/>
      <c r="B686" s="290"/>
      <c r="C686" s="290"/>
      <c r="D686" s="290"/>
      <c r="E686" s="290"/>
      <c r="F686" s="290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ht="14.25" customHeight="1">
      <c r="A687" s="290"/>
      <c r="B687" s="290"/>
      <c r="C687" s="290"/>
      <c r="D687" s="290"/>
      <c r="E687" s="290"/>
      <c r="F687" s="290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ht="14.25" customHeight="1">
      <c r="A688" s="290"/>
      <c r="B688" s="290"/>
      <c r="C688" s="290"/>
      <c r="D688" s="290"/>
      <c r="E688" s="290"/>
      <c r="F688" s="290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ht="14.25" customHeight="1">
      <c r="A689" s="290"/>
      <c r="B689" s="290"/>
      <c r="C689" s="290"/>
      <c r="D689" s="290"/>
      <c r="E689" s="290"/>
      <c r="F689" s="290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ht="14.25" customHeight="1">
      <c r="A690" s="290"/>
      <c r="B690" s="290"/>
      <c r="C690" s="290"/>
      <c r="D690" s="290"/>
      <c r="E690" s="290"/>
      <c r="F690" s="290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ht="14.25" customHeight="1">
      <c r="A691" s="290"/>
      <c r="B691" s="290"/>
      <c r="C691" s="290"/>
      <c r="D691" s="290"/>
      <c r="E691" s="290"/>
      <c r="F691" s="290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ht="14.25" customHeight="1">
      <c r="A692" s="290"/>
      <c r="B692" s="290"/>
      <c r="C692" s="290"/>
      <c r="D692" s="290"/>
      <c r="E692" s="290"/>
      <c r="F692" s="290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ht="14.25" customHeight="1">
      <c r="A693" s="290"/>
      <c r="B693" s="290"/>
      <c r="C693" s="290"/>
      <c r="D693" s="290"/>
      <c r="E693" s="290"/>
      <c r="F693" s="290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ht="14.25" customHeight="1">
      <c r="A694" s="290"/>
      <c r="B694" s="290"/>
      <c r="C694" s="290"/>
      <c r="D694" s="290"/>
      <c r="E694" s="290"/>
      <c r="F694" s="290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ht="14.25" customHeight="1">
      <c r="A695" s="290"/>
      <c r="B695" s="290"/>
      <c r="C695" s="290"/>
      <c r="D695" s="290"/>
      <c r="E695" s="290"/>
      <c r="F695" s="290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ht="14.25" customHeight="1">
      <c r="A696" s="290"/>
      <c r="B696" s="290"/>
      <c r="C696" s="290"/>
      <c r="D696" s="290"/>
      <c r="E696" s="290"/>
      <c r="F696" s="290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ht="14.25" customHeight="1">
      <c r="A697" s="290"/>
      <c r="B697" s="290"/>
      <c r="C697" s="290"/>
      <c r="D697" s="290"/>
      <c r="E697" s="290"/>
      <c r="F697" s="290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ht="14.25" customHeight="1">
      <c r="A698" s="290"/>
      <c r="B698" s="290"/>
      <c r="C698" s="290"/>
      <c r="D698" s="290"/>
      <c r="E698" s="290"/>
      <c r="F698" s="290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ht="14.25" customHeight="1">
      <c r="A699" s="290"/>
      <c r="B699" s="290"/>
      <c r="C699" s="290"/>
      <c r="D699" s="290"/>
      <c r="E699" s="290"/>
      <c r="F699" s="290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ht="14.25" customHeight="1">
      <c r="A700" s="290"/>
      <c r="B700" s="290"/>
      <c r="C700" s="290"/>
      <c r="D700" s="290"/>
      <c r="E700" s="290"/>
      <c r="F700" s="290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ht="14.25" customHeight="1">
      <c r="A701" s="290"/>
      <c r="B701" s="290"/>
      <c r="C701" s="290"/>
      <c r="D701" s="290"/>
      <c r="E701" s="290"/>
      <c r="F701" s="290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ht="14.25" customHeight="1">
      <c r="A702" s="290"/>
      <c r="B702" s="290"/>
      <c r="C702" s="290"/>
      <c r="D702" s="290"/>
      <c r="E702" s="290"/>
      <c r="F702" s="290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ht="14.25" customHeight="1">
      <c r="A703" s="290"/>
      <c r="B703" s="290"/>
      <c r="C703" s="290"/>
      <c r="D703" s="290"/>
      <c r="E703" s="290"/>
      <c r="F703" s="290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ht="14.25" customHeight="1">
      <c r="A704" s="290"/>
      <c r="B704" s="290"/>
      <c r="C704" s="290"/>
      <c r="D704" s="290"/>
      <c r="E704" s="290"/>
      <c r="F704" s="290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ht="14.25" customHeight="1">
      <c r="A705" s="290"/>
      <c r="B705" s="290"/>
      <c r="C705" s="290"/>
      <c r="D705" s="290"/>
      <c r="E705" s="290"/>
      <c r="F705" s="290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ht="14.25" customHeight="1">
      <c r="A706" s="290"/>
      <c r="B706" s="290"/>
      <c r="C706" s="290"/>
      <c r="D706" s="290"/>
      <c r="E706" s="290"/>
      <c r="F706" s="290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ht="14.25" customHeight="1">
      <c r="A707" s="290"/>
      <c r="B707" s="290"/>
      <c r="C707" s="290"/>
      <c r="D707" s="290"/>
      <c r="E707" s="290"/>
      <c r="F707" s="290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ht="14.25" customHeight="1">
      <c r="A708" s="290"/>
      <c r="B708" s="290"/>
      <c r="C708" s="290"/>
      <c r="D708" s="290"/>
      <c r="E708" s="290"/>
      <c r="F708" s="290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ht="14.25" customHeight="1">
      <c r="A709" s="290"/>
      <c r="B709" s="290"/>
      <c r="C709" s="290"/>
      <c r="D709" s="290"/>
      <c r="E709" s="290"/>
      <c r="F709" s="290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ht="14.25" customHeight="1">
      <c r="A710" s="290"/>
      <c r="B710" s="290"/>
      <c r="C710" s="290"/>
      <c r="D710" s="290"/>
      <c r="E710" s="290"/>
      <c r="F710" s="290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ht="14.25" customHeight="1">
      <c r="A711" s="290"/>
      <c r="B711" s="290"/>
      <c r="C711" s="290"/>
      <c r="D711" s="290"/>
      <c r="E711" s="290"/>
      <c r="F711" s="290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ht="14.25" customHeight="1">
      <c r="A712" s="290"/>
      <c r="B712" s="290"/>
      <c r="C712" s="290"/>
      <c r="D712" s="290"/>
      <c r="E712" s="290"/>
      <c r="F712" s="290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ht="14.25" customHeight="1">
      <c r="A713" s="290"/>
      <c r="B713" s="290"/>
      <c r="C713" s="290"/>
      <c r="D713" s="290"/>
      <c r="E713" s="290"/>
      <c r="F713" s="290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ht="14.25" customHeight="1">
      <c r="A714" s="290"/>
      <c r="B714" s="290"/>
      <c r="C714" s="290"/>
      <c r="D714" s="290"/>
      <c r="E714" s="290"/>
      <c r="F714" s="290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ht="14.25" customHeight="1">
      <c r="A715" s="290"/>
      <c r="B715" s="290"/>
      <c r="C715" s="290"/>
      <c r="D715" s="290"/>
      <c r="E715" s="290"/>
      <c r="F715" s="290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ht="14.25" customHeight="1">
      <c r="A716" s="290"/>
      <c r="B716" s="290"/>
      <c r="C716" s="290"/>
      <c r="D716" s="290"/>
      <c r="E716" s="290"/>
      <c r="F716" s="290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ht="14.25" customHeight="1">
      <c r="A717" s="290"/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ht="14.25" customHeight="1">
      <c r="A718" s="290"/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ht="14.25" customHeight="1">
      <c r="A719" s="290"/>
      <c r="B719" s="290"/>
      <c r="C719" s="290"/>
      <c r="D719" s="290"/>
      <c r="E719" s="290"/>
      <c r="F719" s="290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ht="14.25" customHeight="1">
      <c r="A720" s="290"/>
      <c r="B720" s="290"/>
      <c r="C720" s="290"/>
      <c r="D720" s="290"/>
      <c r="E720" s="290"/>
      <c r="F720" s="290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ht="14.25" customHeight="1">
      <c r="A721" s="290"/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ht="14.25" customHeight="1">
      <c r="A722" s="290"/>
      <c r="B722" s="290"/>
      <c r="C722" s="290"/>
      <c r="D722" s="290"/>
      <c r="E722" s="290"/>
      <c r="F722" s="290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ht="14.25" customHeight="1">
      <c r="A723" s="290"/>
      <c r="B723" s="290"/>
      <c r="C723" s="290"/>
      <c r="D723" s="290"/>
      <c r="E723" s="290"/>
      <c r="F723" s="290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ht="14.25" customHeight="1">
      <c r="A724" s="290"/>
      <c r="B724" s="290"/>
      <c r="C724" s="290"/>
      <c r="D724" s="290"/>
      <c r="E724" s="290"/>
      <c r="F724" s="290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ht="14.25" customHeight="1">
      <c r="A725" s="290"/>
      <c r="B725" s="290"/>
      <c r="C725" s="290"/>
      <c r="D725" s="290"/>
      <c r="E725" s="290"/>
      <c r="F725" s="290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ht="14.25" customHeight="1">
      <c r="A726" s="290"/>
      <c r="B726" s="290"/>
      <c r="C726" s="290"/>
      <c r="D726" s="290"/>
      <c r="E726" s="290"/>
      <c r="F726" s="290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ht="14.25" customHeight="1">
      <c r="A727" s="290"/>
      <c r="B727" s="290"/>
      <c r="C727" s="290"/>
      <c r="D727" s="290"/>
      <c r="E727" s="290"/>
      <c r="F727" s="290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ht="14.25" customHeight="1">
      <c r="A728" s="290"/>
      <c r="B728" s="290"/>
      <c r="C728" s="290"/>
      <c r="D728" s="290"/>
      <c r="E728" s="290"/>
      <c r="F728" s="290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ht="14.25" customHeight="1">
      <c r="A729" s="290"/>
      <c r="B729" s="290"/>
      <c r="C729" s="290"/>
      <c r="D729" s="290"/>
      <c r="E729" s="290"/>
      <c r="F729" s="290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ht="14.25" customHeight="1">
      <c r="A730" s="290"/>
      <c r="B730" s="290"/>
      <c r="C730" s="290"/>
      <c r="D730" s="290"/>
      <c r="E730" s="290"/>
      <c r="F730" s="290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ht="14.25" customHeight="1">
      <c r="A731" s="290"/>
      <c r="B731" s="290"/>
      <c r="C731" s="290"/>
      <c r="D731" s="290"/>
      <c r="E731" s="290"/>
      <c r="F731" s="290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ht="14.25" customHeight="1">
      <c r="A732" s="290"/>
      <c r="B732" s="290"/>
      <c r="C732" s="290"/>
      <c r="D732" s="290"/>
      <c r="E732" s="290"/>
      <c r="F732" s="290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ht="14.25" customHeight="1">
      <c r="A733" s="290"/>
      <c r="B733" s="290"/>
      <c r="C733" s="290"/>
      <c r="D733" s="290"/>
      <c r="E733" s="290"/>
      <c r="F733" s="290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ht="14.25" customHeight="1">
      <c r="A734" s="290"/>
      <c r="B734" s="290"/>
      <c r="C734" s="290"/>
      <c r="D734" s="290"/>
      <c r="E734" s="290"/>
      <c r="F734" s="290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ht="14.25" customHeight="1">
      <c r="A735" s="290"/>
      <c r="B735" s="290"/>
      <c r="C735" s="290"/>
      <c r="D735" s="290"/>
      <c r="E735" s="290"/>
      <c r="F735" s="290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ht="14.25" customHeight="1">
      <c r="A736" s="290"/>
      <c r="B736" s="290"/>
      <c r="C736" s="290"/>
      <c r="D736" s="290"/>
      <c r="E736" s="290"/>
      <c r="F736" s="290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ht="14.25" customHeight="1">
      <c r="A737" s="290"/>
      <c r="B737" s="290"/>
      <c r="C737" s="290"/>
      <c r="D737" s="290"/>
      <c r="E737" s="290"/>
      <c r="F737" s="290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ht="14.25" customHeight="1">
      <c r="A738" s="290"/>
      <c r="B738" s="290"/>
      <c r="C738" s="290"/>
      <c r="D738" s="290"/>
      <c r="E738" s="290"/>
      <c r="F738" s="290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ht="14.25" customHeight="1">
      <c r="A739" s="290"/>
      <c r="B739" s="290"/>
      <c r="C739" s="290"/>
      <c r="D739" s="290"/>
      <c r="E739" s="290"/>
      <c r="F739" s="290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ht="14.25" customHeight="1">
      <c r="A740" s="290"/>
      <c r="B740" s="290"/>
      <c r="C740" s="290"/>
      <c r="D740" s="290"/>
      <c r="E740" s="290"/>
      <c r="F740" s="290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ht="14.25" customHeight="1">
      <c r="A741" s="290"/>
      <c r="B741" s="290"/>
      <c r="C741" s="290"/>
      <c r="D741" s="290"/>
      <c r="E741" s="290"/>
      <c r="F741" s="290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ht="14.25" customHeight="1">
      <c r="A742" s="290"/>
      <c r="B742" s="290"/>
      <c r="C742" s="290"/>
      <c r="D742" s="290"/>
      <c r="E742" s="290"/>
      <c r="F742" s="290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ht="14.25" customHeight="1">
      <c r="A743" s="290"/>
      <c r="B743" s="290"/>
      <c r="C743" s="290"/>
      <c r="D743" s="290"/>
      <c r="E743" s="290"/>
      <c r="F743" s="290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ht="14.25" customHeight="1">
      <c r="A744" s="290"/>
      <c r="B744" s="290"/>
      <c r="C744" s="290"/>
      <c r="D744" s="290"/>
      <c r="E744" s="290"/>
      <c r="F744" s="290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ht="14.25" customHeight="1">
      <c r="A745" s="290"/>
      <c r="B745" s="290"/>
      <c r="C745" s="290"/>
      <c r="D745" s="290"/>
      <c r="E745" s="290"/>
      <c r="F745" s="290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ht="14.25" customHeight="1">
      <c r="A746" s="290"/>
      <c r="B746" s="290"/>
      <c r="C746" s="290"/>
      <c r="D746" s="290"/>
      <c r="E746" s="290"/>
      <c r="F746" s="290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ht="14.25" customHeight="1">
      <c r="A747" s="290"/>
      <c r="B747" s="290"/>
      <c r="C747" s="290"/>
      <c r="D747" s="290"/>
      <c r="E747" s="290"/>
      <c r="F747" s="290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ht="14.25" customHeight="1">
      <c r="A748" s="290"/>
      <c r="B748" s="290"/>
      <c r="C748" s="290"/>
      <c r="D748" s="290"/>
      <c r="E748" s="290"/>
      <c r="F748" s="290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ht="14.25" customHeight="1">
      <c r="A749" s="290"/>
      <c r="B749" s="290"/>
      <c r="C749" s="290"/>
      <c r="D749" s="290"/>
      <c r="E749" s="290"/>
      <c r="F749" s="290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ht="14.25" customHeight="1">
      <c r="A750" s="290"/>
      <c r="B750" s="290"/>
      <c r="C750" s="290"/>
      <c r="D750" s="290"/>
      <c r="E750" s="290"/>
      <c r="F750" s="290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ht="14.25" customHeight="1">
      <c r="A751" s="290"/>
      <c r="B751" s="290"/>
      <c r="C751" s="290"/>
      <c r="D751" s="290"/>
      <c r="E751" s="290"/>
      <c r="F751" s="290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ht="14.25" customHeight="1">
      <c r="A752" s="290"/>
      <c r="B752" s="290"/>
      <c r="C752" s="290"/>
      <c r="D752" s="290"/>
      <c r="E752" s="290"/>
      <c r="F752" s="290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ht="14.25" customHeight="1">
      <c r="A753" s="290"/>
      <c r="B753" s="290"/>
      <c r="C753" s="290"/>
      <c r="D753" s="290"/>
      <c r="E753" s="290"/>
      <c r="F753" s="290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ht="14.25" customHeight="1">
      <c r="A754" s="290"/>
      <c r="B754" s="290"/>
      <c r="C754" s="290"/>
      <c r="D754" s="290"/>
      <c r="E754" s="290"/>
      <c r="F754" s="290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ht="14.25" customHeight="1">
      <c r="A755" s="290"/>
      <c r="B755" s="290"/>
      <c r="C755" s="290"/>
      <c r="D755" s="290"/>
      <c r="E755" s="290"/>
      <c r="F755" s="290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ht="14.25" customHeight="1">
      <c r="A756" s="290"/>
      <c r="B756" s="290"/>
      <c r="C756" s="290"/>
      <c r="D756" s="290"/>
      <c r="E756" s="290"/>
      <c r="F756" s="290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ht="14.25" customHeight="1">
      <c r="A757" s="290"/>
      <c r="B757" s="290"/>
      <c r="C757" s="290"/>
      <c r="D757" s="290"/>
      <c r="E757" s="290"/>
      <c r="F757" s="290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ht="14.25" customHeight="1">
      <c r="A758" s="290"/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ht="14.25" customHeight="1">
      <c r="A759" s="290"/>
      <c r="B759" s="290"/>
      <c r="C759" s="290"/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ht="14.25" customHeight="1">
      <c r="A760" s="290"/>
      <c r="B760" s="290"/>
      <c r="C760" s="290"/>
      <c r="D760" s="290"/>
      <c r="E760" s="290"/>
      <c r="F760" s="290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ht="14.25" customHeight="1">
      <c r="A761" s="290"/>
      <c r="B761" s="290"/>
      <c r="C761" s="290"/>
      <c r="D761" s="290"/>
      <c r="E761" s="290"/>
      <c r="F761" s="290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ht="14.25" customHeight="1">
      <c r="A762" s="290"/>
      <c r="B762" s="290"/>
      <c r="C762" s="290"/>
      <c r="D762" s="290"/>
      <c r="E762" s="290"/>
      <c r="F762" s="290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ht="14.25" customHeight="1">
      <c r="A763" s="290"/>
      <c r="B763" s="290"/>
      <c r="C763" s="290"/>
      <c r="D763" s="290"/>
      <c r="E763" s="290"/>
      <c r="F763" s="290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ht="14.25" customHeight="1">
      <c r="A764" s="290"/>
      <c r="B764" s="290"/>
      <c r="C764" s="290"/>
      <c r="D764" s="290"/>
      <c r="E764" s="290"/>
      <c r="F764" s="290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ht="14.25" customHeight="1">
      <c r="A765" s="290"/>
      <c r="B765" s="290"/>
      <c r="C765" s="290"/>
      <c r="D765" s="290"/>
      <c r="E765" s="290"/>
      <c r="F765" s="290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ht="14.25" customHeight="1">
      <c r="A766" s="290"/>
      <c r="B766" s="290"/>
      <c r="C766" s="290"/>
      <c r="D766" s="290"/>
      <c r="E766" s="290"/>
      <c r="F766" s="290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ht="14.25" customHeight="1">
      <c r="A767" s="290"/>
      <c r="B767" s="290"/>
      <c r="C767" s="290"/>
      <c r="D767" s="290"/>
      <c r="E767" s="290"/>
      <c r="F767" s="290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ht="14.25" customHeight="1">
      <c r="A768" s="290"/>
      <c r="B768" s="290"/>
      <c r="C768" s="290"/>
      <c r="D768" s="290"/>
      <c r="E768" s="290"/>
      <c r="F768" s="290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ht="14.25" customHeight="1">
      <c r="A769" s="290"/>
      <c r="B769" s="290"/>
      <c r="C769" s="290"/>
      <c r="D769" s="290"/>
      <c r="E769" s="290"/>
      <c r="F769" s="290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ht="14.25" customHeight="1">
      <c r="A770" s="290"/>
      <c r="B770" s="290"/>
      <c r="C770" s="290"/>
      <c r="D770" s="290"/>
      <c r="E770" s="290"/>
      <c r="F770" s="290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ht="14.25" customHeight="1">
      <c r="A771" s="290"/>
      <c r="B771" s="290"/>
      <c r="C771" s="290"/>
      <c r="D771" s="290"/>
      <c r="E771" s="290"/>
      <c r="F771" s="290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ht="14.25" customHeight="1">
      <c r="A772" s="290"/>
      <c r="B772" s="290"/>
      <c r="C772" s="290"/>
      <c r="D772" s="290"/>
      <c r="E772" s="290"/>
      <c r="F772" s="290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ht="14.25" customHeight="1">
      <c r="A773" s="290"/>
      <c r="B773" s="290"/>
      <c r="C773" s="290"/>
      <c r="D773" s="290"/>
      <c r="E773" s="290"/>
      <c r="F773" s="290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ht="14.25" customHeight="1">
      <c r="A774" s="290"/>
      <c r="B774" s="290"/>
      <c r="C774" s="290"/>
      <c r="D774" s="290"/>
      <c r="E774" s="290"/>
      <c r="F774" s="290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ht="14.25" customHeight="1">
      <c r="A775" s="290"/>
      <c r="B775" s="290"/>
      <c r="C775" s="290"/>
      <c r="D775" s="290"/>
      <c r="E775" s="290"/>
      <c r="F775" s="290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ht="14.25" customHeight="1">
      <c r="A776" s="290"/>
      <c r="B776" s="290"/>
      <c r="C776" s="290"/>
      <c r="D776" s="290"/>
      <c r="E776" s="290"/>
      <c r="F776" s="290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ht="14.25" customHeight="1">
      <c r="A777" s="290"/>
      <c r="B777" s="290"/>
      <c r="C777" s="290"/>
      <c r="D777" s="290"/>
      <c r="E777" s="290"/>
      <c r="F777" s="290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ht="14.25" customHeight="1">
      <c r="A778" s="290"/>
      <c r="B778" s="290"/>
      <c r="C778" s="290"/>
      <c r="D778" s="290"/>
      <c r="E778" s="290"/>
      <c r="F778" s="290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ht="14.25" customHeight="1">
      <c r="A779" s="290"/>
      <c r="B779" s="290"/>
      <c r="C779" s="290"/>
      <c r="D779" s="290"/>
      <c r="E779" s="290"/>
      <c r="F779" s="290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ht="14.25" customHeight="1">
      <c r="A780" s="290"/>
      <c r="B780" s="290"/>
      <c r="C780" s="290"/>
      <c r="D780" s="290"/>
      <c r="E780" s="290"/>
      <c r="F780" s="290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ht="14.25" customHeight="1">
      <c r="A781" s="290"/>
      <c r="B781" s="290"/>
      <c r="C781" s="290"/>
      <c r="D781" s="290"/>
      <c r="E781" s="290"/>
      <c r="F781" s="290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ht="14.25" customHeight="1">
      <c r="A782" s="290"/>
      <c r="B782" s="290"/>
      <c r="C782" s="290"/>
      <c r="D782" s="290"/>
      <c r="E782" s="290"/>
      <c r="F782" s="290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ht="14.25" customHeight="1">
      <c r="A783" s="290"/>
      <c r="B783" s="290"/>
      <c r="C783" s="290"/>
      <c r="D783" s="290"/>
      <c r="E783" s="290"/>
      <c r="F783" s="290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ht="14.25" customHeight="1">
      <c r="A784" s="290"/>
      <c r="B784" s="290"/>
      <c r="C784" s="290"/>
      <c r="D784" s="290"/>
      <c r="E784" s="290"/>
      <c r="F784" s="290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ht="14.25" customHeight="1">
      <c r="A785" s="290"/>
      <c r="B785" s="290"/>
      <c r="C785" s="290"/>
      <c r="D785" s="290"/>
      <c r="E785" s="290"/>
      <c r="F785" s="290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ht="14.25" customHeight="1">
      <c r="A786" s="290"/>
      <c r="B786" s="290"/>
      <c r="C786" s="290"/>
      <c r="D786" s="290"/>
      <c r="E786" s="290"/>
      <c r="F786" s="290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ht="14.25" customHeight="1">
      <c r="A787" s="290"/>
      <c r="B787" s="290"/>
      <c r="C787" s="290"/>
      <c r="D787" s="290"/>
      <c r="E787" s="290"/>
      <c r="F787" s="290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ht="14.25" customHeight="1">
      <c r="A788" s="290"/>
      <c r="B788" s="290"/>
      <c r="C788" s="290"/>
      <c r="D788" s="290"/>
      <c r="E788" s="290"/>
      <c r="F788" s="290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ht="14.25" customHeight="1">
      <c r="A789" s="290"/>
      <c r="B789" s="290"/>
      <c r="C789" s="290"/>
      <c r="D789" s="290"/>
      <c r="E789" s="290"/>
      <c r="F789" s="290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ht="14.25" customHeight="1">
      <c r="A790" s="290"/>
      <c r="B790" s="290"/>
      <c r="C790" s="290"/>
      <c r="D790" s="290"/>
      <c r="E790" s="290"/>
      <c r="F790" s="290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ht="14.25" customHeight="1">
      <c r="A791" s="290"/>
      <c r="B791" s="290"/>
      <c r="C791" s="290"/>
      <c r="D791" s="290"/>
      <c r="E791" s="290"/>
      <c r="F791" s="290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ht="14.25" customHeight="1">
      <c r="A792" s="290"/>
      <c r="B792" s="290"/>
      <c r="C792" s="290"/>
      <c r="D792" s="290"/>
      <c r="E792" s="290"/>
      <c r="F792" s="290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ht="14.25" customHeight="1">
      <c r="A793" s="290"/>
      <c r="B793" s="290"/>
      <c r="C793" s="290"/>
      <c r="D793" s="290"/>
      <c r="E793" s="290"/>
      <c r="F793" s="290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ht="14.25" customHeight="1">
      <c r="A794" s="290"/>
      <c r="B794" s="290"/>
      <c r="C794" s="290"/>
      <c r="D794" s="290"/>
      <c r="E794" s="290"/>
      <c r="F794" s="290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ht="14.25" customHeight="1">
      <c r="A795" s="290"/>
      <c r="B795" s="290"/>
      <c r="C795" s="290"/>
      <c r="D795" s="290"/>
      <c r="E795" s="290"/>
      <c r="F795" s="290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ht="14.25" customHeight="1">
      <c r="A796" s="290"/>
      <c r="B796" s="290"/>
      <c r="C796" s="290"/>
      <c r="D796" s="290"/>
      <c r="E796" s="290"/>
      <c r="F796" s="290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ht="14.25" customHeight="1">
      <c r="A797" s="290"/>
      <c r="B797" s="290"/>
      <c r="C797" s="290"/>
      <c r="D797" s="290"/>
      <c r="E797" s="290"/>
      <c r="F797" s="290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ht="14.25" customHeight="1">
      <c r="A798" s="290"/>
      <c r="B798" s="290"/>
      <c r="C798" s="290"/>
      <c r="D798" s="290"/>
      <c r="E798" s="290"/>
      <c r="F798" s="290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ht="14.25" customHeight="1">
      <c r="A799" s="290"/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ht="14.25" customHeight="1">
      <c r="A800" s="290"/>
      <c r="B800" s="290"/>
      <c r="C800" s="290"/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ht="14.25" customHeight="1">
      <c r="A801" s="290"/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ht="14.25" customHeight="1">
      <c r="A802" s="290"/>
      <c r="B802" s="290"/>
      <c r="C802" s="290"/>
      <c r="D802" s="290"/>
      <c r="E802" s="290"/>
      <c r="F802" s="290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ht="14.25" customHeight="1">
      <c r="A803" s="290"/>
      <c r="B803" s="290"/>
      <c r="C803" s="290"/>
      <c r="D803" s="290"/>
      <c r="E803" s="290"/>
      <c r="F803" s="290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ht="14.25" customHeight="1">
      <c r="A804" s="290"/>
      <c r="B804" s="290"/>
      <c r="C804" s="290"/>
      <c r="D804" s="290"/>
      <c r="E804" s="290"/>
      <c r="F804" s="290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ht="14.25" customHeight="1">
      <c r="A805" s="290"/>
      <c r="B805" s="290"/>
      <c r="C805" s="290"/>
      <c r="D805" s="290"/>
      <c r="E805" s="290"/>
      <c r="F805" s="290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ht="14.25" customHeight="1">
      <c r="A806" s="290"/>
      <c r="B806" s="290"/>
      <c r="C806" s="290"/>
      <c r="D806" s="290"/>
      <c r="E806" s="290"/>
      <c r="F806" s="290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ht="14.25" customHeight="1">
      <c r="A807" s="290"/>
      <c r="B807" s="290"/>
      <c r="C807" s="290"/>
      <c r="D807" s="290"/>
      <c r="E807" s="290"/>
      <c r="F807" s="290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ht="14.25" customHeight="1">
      <c r="A808" s="290"/>
      <c r="B808" s="290"/>
      <c r="C808" s="290"/>
      <c r="D808" s="290"/>
      <c r="E808" s="290"/>
      <c r="F808" s="290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ht="14.25" customHeight="1">
      <c r="A809" s="290"/>
      <c r="B809" s="290"/>
      <c r="C809" s="290"/>
      <c r="D809" s="290"/>
      <c r="E809" s="290"/>
      <c r="F809" s="290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ht="14.25" customHeight="1">
      <c r="A810" s="290"/>
      <c r="B810" s="290"/>
      <c r="C810" s="290"/>
      <c r="D810" s="290"/>
      <c r="E810" s="290"/>
      <c r="F810" s="290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ht="14.25" customHeight="1">
      <c r="A811" s="290"/>
      <c r="B811" s="290"/>
      <c r="C811" s="290"/>
      <c r="D811" s="290"/>
      <c r="E811" s="290"/>
      <c r="F811" s="290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ht="14.25" customHeight="1">
      <c r="A812" s="290"/>
      <c r="B812" s="290"/>
      <c r="C812" s="290"/>
      <c r="D812" s="290"/>
      <c r="E812" s="290"/>
      <c r="F812" s="290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ht="14.25" customHeight="1">
      <c r="A813" s="290"/>
      <c r="B813" s="290"/>
      <c r="C813" s="290"/>
      <c r="D813" s="290"/>
      <c r="E813" s="290"/>
      <c r="F813" s="290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ht="14.25" customHeight="1">
      <c r="A814" s="290"/>
      <c r="B814" s="290"/>
      <c r="C814" s="290"/>
      <c r="D814" s="290"/>
      <c r="E814" s="290"/>
      <c r="F814" s="290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ht="14.25" customHeight="1">
      <c r="A815" s="290"/>
      <c r="B815" s="290"/>
      <c r="C815" s="290"/>
      <c r="D815" s="290"/>
      <c r="E815" s="290"/>
      <c r="F815" s="290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ht="14.25" customHeight="1">
      <c r="A816" s="290"/>
      <c r="B816" s="290"/>
      <c r="C816" s="290"/>
      <c r="D816" s="290"/>
      <c r="E816" s="290"/>
      <c r="F816" s="290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ht="14.25" customHeight="1">
      <c r="A817" s="290"/>
      <c r="B817" s="290"/>
      <c r="C817" s="290"/>
      <c r="D817" s="290"/>
      <c r="E817" s="290"/>
      <c r="F817" s="290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ht="14.25" customHeight="1">
      <c r="A818" s="290"/>
      <c r="B818" s="290"/>
      <c r="C818" s="290"/>
      <c r="D818" s="290"/>
      <c r="E818" s="290"/>
      <c r="F818" s="290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ht="14.25" customHeight="1">
      <c r="A819" s="290"/>
      <c r="B819" s="290"/>
      <c r="C819" s="290"/>
      <c r="D819" s="290"/>
      <c r="E819" s="290"/>
      <c r="F819" s="290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ht="14.25" customHeight="1">
      <c r="A820" s="290"/>
      <c r="B820" s="290"/>
      <c r="C820" s="290"/>
      <c r="D820" s="290"/>
      <c r="E820" s="290"/>
      <c r="F820" s="290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ht="14.25" customHeight="1">
      <c r="A821" s="290"/>
      <c r="B821" s="290"/>
      <c r="C821" s="290"/>
      <c r="D821" s="290"/>
      <c r="E821" s="290"/>
      <c r="F821" s="290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ht="14.25" customHeight="1">
      <c r="A822" s="290"/>
      <c r="B822" s="290"/>
      <c r="C822" s="290"/>
      <c r="D822" s="290"/>
      <c r="E822" s="290"/>
      <c r="F822" s="290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ht="14.25" customHeight="1">
      <c r="A823" s="290"/>
      <c r="B823" s="290"/>
      <c r="C823" s="290"/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ht="14.25" customHeight="1">
      <c r="A824" s="290"/>
      <c r="B824" s="290"/>
      <c r="C824" s="290"/>
      <c r="D824" s="290"/>
      <c r="E824" s="290"/>
      <c r="F824" s="290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ht="14.25" customHeight="1">
      <c r="A825" s="290"/>
      <c r="B825" s="290"/>
      <c r="C825" s="290"/>
      <c r="D825" s="290"/>
      <c r="E825" s="290"/>
      <c r="F825" s="290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ht="14.25" customHeight="1">
      <c r="A826" s="290"/>
      <c r="B826" s="290"/>
      <c r="C826" s="290"/>
      <c r="D826" s="290"/>
      <c r="E826" s="290"/>
      <c r="F826" s="290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ht="14.25" customHeight="1">
      <c r="A827" s="290"/>
      <c r="B827" s="290"/>
      <c r="C827" s="290"/>
      <c r="D827" s="290"/>
      <c r="E827" s="290"/>
      <c r="F827" s="290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ht="14.25" customHeight="1">
      <c r="A828" s="290"/>
      <c r="B828" s="290"/>
      <c r="C828" s="290"/>
      <c r="D828" s="290"/>
      <c r="E828" s="290"/>
      <c r="F828" s="290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ht="14.25" customHeight="1">
      <c r="A829" s="290"/>
      <c r="B829" s="290"/>
      <c r="C829" s="290"/>
      <c r="D829" s="290"/>
      <c r="E829" s="290"/>
      <c r="F829" s="290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ht="14.25" customHeight="1">
      <c r="A830" s="290"/>
      <c r="B830" s="290"/>
      <c r="C830" s="290"/>
      <c r="D830" s="290"/>
      <c r="E830" s="290"/>
      <c r="F830" s="290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ht="14.25" customHeight="1">
      <c r="A831" s="290"/>
      <c r="B831" s="290"/>
      <c r="C831" s="290"/>
      <c r="D831" s="290"/>
      <c r="E831" s="290"/>
      <c r="F831" s="290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ht="14.25" customHeight="1">
      <c r="A832" s="290"/>
      <c r="B832" s="290"/>
      <c r="C832" s="290"/>
      <c r="D832" s="290"/>
      <c r="E832" s="290"/>
      <c r="F832" s="290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ht="14.25" customHeight="1">
      <c r="A833" s="290"/>
      <c r="B833" s="290"/>
      <c r="C833" s="290"/>
      <c r="D833" s="290"/>
      <c r="E833" s="290"/>
      <c r="F833" s="290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ht="14.25" customHeight="1">
      <c r="A834" s="290"/>
      <c r="B834" s="290"/>
      <c r="C834" s="290"/>
      <c r="D834" s="290"/>
      <c r="E834" s="290"/>
      <c r="F834" s="290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ht="14.25" customHeight="1">
      <c r="A835" s="290"/>
      <c r="B835" s="290"/>
      <c r="C835" s="290"/>
      <c r="D835" s="290"/>
      <c r="E835" s="290"/>
      <c r="F835" s="290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ht="14.25" customHeight="1">
      <c r="A836" s="290"/>
      <c r="B836" s="290"/>
      <c r="C836" s="290"/>
      <c r="D836" s="290"/>
      <c r="E836" s="290"/>
      <c r="F836" s="290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ht="14.25" customHeight="1">
      <c r="A837" s="290"/>
      <c r="B837" s="290"/>
      <c r="C837" s="290"/>
      <c r="D837" s="290"/>
      <c r="E837" s="290"/>
      <c r="F837" s="290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ht="14.25" customHeight="1">
      <c r="A838" s="290"/>
      <c r="B838" s="290"/>
      <c r="C838" s="290"/>
      <c r="D838" s="290"/>
      <c r="E838" s="290"/>
      <c r="F838" s="290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ht="14.25" customHeight="1">
      <c r="A839" s="290"/>
      <c r="B839" s="290"/>
      <c r="C839" s="290"/>
      <c r="D839" s="290"/>
      <c r="E839" s="290"/>
      <c r="F839" s="290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ht="14.25" customHeight="1">
      <c r="A840" s="290"/>
      <c r="B840" s="290"/>
      <c r="C840" s="290"/>
      <c r="D840" s="290"/>
      <c r="E840" s="290"/>
      <c r="F840" s="290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ht="14.25" customHeight="1">
      <c r="A841" s="290"/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ht="14.25" customHeight="1">
      <c r="A842" s="290"/>
      <c r="B842" s="290"/>
      <c r="C842" s="290"/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ht="14.25" customHeight="1">
      <c r="A843" s="290"/>
      <c r="B843" s="290"/>
      <c r="C843" s="290"/>
      <c r="D843" s="290"/>
      <c r="E843" s="290"/>
      <c r="F843" s="290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ht="14.25" customHeight="1">
      <c r="A844" s="290"/>
      <c r="B844" s="290"/>
      <c r="C844" s="290"/>
      <c r="D844" s="290"/>
      <c r="E844" s="290"/>
      <c r="F844" s="290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ht="14.25" customHeight="1">
      <c r="A845" s="290"/>
      <c r="B845" s="290"/>
      <c r="C845" s="290"/>
      <c r="D845" s="290"/>
      <c r="E845" s="290"/>
      <c r="F845" s="290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ht="14.25" customHeight="1">
      <c r="A846" s="290"/>
      <c r="B846" s="290"/>
      <c r="C846" s="290"/>
      <c r="D846" s="290"/>
      <c r="E846" s="290"/>
      <c r="F846" s="290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ht="14.25" customHeight="1">
      <c r="A847" s="290"/>
      <c r="B847" s="290"/>
      <c r="C847" s="290"/>
      <c r="D847" s="290"/>
      <c r="E847" s="290"/>
      <c r="F847" s="290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ht="14.25" customHeight="1">
      <c r="A848" s="290"/>
      <c r="B848" s="290"/>
      <c r="C848" s="290"/>
      <c r="D848" s="290"/>
      <c r="E848" s="290"/>
      <c r="F848" s="290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ht="14.25" customHeight="1">
      <c r="A849" s="290"/>
      <c r="B849" s="290"/>
      <c r="C849" s="290"/>
      <c r="D849" s="290"/>
      <c r="E849" s="290"/>
      <c r="F849" s="290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ht="14.25" customHeight="1">
      <c r="A850" s="290"/>
      <c r="B850" s="290"/>
      <c r="C850" s="290"/>
      <c r="D850" s="290"/>
      <c r="E850" s="290"/>
      <c r="F850" s="290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ht="14.25" customHeight="1">
      <c r="A851" s="290"/>
      <c r="B851" s="290"/>
      <c r="C851" s="290"/>
      <c r="D851" s="290"/>
      <c r="E851" s="290"/>
      <c r="F851" s="290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ht="14.25" customHeight="1">
      <c r="A852" s="290"/>
      <c r="B852" s="290"/>
      <c r="C852" s="290"/>
      <c r="D852" s="290"/>
      <c r="E852" s="290"/>
      <c r="F852" s="290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ht="14.25" customHeight="1">
      <c r="A853" s="290"/>
      <c r="B853" s="290"/>
      <c r="C853" s="290"/>
      <c r="D853" s="290"/>
      <c r="E853" s="290"/>
      <c r="F853" s="290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ht="14.25" customHeight="1">
      <c r="A854" s="290"/>
      <c r="B854" s="290"/>
      <c r="C854" s="290"/>
      <c r="D854" s="290"/>
      <c r="E854" s="290"/>
      <c r="F854" s="290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  <row r="855" spans="1:26" ht="14.25" customHeight="1">
      <c r="A855" s="290"/>
      <c r="B855" s="290"/>
      <c r="C855" s="290"/>
      <c r="D855" s="290"/>
      <c r="E855" s="290"/>
      <c r="F855" s="290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</row>
    <row r="856" spans="1:26" ht="14.25" customHeight="1">
      <c r="A856" s="290"/>
      <c r="B856" s="290"/>
      <c r="C856" s="290"/>
      <c r="D856" s="290"/>
      <c r="E856" s="290"/>
      <c r="F856" s="290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</row>
    <row r="857" spans="1:26" ht="14.25" customHeight="1">
      <c r="A857" s="290"/>
      <c r="B857" s="290"/>
      <c r="C857" s="290"/>
      <c r="D857" s="290"/>
      <c r="E857" s="290"/>
      <c r="F857" s="290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</row>
    <row r="858" spans="1:26" ht="14.25" customHeight="1">
      <c r="A858" s="290"/>
      <c r="B858" s="290"/>
      <c r="C858" s="290"/>
      <c r="D858" s="290"/>
      <c r="E858" s="290"/>
      <c r="F858" s="290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</row>
    <row r="859" spans="1:26" ht="14.25" customHeight="1">
      <c r="A859" s="290"/>
      <c r="B859" s="290"/>
      <c r="C859" s="290"/>
      <c r="D859" s="290"/>
      <c r="E859" s="290"/>
      <c r="F859" s="290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</row>
    <row r="860" spans="1:26" ht="14.25" customHeight="1">
      <c r="A860" s="290"/>
      <c r="B860" s="290"/>
      <c r="C860" s="290"/>
      <c r="D860" s="290"/>
      <c r="E860" s="290"/>
      <c r="F860" s="290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</row>
    <row r="861" spans="1:26" ht="14.25" customHeight="1">
      <c r="A861" s="290"/>
      <c r="B861" s="290"/>
      <c r="C861" s="290"/>
      <c r="D861" s="290"/>
      <c r="E861" s="290"/>
      <c r="F861" s="290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</row>
    <row r="862" spans="1:26" ht="14.25" customHeight="1">
      <c r="A862" s="290"/>
      <c r="B862" s="290"/>
      <c r="C862" s="290"/>
      <c r="D862" s="290"/>
      <c r="E862" s="290"/>
      <c r="F862" s="290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</row>
    <row r="863" spans="1:26" ht="14.25" customHeight="1">
      <c r="A863" s="290"/>
      <c r="B863" s="290"/>
      <c r="C863" s="290"/>
      <c r="D863" s="290"/>
      <c r="E863" s="290"/>
      <c r="F863" s="290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</row>
    <row r="864" spans="1:26" ht="14.25" customHeight="1">
      <c r="A864" s="290"/>
      <c r="B864" s="290"/>
      <c r="C864" s="290"/>
      <c r="D864" s="290"/>
      <c r="E864" s="290"/>
      <c r="F864" s="290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</row>
    <row r="865" spans="1:26" ht="14.25" customHeight="1">
      <c r="A865" s="290"/>
      <c r="B865" s="290"/>
      <c r="C865" s="290"/>
      <c r="D865" s="290"/>
      <c r="E865" s="290"/>
      <c r="F865" s="290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</row>
    <row r="866" spans="1:26" ht="14.25" customHeight="1">
      <c r="A866" s="290"/>
      <c r="B866" s="290"/>
      <c r="C866" s="290"/>
      <c r="D866" s="290"/>
      <c r="E866" s="290"/>
      <c r="F866" s="290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</row>
    <row r="867" spans="1:26" ht="14.25" customHeight="1">
      <c r="A867" s="290"/>
      <c r="B867" s="290"/>
      <c r="C867" s="290"/>
      <c r="D867" s="290"/>
      <c r="E867" s="290"/>
      <c r="F867" s="290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</row>
    <row r="868" spans="1:26" ht="14.25" customHeight="1">
      <c r="A868" s="290"/>
      <c r="B868" s="290"/>
      <c r="C868" s="290"/>
      <c r="D868" s="290"/>
      <c r="E868" s="290"/>
      <c r="F868" s="290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</row>
    <row r="869" spans="1:26" ht="14.25" customHeight="1">
      <c r="A869" s="290"/>
      <c r="B869" s="290"/>
      <c r="C869" s="290"/>
      <c r="D869" s="290"/>
      <c r="E869" s="290"/>
      <c r="F869" s="290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</row>
    <row r="870" spans="1:26" ht="14.25" customHeight="1">
      <c r="A870" s="290"/>
      <c r="B870" s="290"/>
      <c r="C870" s="290"/>
      <c r="D870" s="290"/>
      <c r="E870" s="290"/>
      <c r="F870" s="290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</row>
    <row r="871" spans="1:26" ht="14.25" customHeight="1">
      <c r="A871" s="290"/>
      <c r="B871" s="290"/>
      <c r="C871" s="290"/>
      <c r="D871" s="290"/>
      <c r="E871" s="290"/>
      <c r="F871" s="290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</row>
    <row r="872" spans="1:26" ht="14.25" customHeight="1">
      <c r="A872" s="290"/>
      <c r="B872" s="290"/>
      <c r="C872" s="290"/>
      <c r="D872" s="290"/>
      <c r="E872" s="290"/>
      <c r="F872" s="290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</row>
    <row r="873" spans="1:26" ht="14.25" customHeight="1">
      <c r="A873" s="290"/>
      <c r="B873" s="290"/>
      <c r="C873" s="290"/>
      <c r="D873" s="290"/>
      <c r="E873" s="290"/>
      <c r="F873" s="290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</row>
    <row r="874" spans="1:26" ht="14.25" customHeight="1">
      <c r="A874" s="290"/>
      <c r="B874" s="290"/>
      <c r="C874" s="290"/>
      <c r="D874" s="290"/>
      <c r="E874" s="290"/>
      <c r="F874" s="290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</row>
    <row r="875" spans="1:26" ht="14.25" customHeight="1">
      <c r="A875" s="290"/>
      <c r="B875" s="290"/>
      <c r="C875" s="290"/>
      <c r="D875" s="290"/>
      <c r="E875" s="290"/>
      <c r="F875" s="290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</row>
    <row r="876" spans="1:26" ht="14.25" customHeight="1">
      <c r="A876" s="290"/>
      <c r="B876" s="290"/>
      <c r="C876" s="290"/>
      <c r="D876" s="290"/>
      <c r="E876" s="290"/>
      <c r="F876" s="290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</row>
    <row r="877" spans="1:26" ht="14.25" customHeight="1">
      <c r="A877" s="290"/>
      <c r="B877" s="290"/>
      <c r="C877" s="290"/>
      <c r="D877" s="290"/>
      <c r="E877" s="290"/>
      <c r="F877" s="290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</row>
    <row r="878" spans="1:26" ht="14.25" customHeight="1">
      <c r="A878" s="290"/>
      <c r="B878" s="290"/>
      <c r="C878" s="290"/>
      <c r="D878" s="290"/>
      <c r="E878" s="290"/>
      <c r="F878" s="290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</row>
    <row r="879" spans="1:26" ht="14.25" customHeight="1">
      <c r="A879" s="290"/>
      <c r="B879" s="290"/>
      <c r="C879" s="290"/>
      <c r="D879" s="290"/>
      <c r="E879" s="290"/>
      <c r="F879" s="290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</row>
    <row r="880" spans="1:26" ht="14.25" customHeight="1">
      <c r="A880" s="290"/>
      <c r="B880" s="290"/>
      <c r="C880" s="290"/>
      <c r="D880" s="290"/>
      <c r="E880" s="290"/>
      <c r="F880" s="290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</row>
    <row r="881" spans="1:26" ht="14.25" customHeight="1">
      <c r="A881" s="290"/>
      <c r="B881" s="290"/>
      <c r="C881" s="290"/>
      <c r="D881" s="290"/>
      <c r="E881" s="290"/>
      <c r="F881" s="290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</row>
    <row r="882" spans="1:26" ht="14.25" customHeight="1">
      <c r="A882" s="290"/>
      <c r="B882" s="290"/>
      <c r="C882" s="290"/>
      <c r="D882" s="290"/>
      <c r="E882" s="290"/>
      <c r="F882" s="290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</row>
    <row r="883" spans="1:26" ht="14.25" customHeight="1">
      <c r="A883" s="290"/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</row>
    <row r="884" spans="1:26" ht="14.25" customHeight="1">
      <c r="A884" s="290"/>
      <c r="B884" s="290"/>
      <c r="C884" s="290"/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</row>
    <row r="885" spans="1:26" ht="14.25" customHeight="1">
      <c r="A885" s="290"/>
      <c r="B885" s="290"/>
      <c r="C885" s="290"/>
      <c r="D885" s="290"/>
      <c r="E885" s="290"/>
      <c r="F885" s="290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</row>
    <row r="886" spans="1:26" ht="14.25" customHeight="1">
      <c r="A886" s="290"/>
      <c r="B886" s="290"/>
      <c r="C886" s="290"/>
      <c r="D886" s="290"/>
      <c r="E886" s="290"/>
      <c r="F886" s="290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</row>
    <row r="887" spans="1:26" ht="14.25" customHeight="1">
      <c r="A887" s="290"/>
      <c r="B887" s="290"/>
      <c r="C887" s="290"/>
      <c r="D887" s="290"/>
      <c r="E887" s="290"/>
      <c r="F887" s="290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</row>
    <row r="888" spans="1:26" ht="14.25" customHeight="1">
      <c r="A888" s="290"/>
      <c r="B888" s="290"/>
      <c r="C888" s="290"/>
      <c r="D888" s="290"/>
      <c r="E888" s="290"/>
      <c r="F888" s="290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</row>
    <row r="889" spans="1:26" ht="14.25" customHeight="1">
      <c r="A889" s="290"/>
      <c r="B889" s="290"/>
      <c r="C889" s="290"/>
      <c r="D889" s="290"/>
      <c r="E889" s="290"/>
      <c r="F889" s="290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</row>
    <row r="890" spans="1:26" ht="14.25" customHeight="1">
      <c r="A890" s="290"/>
      <c r="B890" s="290"/>
      <c r="C890" s="290"/>
      <c r="D890" s="290"/>
      <c r="E890" s="290"/>
      <c r="F890" s="290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</row>
    <row r="891" spans="1:26" ht="14.25" customHeight="1">
      <c r="A891" s="290"/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</row>
    <row r="892" spans="1:26" ht="14.25" customHeight="1">
      <c r="A892" s="290"/>
      <c r="B892" s="290"/>
      <c r="C892" s="290"/>
      <c r="D892" s="290"/>
      <c r="E892" s="290"/>
      <c r="F892" s="290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</row>
    <row r="893" spans="1:26" ht="14.25" customHeight="1">
      <c r="A893" s="290"/>
      <c r="B893" s="290"/>
      <c r="C893" s="290"/>
      <c r="D893" s="290"/>
      <c r="E893" s="290"/>
      <c r="F893" s="290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</row>
    <row r="894" spans="1:26" ht="14.25" customHeight="1">
      <c r="A894" s="290"/>
      <c r="B894" s="290"/>
      <c r="C894" s="290"/>
      <c r="D894" s="290"/>
      <c r="E894" s="290"/>
      <c r="F894" s="290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</row>
    <row r="895" spans="1:26" ht="14.25" customHeight="1">
      <c r="A895" s="290"/>
      <c r="B895" s="290"/>
      <c r="C895" s="290"/>
      <c r="D895" s="290"/>
      <c r="E895" s="290"/>
      <c r="F895" s="290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</row>
    <row r="896" spans="1:26" ht="14.25" customHeight="1">
      <c r="A896" s="290"/>
      <c r="B896" s="290"/>
      <c r="C896" s="290"/>
      <c r="D896" s="290"/>
      <c r="E896" s="290"/>
      <c r="F896" s="290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</row>
    <row r="897" spans="1:26" ht="14.25" customHeight="1">
      <c r="A897" s="290"/>
      <c r="B897" s="290"/>
      <c r="C897" s="290"/>
      <c r="D897" s="290"/>
      <c r="E897" s="290"/>
      <c r="F897" s="290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</row>
    <row r="898" spans="1:26" ht="14.25" customHeight="1">
      <c r="A898" s="290"/>
      <c r="B898" s="290"/>
      <c r="C898" s="290"/>
      <c r="D898" s="290"/>
      <c r="E898" s="290"/>
      <c r="F898" s="290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</row>
    <row r="899" spans="1:26" ht="14.25" customHeight="1">
      <c r="A899" s="290"/>
      <c r="B899" s="290"/>
      <c r="C899" s="290"/>
      <c r="D899" s="290"/>
      <c r="E899" s="290"/>
      <c r="F899" s="290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</row>
    <row r="900" spans="1:26" ht="14.25" customHeight="1">
      <c r="A900" s="290"/>
      <c r="B900" s="290"/>
      <c r="C900" s="290"/>
      <c r="D900" s="290"/>
      <c r="E900" s="290"/>
      <c r="F900" s="290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</row>
    <row r="901" spans="1:26" ht="14.25" customHeight="1">
      <c r="A901" s="290"/>
      <c r="B901" s="290"/>
      <c r="C901" s="290"/>
      <c r="D901" s="290"/>
      <c r="E901" s="290"/>
      <c r="F901" s="290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</row>
    <row r="902" spans="1:26" ht="14.25" customHeight="1">
      <c r="A902" s="290"/>
      <c r="B902" s="290"/>
      <c r="C902" s="290"/>
      <c r="D902" s="290"/>
      <c r="E902" s="290"/>
      <c r="F902" s="290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</row>
    <row r="903" spans="1:26" ht="14.25" customHeight="1">
      <c r="A903" s="290"/>
      <c r="B903" s="290"/>
      <c r="C903" s="290"/>
      <c r="D903" s="290"/>
      <c r="E903" s="290"/>
      <c r="F903" s="290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</row>
    <row r="904" spans="1:26" ht="14.25" customHeight="1">
      <c r="A904" s="290"/>
      <c r="B904" s="290"/>
      <c r="C904" s="290"/>
      <c r="D904" s="290"/>
      <c r="E904" s="290"/>
      <c r="F904" s="290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</row>
    <row r="905" spans="1:26" ht="14.25" customHeight="1">
      <c r="A905" s="290"/>
      <c r="B905" s="290"/>
      <c r="C905" s="290"/>
      <c r="D905" s="290"/>
      <c r="E905" s="290"/>
      <c r="F905" s="290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</row>
    <row r="906" spans="1:26" ht="14.25" customHeight="1">
      <c r="A906" s="290"/>
      <c r="B906" s="290"/>
      <c r="C906" s="290"/>
      <c r="D906" s="290"/>
      <c r="E906" s="290"/>
      <c r="F906" s="290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</row>
    <row r="907" spans="1:26" ht="14.25" customHeight="1">
      <c r="A907" s="290"/>
      <c r="B907" s="290"/>
      <c r="C907" s="290"/>
      <c r="D907" s="290"/>
      <c r="E907" s="290"/>
      <c r="F907" s="290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</row>
    <row r="908" spans="1:26" ht="14.25" customHeight="1">
      <c r="A908" s="290"/>
      <c r="B908" s="290"/>
      <c r="C908" s="290"/>
      <c r="D908" s="290"/>
      <c r="E908" s="290"/>
      <c r="F908" s="290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</row>
    <row r="909" spans="1:26" ht="14.25" customHeight="1">
      <c r="A909" s="290"/>
      <c r="B909" s="290"/>
      <c r="C909" s="290"/>
      <c r="D909" s="290"/>
      <c r="E909" s="290"/>
      <c r="F909" s="290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</row>
    <row r="910" spans="1:26" ht="14.25" customHeight="1">
      <c r="A910" s="290"/>
      <c r="B910" s="290"/>
      <c r="C910" s="290"/>
      <c r="D910" s="290"/>
      <c r="E910" s="290"/>
      <c r="F910" s="290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</row>
    <row r="911" spans="1:26" ht="14.25" customHeight="1">
      <c r="A911" s="290"/>
      <c r="B911" s="290"/>
      <c r="C911" s="290"/>
      <c r="D911" s="290"/>
      <c r="E911" s="290"/>
      <c r="F911" s="290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</row>
    <row r="912" spans="1:26" ht="14.25" customHeight="1">
      <c r="A912" s="290"/>
      <c r="B912" s="290"/>
      <c r="C912" s="290"/>
      <c r="D912" s="290"/>
      <c r="E912" s="290"/>
      <c r="F912" s="290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</row>
    <row r="913" spans="1:26" ht="14.25" customHeight="1">
      <c r="A913" s="290"/>
      <c r="B913" s="290"/>
      <c r="C913" s="290"/>
      <c r="D913" s="290"/>
      <c r="E913" s="290"/>
      <c r="F913" s="290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</row>
    <row r="914" spans="1:26" ht="14.25" customHeight="1">
      <c r="A914" s="290"/>
      <c r="B914" s="290"/>
      <c r="C914" s="290"/>
      <c r="D914" s="290"/>
      <c r="E914" s="290"/>
      <c r="F914" s="290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</row>
    <row r="915" spans="1:26" ht="14.25" customHeight="1">
      <c r="A915" s="290"/>
      <c r="B915" s="290"/>
      <c r="C915" s="290"/>
      <c r="D915" s="290"/>
      <c r="E915" s="290"/>
      <c r="F915" s="290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</row>
    <row r="916" spans="1:26" ht="14.25" customHeight="1">
      <c r="A916" s="290"/>
      <c r="B916" s="290"/>
      <c r="C916" s="290"/>
      <c r="D916" s="290"/>
      <c r="E916" s="290"/>
      <c r="F916" s="290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</row>
    <row r="917" spans="1:26" ht="14.25" customHeight="1">
      <c r="A917" s="290"/>
      <c r="B917" s="290"/>
      <c r="C917" s="290"/>
      <c r="D917" s="290"/>
      <c r="E917" s="290"/>
      <c r="F917" s="290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</row>
    <row r="918" spans="1:26" ht="14.25" customHeight="1">
      <c r="A918" s="290"/>
      <c r="B918" s="290"/>
      <c r="C918" s="290"/>
      <c r="D918" s="290"/>
      <c r="E918" s="290"/>
      <c r="F918" s="290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</row>
    <row r="919" spans="1:26" ht="14.25" customHeight="1">
      <c r="A919" s="290"/>
      <c r="B919" s="290"/>
      <c r="C919" s="290"/>
      <c r="D919" s="290"/>
      <c r="E919" s="290"/>
      <c r="F919" s="290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</row>
    <row r="920" spans="1:26" ht="14.25" customHeight="1">
      <c r="A920" s="290"/>
      <c r="B920" s="290"/>
      <c r="C920" s="290"/>
      <c r="D920" s="290"/>
      <c r="E920" s="290"/>
      <c r="F920" s="290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</row>
    <row r="921" spans="1:26" ht="14.25" customHeight="1">
      <c r="A921" s="290"/>
      <c r="B921" s="290"/>
      <c r="C921" s="290"/>
      <c r="D921" s="290"/>
      <c r="E921" s="290"/>
      <c r="F921" s="290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</row>
    <row r="922" spans="1:26" ht="14.25" customHeight="1">
      <c r="A922" s="290"/>
      <c r="B922" s="290"/>
      <c r="C922" s="290"/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</row>
    <row r="923" spans="1:26" ht="14.25" customHeight="1">
      <c r="A923" s="290"/>
      <c r="B923" s="290"/>
      <c r="C923" s="290"/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</row>
    <row r="924" spans="1:26" ht="14.25" customHeight="1">
      <c r="A924" s="290"/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</row>
    <row r="925" spans="1:26" ht="14.25" customHeight="1">
      <c r="A925" s="290"/>
      <c r="B925" s="290"/>
      <c r="C925" s="290"/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</row>
    <row r="926" spans="1:26" ht="14.25" customHeight="1">
      <c r="A926" s="290"/>
      <c r="B926" s="290"/>
      <c r="C926" s="290"/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</row>
    <row r="927" spans="1:26" ht="14.25" customHeight="1">
      <c r="A927" s="290"/>
      <c r="B927" s="290"/>
      <c r="C927" s="290"/>
      <c r="D927" s="290"/>
      <c r="E927" s="290"/>
      <c r="F927" s="290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</row>
    <row r="928" spans="1:26" ht="14.25" customHeight="1">
      <c r="A928" s="290"/>
      <c r="B928" s="290"/>
      <c r="C928" s="290"/>
      <c r="D928" s="290"/>
      <c r="E928" s="290"/>
      <c r="F928" s="290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</row>
    <row r="929" spans="1:26" ht="14.25" customHeight="1">
      <c r="A929" s="290"/>
      <c r="B929" s="290"/>
      <c r="C929" s="290"/>
      <c r="D929" s="290"/>
      <c r="E929" s="290"/>
      <c r="F929" s="290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</row>
    <row r="930" spans="1:26" ht="14.25" customHeight="1">
      <c r="A930" s="290"/>
      <c r="B930" s="290"/>
      <c r="C930" s="290"/>
      <c r="D930" s="290"/>
      <c r="E930" s="290"/>
      <c r="F930" s="290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</row>
    <row r="931" spans="1:26" ht="14.25" customHeight="1">
      <c r="A931" s="290"/>
      <c r="B931" s="290"/>
      <c r="C931" s="290"/>
      <c r="D931" s="290"/>
      <c r="E931" s="290"/>
      <c r="F931" s="290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</row>
    <row r="932" spans="1:26" ht="14.25" customHeight="1">
      <c r="A932" s="290"/>
      <c r="B932" s="290"/>
      <c r="C932" s="290"/>
      <c r="D932" s="290"/>
      <c r="E932" s="290"/>
      <c r="F932" s="290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</row>
    <row r="933" spans="1:26" ht="14.25" customHeight="1">
      <c r="A933" s="290"/>
      <c r="B933" s="290"/>
      <c r="C933" s="290"/>
      <c r="D933" s="290"/>
      <c r="E933" s="290"/>
      <c r="F933" s="290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</row>
    <row r="934" spans="1:26" ht="14.25" customHeight="1">
      <c r="A934" s="290"/>
      <c r="B934" s="290"/>
      <c r="C934" s="290"/>
      <c r="D934" s="290"/>
      <c r="E934" s="290"/>
      <c r="F934" s="290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</row>
    <row r="935" spans="1:26" ht="14.25" customHeight="1">
      <c r="A935" s="290"/>
      <c r="B935" s="290"/>
      <c r="C935" s="290"/>
      <c r="D935" s="290"/>
      <c r="E935" s="290"/>
      <c r="F935" s="290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</row>
    <row r="936" spans="1:26" ht="14.25" customHeight="1">
      <c r="A936" s="290"/>
      <c r="B936" s="290"/>
      <c r="C936" s="290"/>
      <c r="D936" s="290"/>
      <c r="E936" s="290"/>
      <c r="F936" s="290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</row>
    <row r="937" spans="1:26" ht="14.25" customHeight="1">
      <c r="A937" s="290"/>
      <c r="B937" s="290"/>
      <c r="C937" s="290"/>
      <c r="D937" s="290"/>
      <c r="E937" s="290"/>
      <c r="F937" s="290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</row>
    <row r="938" spans="1:26" ht="14.25" customHeight="1">
      <c r="A938" s="290"/>
      <c r="B938" s="290"/>
      <c r="C938" s="290"/>
      <c r="D938" s="290"/>
      <c r="E938" s="290"/>
      <c r="F938" s="290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</row>
    <row r="939" spans="1:26" ht="14.25" customHeight="1">
      <c r="A939" s="290"/>
      <c r="B939" s="290"/>
      <c r="C939" s="290"/>
      <c r="D939" s="290"/>
      <c r="E939" s="290"/>
      <c r="F939" s="290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</row>
    <row r="940" spans="1:26" ht="14.25" customHeight="1">
      <c r="A940" s="290"/>
      <c r="B940" s="290"/>
      <c r="C940" s="290"/>
      <c r="D940" s="290"/>
      <c r="E940" s="290"/>
      <c r="F940" s="290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</row>
    <row r="941" spans="1:26" ht="14.25" customHeight="1">
      <c r="A941" s="290"/>
      <c r="B941" s="290"/>
      <c r="C941" s="290"/>
      <c r="D941" s="290"/>
      <c r="E941" s="290"/>
      <c r="F941" s="290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</row>
    <row r="942" spans="1:26" ht="14.25" customHeight="1">
      <c r="A942" s="290"/>
      <c r="B942" s="290"/>
      <c r="C942" s="290"/>
      <c r="D942" s="290"/>
      <c r="E942" s="290"/>
      <c r="F942" s="290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</row>
    <row r="943" spans="1:26" ht="14.25" customHeight="1">
      <c r="A943" s="290"/>
      <c r="B943" s="290"/>
      <c r="C943" s="290"/>
      <c r="D943" s="290"/>
      <c r="E943" s="290"/>
      <c r="F943" s="290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</row>
    <row r="944" spans="1:26" ht="14.25" customHeight="1">
      <c r="A944" s="290"/>
      <c r="B944" s="290"/>
      <c r="C944" s="290"/>
      <c r="D944" s="290"/>
      <c r="E944" s="290"/>
      <c r="F944" s="290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</row>
    <row r="945" spans="1:26" ht="14.25" customHeight="1">
      <c r="A945" s="290"/>
      <c r="B945" s="290"/>
      <c r="C945" s="290"/>
      <c r="D945" s="290"/>
      <c r="E945" s="290"/>
      <c r="F945" s="290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</row>
    <row r="946" spans="1:26" ht="14.25" customHeight="1">
      <c r="A946" s="290"/>
      <c r="B946" s="290"/>
      <c r="C946" s="290"/>
      <c r="D946" s="290"/>
      <c r="E946" s="290"/>
      <c r="F946" s="290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</row>
    <row r="947" spans="1:26" ht="14.25" customHeight="1">
      <c r="A947" s="290"/>
      <c r="B947" s="290"/>
      <c r="C947" s="290"/>
      <c r="D947" s="290"/>
      <c r="E947" s="290"/>
      <c r="F947" s="290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</row>
    <row r="948" spans="1:26" ht="14.25" customHeight="1">
      <c r="A948" s="290"/>
      <c r="B948" s="290"/>
      <c r="C948" s="290"/>
      <c r="D948" s="290"/>
      <c r="E948" s="290"/>
      <c r="F948" s="290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</row>
    <row r="949" spans="1:26" ht="14.25" customHeight="1">
      <c r="A949" s="290"/>
      <c r="B949" s="290"/>
      <c r="C949" s="290"/>
      <c r="D949" s="290"/>
      <c r="E949" s="290"/>
      <c r="F949" s="290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</row>
    <row r="950" spans="1:26" ht="14.25" customHeight="1">
      <c r="A950" s="290"/>
      <c r="B950" s="290"/>
      <c r="C950" s="290"/>
      <c r="D950" s="290"/>
      <c r="E950" s="290"/>
      <c r="F950" s="290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</row>
    <row r="951" spans="1:26" ht="14.25" customHeight="1">
      <c r="A951" s="290"/>
      <c r="B951" s="290"/>
      <c r="C951" s="290"/>
      <c r="D951" s="290"/>
      <c r="E951" s="290"/>
      <c r="F951" s="290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</row>
    <row r="952" spans="1:26" ht="14.25" customHeight="1">
      <c r="A952" s="290"/>
      <c r="B952" s="290"/>
      <c r="C952" s="290"/>
      <c r="D952" s="290"/>
      <c r="E952" s="290"/>
      <c r="F952" s="290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</row>
    <row r="953" spans="1:26" ht="14.25" customHeight="1">
      <c r="A953" s="290"/>
      <c r="B953" s="290"/>
      <c r="C953" s="290"/>
      <c r="D953" s="290"/>
      <c r="E953" s="290"/>
      <c r="F953" s="290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</row>
    <row r="954" spans="1:26" ht="14.25" customHeight="1">
      <c r="A954" s="290"/>
      <c r="B954" s="290"/>
      <c r="C954" s="290"/>
      <c r="D954" s="290"/>
      <c r="E954" s="290"/>
      <c r="F954" s="290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</row>
    <row r="955" spans="1:26" ht="14.25" customHeight="1">
      <c r="A955" s="290"/>
      <c r="B955" s="290"/>
      <c r="C955" s="290"/>
      <c r="D955" s="290"/>
      <c r="E955" s="290"/>
      <c r="F955" s="290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</row>
    <row r="956" spans="1:26" ht="14.25" customHeight="1">
      <c r="A956" s="290"/>
      <c r="B956" s="290"/>
      <c r="C956" s="290"/>
      <c r="D956" s="290"/>
      <c r="E956" s="290"/>
      <c r="F956" s="290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</row>
    <row r="957" spans="1:26" ht="14.25" customHeight="1">
      <c r="A957" s="290"/>
      <c r="B957" s="290"/>
      <c r="C957" s="290"/>
      <c r="D957" s="290"/>
      <c r="E957" s="290"/>
      <c r="F957" s="290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</row>
    <row r="958" spans="1:26" ht="14.25" customHeight="1">
      <c r="A958" s="290"/>
      <c r="B958" s="290"/>
      <c r="C958" s="290"/>
      <c r="D958" s="290"/>
      <c r="E958" s="290"/>
      <c r="F958" s="290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</row>
    <row r="959" spans="1:26" ht="14.25" customHeight="1">
      <c r="A959" s="290"/>
      <c r="B959" s="290"/>
      <c r="C959" s="290"/>
      <c r="D959" s="290"/>
      <c r="E959" s="290"/>
      <c r="F959" s="290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</row>
    <row r="960" spans="1:26" ht="14.25" customHeight="1">
      <c r="A960" s="290"/>
      <c r="B960" s="290"/>
      <c r="C960" s="290"/>
      <c r="D960" s="290"/>
      <c r="E960" s="290"/>
      <c r="F960" s="290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</row>
    <row r="961" spans="1:26" ht="14.25" customHeight="1">
      <c r="A961" s="290"/>
      <c r="B961" s="290"/>
      <c r="C961" s="290"/>
      <c r="D961" s="290"/>
      <c r="E961" s="290"/>
      <c r="F961" s="290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</row>
    <row r="962" spans="1:26" ht="14.25" customHeight="1">
      <c r="A962" s="290"/>
      <c r="B962" s="290"/>
      <c r="C962" s="290"/>
      <c r="D962" s="290"/>
      <c r="E962" s="290"/>
      <c r="F962" s="290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</row>
    <row r="963" spans="1:26" ht="14.25" customHeight="1">
      <c r="A963" s="290"/>
      <c r="B963" s="290"/>
      <c r="C963" s="290"/>
      <c r="D963" s="290"/>
      <c r="E963" s="290"/>
      <c r="F963" s="290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</row>
    <row r="964" spans="1:26" ht="14.25" customHeight="1">
      <c r="A964" s="290"/>
      <c r="B964" s="290"/>
      <c r="C964" s="290"/>
      <c r="D964" s="290"/>
      <c r="E964" s="290"/>
      <c r="F964" s="290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</row>
    <row r="965" spans="1:26" ht="14.25" customHeight="1">
      <c r="A965" s="290"/>
      <c r="B965" s="290"/>
      <c r="C965" s="290"/>
      <c r="D965" s="290"/>
      <c r="E965" s="290"/>
      <c r="F965" s="290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</row>
    <row r="966" spans="1:26" ht="14.25" customHeight="1">
      <c r="A966" s="290"/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</row>
    <row r="967" spans="1:26" ht="14.25" customHeight="1">
      <c r="A967" s="290"/>
      <c r="B967" s="290"/>
      <c r="C967" s="290"/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</row>
    <row r="968" spans="1:26" ht="14.25" customHeight="1">
      <c r="A968" s="290"/>
      <c r="B968" s="290"/>
      <c r="C968" s="290"/>
      <c r="D968" s="290"/>
      <c r="E968" s="290"/>
      <c r="F968" s="290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</row>
    <row r="969" spans="1:26" ht="14.25" customHeight="1">
      <c r="A969" s="290"/>
      <c r="B969" s="290"/>
      <c r="C969" s="290"/>
      <c r="D969" s="290"/>
      <c r="E969" s="290"/>
      <c r="F969" s="290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</row>
    <row r="970" spans="1:26" ht="14.25" customHeight="1">
      <c r="A970" s="290"/>
      <c r="B970" s="290"/>
      <c r="C970" s="290"/>
      <c r="D970" s="290"/>
      <c r="E970" s="290"/>
      <c r="F970" s="290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</row>
    <row r="971" spans="1:26" ht="14.25" customHeight="1">
      <c r="A971" s="290"/>
      <c r="B971" s="290"/>
      <c r="C971" s="290"/>
      <c r="D971" s="290"/>
      <c r="E971" s="290"/>
      <c r="F971" s="290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</row>
    <row r="972" spans="1:26" ht="14.25" customHeight="1">
      <c r="A972" s="290"/>
      <c r="B972" s="290"/>
      <c r="C972" s="290"/>
      <c r="D972" s="290"/>
      <c r="E972" s="290"/>
      <c r="F972" s="290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</row>
    <row r="973" spans="1:26" ht="14.25" customHeight="1">
      <c r="A973" s="290"/>
      <c r="B973" s="290"/>
      <c r="C973" s="290"/>
      <c r="D973" s="290"/>
      <c r="E973" s="290"/>
      <c r="F973" s="290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</row>
    <row r="974" spans="1:26" ht="14.25" customHeight="1">
      <c r="A974" s="290"/>
      <c r="B974" s="290"/>
      <c r="C974" s="290"/>
      <c r="D974" s="290"/>
      <c r="E974" s="290"/>
      <c r="F974" s="290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</row>
    <row r="975" spans="1:26" ht="14.25" customHeight="1">
      <c r="A975" s="290"/>
      <c r="B975" s="290"/>
      <c r="C975" s="290"/>
      <c r="D975" s="290"/>
      <c r="E975" s="290"/>
      <c r="F975" s="290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</row>
    <row r="976" spans="1:26" ht="14.25" customHeight="1">
      <c r="A976" s="290"/>
      <c r="B976" s="290"/>
      <c r="C976" s="290"/>
      <c r="D976" s="290"/>
      <c r="E976" s="290"/>
      <c r="F976" s="290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</row>
    <row r="977" spans="1:26" ht="14.25" customHeight="1">
      <c r="A977" s="290"/>
      <c r="B977" s="290"/>
      <c r="C977" s="290"/>
      <c r="D977" s="290"/>
      <c r="E977" s="290"/>
      <c r="F977" s="290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</row>
    <row r="978" spans="1:26" ht="14.25" customHeight="1">
      <c r="A978" s="290"/>
      <c r="B978" s="290"/>
      <c r="C978" s="290"/>
      <c r="D978" s="290"/>
      <c r="E978" s="290"/>
      <c r="F978" s="290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</row>
    <row r="979" spans="1:26" ht="14.25" customHeight="1">
      <c r="A979" s="290"/>
      <c r="B979" s="290"/>
      <c r="C979" s="290"/>
      <c r="D979" s="290"/>
      <c r="E979" s="290"/>
      <c r="F979" s="290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</row>
    <row r="980" spans="1:26" ht="14.25" customHeight="1">
      <c r="A980" s="290"/>
      <c r="B980" s="290"/>
      <c r="C980" s="290"/>
      <c r="D980" s="290"/>
      <c r="E980" s="290"/>
      <c r="F980" s="290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</row>
    <row r="981" spans="1:26" ht="14.25" customHeight="1">
      <c r="A981" s="290"/>
      <c r="B981" s="290"/>
      <c r="C981" s="290"/>
      <c r="D981" s="290"/>
      <c r="E981" s="290"/>
      <c r="F981" s="290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</row>
    <row r="982" spans="1:26" ht="14.25" customHeight="1">
      <c r="A982" s="290"/>
      <c r="B982" s="290"/>
      <c r="C982" s="290"/>
      <c r="D982" s="290"/>
      <c r="E982" s="290"/>
      <c r="F982" s="290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</row>
    <row r="983" spans="1:26" ht="14.25" customHeight="1">
      <c r="A983" s="290"/>
      <c r="B983" s="290"/>
      <c r="C983" s="290"/>
      <c r="D983" s="290"/>
      <c r="E983" s="290"/>
      <c r="F983" s="290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</row>
    <row r="984" spans="1:26" ht="14.25" customHeight="1">
      <c r="A984" s="290"/>
      <c r="B984" s="290"/>
      <c r="C984" s="290"/>
      <c r="D984" s="290"/>
      <c r="E984" s="290"/>
      <c r="F984" s="290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</row>
    <row r="985" spans="1:26" ht="14.25" customHeight="1">
      <c r="A985" s="290"/>
      <c r="B985" s="290"/>
      <c r="C985" s="290"/>
      <c r="D985" s="290"/>
      <c r="E985" s="290"/>
      <c r="F985" s="290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</row>
    <row r="986" spans="1:26" ht="14.25" customHeight="1">
      <c r="A986" s="290"/>
      <c r="B986" s="290"/>
      <c r="C986" s="290"/>
      <c r="D986" s="290"/>
      <c r="E986" s="290"/>
      <c r="F986" s="290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</row>
    <row r="987" spans="1:26" ht="14.25" customHeight="1">
      <c r="A987" s="290"/>
      <c r="B987" s="290"/>
      <c r="C987" s="290"/>
      <c r="D987" s="290"/>
      <c r="E987" s="290"/>
      <c r="F987" s="290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</row>
    <row r="988" spans="1:26" ht="14.25" customHeight="1">
      <c r="A988" s="290"/>
      <c r="B988" s="290"/>
      <c r="C988" s="290"/>
      <c r="D988" s="290"/>
      <c r="E988" s="290"/>
      <c r="F988" s="290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</row>
    <row r="989" spans="1:26" ht="14.25" customHeight="1">
      <c r="A989" s="290"/>
      <c r="B989" s="290"/>
      <c r="C989" s="290"/>
      <c r="D989" s="290"/>
      <c r="E989" s="290"/>
      <c r="F989" s="290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</row>
    <row r="990" spans="1:26" ht="14.25" customHeight="1">
      <c r="A990" s="290"/>
      <c r="B990" s="290"/>
      <c r="C990" s="290"/>
      <c r="D990" s="290"/>
      <c r="E990" s="290"/>
      <c r="F990" s="290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</row>
    <row r="991" spans="1:26" ht="14.25" customHeight="1">
      <c r="A991" s="290"/>
      <c r="B991" s="290"/>
      <c r="C991" s="290"/>
      <c r="D991" s="290"/>
      <c r="E991" s="290"/>
      <c r="F991" s="290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</row>
    <row r="992" spans="1:26" ht="14.25" customHeight="1">
      <c r="A992" s="290"/>
      <c r="B992" s="290"/>
      <c r="C992" s="290"/>
      <c r="D992" s="290"/>
      <c r="E992" s="290"/>
      <c r="F992" s="290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</row>
    <row r="993" spans="1:26" ht="14.25" customHeight="1">
      <c r="A993" s="290"/>
      <c r="B993" s="290"/>
      <c r="C993" s="290"/>
      <c r="D993" s="290"/>
      <c r="E993" s="290"/>
      <c r="F993" s="290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</row>
    <row r="994" spans="1:26" ht="14.25" customHeight="1">
      <c r="A994" s="290"/>
      <c r="B994" s="290"/>
      <c r="C994" s="290"/>
      <c r="D994" s="290"/>
      <c r="E994" s="290"/>
      <c r="F994" s="290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</row>
    <row r="995" spans="1:26" ht="14.25" customHeight="1">
      <c r="A995" s="290"/>
      <c r="B995" s="290"/>
      <c r="C995" s="290"/>
      <c r="D995" s="290"/>
      <c r="E995" s="290"/>
      <c r="F995" s="290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</row>
    <row r="996" spans="1:26" ht="14.25" customHeight="1">
      <c r="A996" s="290"/>
      <c r="B996" s="290"/>
      <c r="C996" s="290"/>
      <c r="D996" s="290"/>
      <c r="E996" s="290"/>
      <c r="F996" s="290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</row>
    <row r="997" spans="1:26" ht="14.25" customHeight="1">
      <c r="A997" s="290"/>
      <c r="B997" s="290"/>
      <c r="C997" s="290"/>
      <c r="D997" s="290"/>
      <c r="E997" s="290"/>
      <c r="F997" s="290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</row>
    <row r="998" spans="1:26" ht="14.25" customHeight="1">
      <c r="A998" s="290"/>
      <c r="B998" s="290"/>
      <c r="C998" s="290"/>
      <c r="D998" s="290"/>
      <c r="E998" s="290"/>
      <c r="F998" s="290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</row>
    <row r="999" spans="1:26" ht="14.25" customHeight="1">
      <c r="A999" s="290"/>
      <c r="B999" s="290"/>
      <c r="C999" s="290"/>
      <c r="D999" s="290"/>
      <c r="E999" s="290"/>
      <c r="F999" s="290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</row>
    <row r="1000" spans="1:26" ht="14.25" customHeight="1">
      <c r="A1000" s="290"/>
      <c r="B1000" s="290"/>
      <c r="C1000" s="290"/>
      <c r="D1000" s="290"/>
      <c r="E1000" s="290"/>
      <c r="F1000" s="290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</row>
  </sheetData>
  <pageMargins left="0.511811024" right="0.511811024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sqref="A1:F1"/>
    </sheetView>
  </sheetViews>
  <sheetFormatPr defaultColWidth="14.42578125" defaultRowHeight="15" customHeight="1"/>
  <cols>
    <col min="1" max="1" width="20.85546875" customWidth="1"/>
    <col min="2" max="2" width="19.140625" customWidth="1"/>
    <col min="3" max="3" width="11.7109375" customWidth="1"/>
    <col min="4" max="4" width="12.28515625" customWidth="1"/>
    <col min="5" max="5" width="17.42578125" customWidth="1"/>
    <col min="6" max="6" width="16.5703125" customWidth="1"/>
    <col min="7" max="7" width="11.28515625" customWidth="1"/>
    <col min="8" max="8" width="12.28515625" customWidth="1"/>
    <col min="9" max="9" width="16.140625" customWidth="1"/>
    <col min="10" max="19" width="8.7109375" customWidth="1"/>
    <col min="20" max="20" width="13.28515625" customWidth="1"/>
    <col min="21" max="26" width="8.7109375" customWidth="1"/>
  </cols>
  <sheetData>
    <row r="1" spans="1:20" ht="14.25" customHeight="1">
      <c r="A1" s="105" t="s">
        <v>1293</v>
      </c>
      <c r="B1" s="105" t="s">
        <v>1838</v>
      </c>
      <c r="C1" s="144"/>
      <c r="D1" s="291"/>
    </row>
    <row r="2" spans="1:20" ht="14.25" customHeight="1">
      <c r="A2" s="105" t="s">
        <v>1258</v>
      </c>
      <c r="B2" s="105" t="s">
        <v>1839</v>
      </c>
      <c r="C2" s="144"/>
      <c r="D2" s="291"/>
    </row>
    <row r="3" spans="1:20" ht="14.25" customHeight="1">
      <c r="A3" s="105" t="s">
        <v>1728</v>
      </c>
      <c r="B3" s="105" t="s">
        <v>1840</v>
      </c>
      <c r="C3" s="144"/>
      <c r="D3" s="291"/>
    </row>
    <row r="4" spans="1:20" ht="14.25" customHeight="1">
      <c r="A4" s="105" t="s">
        <v>62</v>
      </c>
      <c r="B4" s="292" t="s">
        <v>1841</v>
      </c>
      <c r="C4" s="144"/>
      <c r="D4" s="291"/>
    </row>
    <row r="5" spans="1:20" ht="15" customHeight="1">
      <c r="B5" s="292"/>
      <c r="C5" s="144"/>
      <c r="D5" s="291"/>
      <c r="T5" s="369" t="s">
        <v>1842</v>
      </c>
    </row>
    <row r="6" spans="1:20" ht="35.25" customHeight="1">
      <c r="A6" s="370" t="s">
        <v>1843</v>
      </c>
      <c r="B6" s="371" t="s">
        <v>1844</v>
      </c>
      <c r="C6" s="371" t="s">
        <v>1845</v>
      </c>
      <c r="D6" s="371" t="s">
        <v>1846</v>
      </c>
      <c r="E6" s="372" t="s">
        <v>1847</v>
      </c>
      <c r="F6" s="373" t="s">
        <v>1848</v>
      </c>
      <c r="G6" s="371" t="s">
        <v>1849</v>
      </c>
      <c r="H6" s="371" t="s">
        <v>1850</v>
      </c>
      <c r="I6" s="371" t="s">
        <v>1851</v>
      </c>
      <c r="J6" s="374" t="s">
        <v>1852</v>
      </c>
      <c r="K6" s="375"/>
    </row>
    <row r="7" spans="1:20" ht="14.25" customHeight="1">
      <c r="A7" s="376" t="s">
        <v>1853</v>
      </c>
      <c r="B7" s="377">
        <v>5</v>
      </c>
      <c r="C7" s="378">
        <v>175</v>
      </c>
      <c r="D7" s="379">
        <v>45528</v>
      </c>
      <c r="E7" s="380" t="s">
        <v>1854</v>
      </c>
      <c r="F7" s="381" t="s">
        <v>1325</v>
      </c>
      <c r="G7" s="382"/>
      <c r="H7" s="377">
        <v>2</v>
      </c>
      <c r="I7" s="377">
        <v>1</v>
      </c>
      <c r="J7" s="383">
        <v>2</v>
      </c>
      <c r="K7" s="384" t="s">
        <v>1855</v>
      </c>
    </row>
    <row r="8" spans="1:20" ht="14.25" customHeight="1">
      <c r="A8" s="376" t="s">
        <v>1679</v>
      </c>
      <c r="B8" s="377">
        <v>1</v>
      </c>
      <c r="C8" s="378">
        <v>35</v>
      </c>
      <c r="D8" s="379">
        <v>45548</v>
      </c>
      <c r="E8" s="380" t="s">
        <v>1768</v>
      </c>
      <c r="F8" s="381" t="s">
        <v>1856</v>
      </c>
      <c r="G8" s="382"/>
      <c r="H8" s="382"/>
      <c r="I8" s="377">
        <v>1</v>
      </c>
      <c r="J8" s="385"/>
      <c r="K8" s="384" t="s">
        <v>1855</v>
      </c>
    </row>
    <row r="9" spans="1:20" ht="14.25" customHeight="1">
      <c r="A9" s="376" t="s">
        <v>1419</v>
      </c>
      <c r="B9" s="377">
        <v>5</v>
      </c>
      <c r="C9" s="378">
        <v>175</v>
      </c>
      <c r="D9" s="379">
        <v>45553</v>
      </c>
      <c r="E9" s="380" t="s">
        <v>1349</v>
      </c>
      <c r="F9" s="381" t="s">
        <v>1857</v>
      </c>
      <c r="G9" s="382"/>
      <c r="H9" s="377">
        <v>2</v>
      </c>
      <c r="I9" s="377">
        <v>3</v>
      </c>
      <c r="J9" s="385"/>
      <c r="K9" s="384" t="s">
        <v>1855</v>
      </c>
    </row>
    <row r="10" spans="1:20" ht="14.25" customHeight="1">
      <c r="A10" s="376" t="s">
        <v>1858</v>
      </c>
      <c r="B10" s="377">
        <v>1</v>
      </c>
      <c r="C10" s="378">
        <v>35</v>
      </c>
      <c r="D10" s="379">
        <v>45553</v>
      </c>
      <c r="E10" s="380" t="s">
        <v>1859</v>
      </c>
      <c r="F10" s="381" t="s">
        <v>1325</v>
      </c>
      <c r="G10" s="382"/>
      <c r="H10" s="382"/>
      <c r="I10" s="382"/>
      <c r="J10" s="383">
        <v>1</v>
      </c>
      <c r="K10" s="384" t="s">
        <v>1855</v>
      </c>
    </row>
    <row r="11" spans="1:20" ht="14.25" customHeight="1">
      <c r="A11" s="376" t="s">
        <v>1860</v>
      </c>
      <c r="B11" s="377">
        <v>1</v>
      </c>
      <c r="C11" s="378">
        <v>35</v>
      </c>
      <c r="D11" s="379">
        <v>45555</v>
      </c>
      <c r="E11" s="380" t="s">
        <v>1768</v>
      </c>
      <c r="F11" s="381" t="s">
        <v>1856</v>
      </c>
      <c r="G11" s="382"/>
      <c r="H11" s="382"/>
      <c r="I11" s="377">
        <v>1</v>
      </c>
      <c r="J11" s="385"/>
      <c r="K11" s="384" t="s">
        <v>1855</v>
      </c>
    </row>
    <row r="12" spans="1:20" ht="14.25" customHeight="1">
      <c r="A12" s="376" t="s">
        <v>1861</v>
      </c>
      <c r="B12" s="377">
        <v>1</v>
      </c>
      <c r="C12" s="378">
        <v>35</v>
      </c>
      <c r="D12" s="379">
        <v>45556</v>
      </c>
      <c r="E12" s="380" t="s">
        <v>1768</v>
      </c>
      <c r="F12" s="381" t="s">
        <v>1856</v>
      </c>
      <c r="G12" s="382"/>
      <c r="H12" s="377">
        <v>1</v>
      </c>
      <c r="I12" s="382"/>
      <c r="J12" s="385"/>
      <c r="K12" s="384" t="s">
        <v>1855</v>
      </c>
    </row>
    <row r="13" spans="1:20" ht="14.25" customHeight="1">
      <c r="A13" s="376" t="s">
        <v>1862</v>
      </c>
      <c r="B13" s="377">
        <v>1</v>
      </c>
      <c r="C13" s="378">
        <v>35</v>
      </c>
      <c r="D13" s="379">
        <v>45557</v>
      </c>
      <c r="E13" s="380" t="s">
        <v>1326</v>
      </c>
      <c r="F13" s="381" t="s">
        <v>1325</v>
      </c>
      <c r="G13" s="382"/>
      <c r="H13" s="382"/>
      <c r="I13" s="382"/>
      <c r="J13" s="383">
        <v>1</v>
      </c>
      <c r="K13" s="384" t="s">
        <v>1855</v>
      </c>
    </row>
    <row r="14" spans="1:20" ht="16.5" customHeight="1">
      <c r="A14" s="376" t="s">
        <v>1863</v>
      </c>
      <c r="B14" s="377">
        <v>2</v>
      </c>
      <c r="C14" s="378">
        <v>70</v>
      </c>
      <c r="D14" s="379">
        <v>45557</v>
      </c>
      <c r="E14" s="380" t="s">
        <v>1326</v>
      </c>
      <c r="F14" s="381" t="s">
        <v>1325</v>
      </c>
      <c r="G14" s="382"/>
      <c r="H14" s="377">
        <v>1</v>
      </c>
      <c r="I14" s="382"/>
      <c r="J14" s="383">
        <v>1</v>
      </c>
      <c r="K14" s="384" t="s">
        <v>1855</v>
      </c>
    </row>
    <row r="15" spans="1:20" ht="14.25" customHeight="1">
      <c r="A15" s="376" t="s">
        <v>1595</v>
      </c>
      <c r="B15" s="377">
        <v>9</v>
      </c>
      <c r="C15" s="378">
        <v>315</v>
      </c>
      <c r="D15" s="379">
        <v>45557</v>
      </c>
      <c r="E15" s="380" t="s">
        <v>1326</v>
      </c>
      <c r="F15" s="381" t="s">
        <v>1325</v>
      </c>
      <c r="G15" s="377">
        <v>4</v>
      </c>
      <c r="H15" s="377">
        <v>3</v>
      </c>
      <c r="I15" s="377">
        <v>1</v>
      </c>
      <c r="J15" s="383">
        <v>1</v>
      </c>
      <c r="K15" s="384" t="s">
        <v>1855</v>
      </c>
    </row>
    <row r="16" spans="1:20" ht="14.25" customHeight="1">
      <c r="A16" s="376" t="s">
        <v>1864</v>
      </c>
      <c r="B16" s="377">
        <v>6</v>
      </c>
      <c r="C16" s="378">
        <v>210</v>
      </c>
      <c r="D16" s="379">
        <v>45557</v>
      </c>
      <c r="E16" s="380" t="s">
        <v>1336</v>
      </c>
      <c r="F16" s="381" t="s">
        <v>1857</v>
      </c>
      <c r="G16" s="377">
        <v>1</v>
      </c>
      <c r="H16" s="377">
        <v>2</v>
      </c>
      <c r="I16" s="377">
        <v>2</v>
      </c>
      <c r="J16" s="383">
        <v>1</v>
      </c>
      <c r="K16" s="384" t="s">
        <v>1855</v>
      </c>
    </row>
    <row r="17" spans="1:11" ht="14.25" customHeight="1">
      <c r="A17" s="376" t="s">
        <v>1865</v>
      </c>
      <c r="B17" s="377">
        <v>3</v>
      </c>
      <c r="C17" s="378">
        <v>105</v>
      </c>
      <c r="D17" s="379">
        <v>45557</v>
      </c>
      <c r="E17" s="380" t="s">
        <v>1343</v>
      </c>
      <c r="F17" s="381" t="s">
        <v>1857</v>
      </c>
      <c r="G17" s="382"/>
      <c r="H17" s="377">
        <v>1</v>
      </c>
      <c r="I17" s="377">
        <v>1</v>
      </c>
      <c r="J17" s="383">
        <v>1</v>
      </c>
      <c r="K17" s="384" t="s">
        <v>1855</v>
      </c>
    </row>
    <row r="18" spans="1:11" ht="14.25" customHeight="1">
      <c r="A18" s="376" t="s">
        <v>1866</v>
      </c>
      <c r="B18" s="377">
        <v>2</v>
      </c>
      <c r="C18" s="378">
        <v>70</v>
      </c>
      <c r="D18" s="379">
        <v>45557</v>
      </c>
      <c r="E18" s="380" t="s">
        <v>1324</v>
      </c>
      <c r="F18" s="381" t="s">
        <v>1325</v>
      </c>
      <c r="G18" s="377">
        <v>1</v>
      </c>
      <c r="H18" s="377">
        <v>1</v>
      </c>
      <c r="I18" s="382"/>
      <c r="J18" s="385"/>
      <c r="K18" s="384" t="s">
        <v>1855</v>
      </c>
    </row>
    <row r="19" spans="1:11" ht="14.25" customHeight="1">
      <c r="A19" s="376" t="s">
        <v>1556</v>
      </c>
      <c r="B19" s="377">
        <v>2</v>
      </c>
      <c r="C19" s="378">
        <v>70</v>
      </c>
      <c r="D19" s="379">
        <v>45557</v>
      </c>
      <c r="E19" s="380" t="s">
        <v>1324</v>
      </c>
      <c r="F19" s="381" t="s">
        <v>1325</v>
      </c>
      <c r="G19" s="377">
        <v>1</v>
      </c>
      <c r="H19" s="382"/>
      <c r="I19" s="382"/>
      <c r="J19" s="383">
        <v>1</v>
      </c>
      <c r="K19" s="384" t="s">
        <v>1855</v>
      </c>
    </row>
    <row r="20" spans="1:11" ht="14.25" customHeight="1">
      <c r="A20" s="376" t="s">
        <v>1867</v>
      </c>
      <c r="B20" s="377">
        <v>4</v>
      </c>
      <c r="C20" s="378">
        <v>140</v>
      </c>
      <c r="D20" s="379">
        <v>45557</v>
      </c>
      <c r="E20" s="380" t="s">
        <v>1859</v>
      </c>
      <c r="F20" s="381" t="s">
        <v>1325</v>
      </c>
      <c r="G20" s="377">
        <v>1</v>
      </c>
      <c r="H20" s="377">
        <v>1</v>
      </c>
      <c r="I20" s="377">
        <v>2</v>
      </c>
      <c r="J20" s="385"/>
      <c r="K20" s="384" t="s">
        <v>1855</v>
      </c>
    </row>
    <row r="21" spans="1:11" ht="14.25" customHeight="1">
      <c r="A21" s="376" t="s">
        <v>1868</v>
      </c>
      <c r="B21" s="377">
        <v>1</v>
      </c>
      <c r="C21" s="378">
        <v>35</v>
      </c>
      <c r="D21" s="379">
        <v>45558</v>
      </c>
      <c r="E21" s="380" t="s">
        <v>1326</v>
      </c>
      <c r="F21" s="381" t="s">
        <v>1325</v>
      </c>
      <c r="G21" s="382"/>
      <c r="H21" s="382"/>
      <c r="I21" s="382"/>
      <c r="J21" s="383">
        <v>1</v>
      </c>
      <c r="K21" s="384" t="s">
        <v>1855</v>
      </c>
    </row>
    <row r="22" spans="1:11" ht="14.25" customHeight="1">
      <c r="A22" s="376" t="s">
        <v>1869</v>
      </c>
      <c r="B22" s="377">
        <v>3</v>
      </c>
      <c r="C22" s="378">
        <v>105</v>
      </c>
      <c r="D22" s="379">
        <v>45558</v>
      </c>
      <c r="E22" s="380" t="s">
        <v>1326</v>
      </c>
      <c r="F22" s="381" t="s">
        <v>1325</v>
      </c>
      <c r="G22" s="377">
        <v>2</v>
      </c>
      <c r="H22" s="377">
        <v>1</v>
      </c>
      <c r="I22" s="382"/>
      <c r="J22" s="385"/>
      <c r="K22" s="384" t="s">
        <v>1855</v>
      </c>
    </row>
    <row r="23" spans="1:11" ht="14.25" customHeight="1">
      <c r="A23" s="376" t="s">
        <v>1870</v>
      </c>
      <c r="B23" s="377">
        <v>1</v>
      </c>
      <c r="C23" s="378">
        <v>35</v>
      </c>
      <c r="D23" s="379">
        <v>45558</v>
      </c>
      <c r="E23" s="380" t="s">
        <v>1326</v>
      </c>
      <c r="F23" s="381" t="s">
        <v>1325</v>
      </c>
      <c r="G23" s="382"/>
      <c r="H23" s="377">
        <v>1</v>
      </c>
      <c r="I23" s="382"/>
      <c r="J23" s="385"/>
      <c r="K23" s="384" t="s">
        <v>1855</v>
      </c>
    </row>
    <row r="24" spans="1:11" ht="14.25" customHeight="1">
      <c r="A24" s="376" t="s">
        <v>1869</v>
      </c>
      <c r="B24" s="377">
        <v>1</v>
      </c>
      <c r="C24" s="378">
        <v>35</v>
      </c>
      <c r="D24" s="379">
        <v>45558</v>
      </c>
      <c r="E24" s="380" t="s">
        <v>1326</v>
      </c>
      <c r="F24" s="381" t="s">
        <v>1325</v>
      </c>
      <c r="G24" s="382"/>
      <c r="H24" s="382"/>
      <c r="I24" s="382"/>
      <c r="J24" s="383">
        <v>1</v>
      </c>
      <c r="K24" s="384" t="s">
        <v>1855</v>
      </c>
    </row>
    <row r="25" spans="1:11" ht="14.25" customHeight="1">
      <c r="A25" s="376" t="s">
        <v>1871</v>
      </c>
      <c r="B25" s="377">
        <v>1</v>
      </c>
      <c r="C25" s="378">
        <v>35</v>
      </c>
      <c r="D25" s="379">
        <v>45558</v>
      </c>
      <c r="E25" s="380" t="s">
        <v>1326</v>
      </c>
      <c r="F25" s="381" t="s">
        <v>1325</v>
      </c>
      <c r="G25" s="382"/>
      <c r="H25" s="382"/>
      <c r="I25" s="377">
        <v>1</v>
      </c>
      <c r="J25" s="385"/>
      <c r="K25" s="384" t="s">
        <v>1855</v>
      </c>
    </row>
    <row r="26" spans="1:11" ht="14.25" customHeight="1">
      <c r="A26" s="376" t="s">
        <v>1373</v>
      </c>
      <c r="B26" s="377">
        <v>5</v>
      </c>
      <c r="C26" s="378">
        <v>175</v>
      </c>
      <c r="D26" s="379">
        <v>45558</v>
      </c>
      <c r="E26" s="380" t="s">
        <v>1764</v>
      </c>
      <c r="F26" s="381" t="s">
        <v>1857</v>
      </c>
      <c r="G26" s="377">
        <v>2</v>
      </c>
      <c r="H26" s="377">
        <v>1</v>
      </c>
      <c r="I26" s="377">
        <v>2</v>
      </c>
      <c r="J26" s="385"/>
      <c r="K26" s="384" t="s">
        <v>1855</v>
      </c>
    </row>
    <row r="27" spans="1:11" ht="14.25" customHeight="1">
      <c r="A27" s="376" t="s">
        <v>1872</v>
      </c>
      <c r="B27" s="377">
        <v>2</v>
      </c>
      <c r="C27" s="378">
        <v>70</v>
      </c>
      <c r="D27" s="379">
        <v>45558</v>
      </c>
      <c r="E27" s="380" t="s">
        <v>1873</v>
      </c>
      <c r="F27" s="381" t="s">
        <v>1857</v>
      </c>
      <c r="G27" s="382"/>
      <c r="H27" s="386">
        <v>1</v>
      </c>
      <c r="I27" s="377">
        <v>1</v>
      </c>
      <c r="J27" s="385"/>
      <c r="K27" s="384" t="s">
        <v>1855</v>
      </c>
    </row>
    <row r="28" spans="1:11" ht="14.25" customHeight="1">
      <c r="A28" s="376" t="s">
        <v>1874</v>
      </c>
      <c r="B28" s="377">
        <v>2</v>
      </c>
      <c r="C28" s="378">
        <v>70</v>
      </c>
      <c r="D28" s="379">
        <v>45558</v>
      </c>
      <c r="E28" s="380" t="s">
        <v>1873</v>
      </c>
      <c r="F28" s="381" t="s">
        <v>1857</v>
      </c>
      <c r="G28" s="377">
        <v>1</v>
      </c>
      <c r="H28" s="377">
        <v>1</v>
      </c>
      <c r="I28" s="382"/>
      <c r="J28" s="385"/>
      <c r="K28" s="384" t="s">
        <v>1855</v>
      </c>
    </row>
    <row r="29" spans="1:11" ht="14.25" customHeight="1">
      <c r="A29" s="376" t="s">
        <v>1875</v>
      </c>
      <c r="B29" s="377">
        <v>2</v>
      </c>
      <c r="C29" s="378">
        <v>70</v>
      </c>
      <c r="D29" s="379">
        <v>45558</v>
      </c>
      <c r="E29" s="380" t="s">
        <v>1873</v>
      </c>
      <c r="F29" s="381" t="s">
        <v>1857</v>
      </c>
      <c r="G29" s="382"/>
      <c r="H29" s="377">
        <v>1</v>
      </c>
      <c r="I29" s="382"/>
      <c r="J29" s="383">
        <v>1</v>
      </c>
      <c r="K29" s="384" t="s">
        <v>1855</v>
      </c>
    </row>
    <row r="30" spans="1:11" ht="14.25" customHeight="1">
      <c r="A30" s="376" t="s">
        <v>1749</v>
      </c>
      <c r="B30" s="377">
        <v>2</v>
      </c>
      <c r="C30" s="378">
        <v>70</v>
      </c>
      <c r="D30" s="379">
        <v>45558</v>
      </c>
      <c r="E30" s="380" t="s">
        <v>1873</v>
      </c>
      <c r="F30" s="381" t="s">
        <v>1857</v>
      </c>
      <c r="G30" s="382"/>
      <c r="H30" s="382"/>
      <c r="I30" s="382"/>
      <c r="J30" s="383">
        <v>2</v>
      </c>
      <c r="K30" s="384" t="s">
        <v>1855</v>
      </c>
    </row>
    <row r="31" spans="1:11" ht="14.25" customHeight="1">
      <c r="A31" s="376" t="s">
        <v>1751</v>
      </c>
      <c r="B31" s="377">
        <v>2</v>
      </c>
      <c r="C31" s="378">
        <v>70</v>
      </c>
      <c r="D31" s="379">
        <v>45558</v>
      </c>
      <c r="E31" s="380" t="s">
        <v>1873</v>
      </c>
      <c r="F31" s="381" t="s">
        <v>1857</v>
      </c>
      <c r="G31" s="382"/>
      <c r="H31" s="382"/>
      <c r="I31" s="377">
        <v>1</v>
      </c>
      <c r="J31" s="383">
        <v>1</v>
      </c>
      <c r="K31" s="384" t="s">
        <v>1855</v>
      </c>
    </row>
    <row r="32" spans="1:11" ht="14.25" customHeight="1">
      <c r="A32" s="376" t="s">
        <v>1876</v>
      </c>
      <c r="B32" s="377">
        <v>1</v>
      </c>
      <c r="C32" s="378">
        <v>35</v>
      </c>
      <c r="D32" s="379">
        <v>45558</v>
      </c>
      <c r="E32" s="380" t="s">
        <v>1324</v>
      </c>
      <c r="F32" s="381" t="s">
        <v>1325</v>
      </c>
      <c r="G32" s="382"/>
      <c r="H32" s="377">
        <v>1</v>
      </c>
      <c r="I32" s="382"/>
      <c r="J32" s="385"/>
      <c r="K32" s="384" t="s">
        <v>1855</v>
      </c>
    </row>
    <row r="33" spans="1:11" ht="14.25" customHeight="1">
      <c r="A33" s="376" t="s">
        <v>1877</v>
      </c>
      <c r="B33" s="377">
        <v>1</v>
      </c>
      <c r="C33" s="378">
        <v>35</v>
      </c>
      <c r="D33" s="379">
        <v>45558</v>
      </c>
      <c r="E33" s="380" t="s">
        <v>1485</v>
      </c>
      <c r="F33" s="381" t="s">
        <v>1856</v>
      </c>
      <c r="G33" s="382"/>
      <c r="H33" s="377">
        <v>1</v>
      </c>
      <c r="I33" s="382"/>
      <c r="J33" s="385"/>
      <c r="K33" s="384" t="s">
        <v>1855</v>
      </c>
    </row>
    <row r="34" spans="1:11" ht="14.25" customHeight="1">
      <c r="A34" s="376" t="s">
        <v>1878</v>
      </c>
      <c r="B34" s="377">
        <v>1</v>
      </c>
      <c r="C34" s="378">
        <v>35</v>
      </c>
      <c r="D34" s="379">
        <v>45558</v>
      </c>
      <c r="E34" s="380" t="s">
        <v>1485</v>
      </c>
      <c r="F34" s="381" t="s">
        <v>1856</v>
      </c>
      <c r="G34" s="382"/>
      <c r="H34" s="382"/>
      <c r="I34" s="382"/>
      <c r="J34" s="383">
        <v>1</v>
      </c>
      <c r="K34" s="384" t="s">
        <v>1855</v>
      </c>
    </row>
    <row r="35" spans="1:11" ht="14.25" customHeight="1">
      <c r="A35" s="376" t="s">
        <v>1879</v>
      </c>
      <c r="B35" s="377">
        <v>1</v>
      </c>
      <c r="C35" s="378">
        <v>35</v>
      </c>
      <c r="D35" s="379">
        <v>45558</v>
      </c>
      <c r="E35" s="380" t="s">
        <v>1485</v>
      </c>
      <c r="F35" s="381" t="s">
        <v>1856</v>
      </c>
      <c r="G35" s="382"/>
      <c r="H35" s="382"/>
      <c r="I35" s="377">
        <v>1</v>
      </c>
      <c r="J35" s="385"/>
      <c r="K35" s="384" t="s">
        <v>1855</v>
      </c>
    </row>
    <row r="36" spans="1:11" ht="14.25" customHeight="1">
      <c r="A36" s="376" t="s">
        <v>1880</v>
      </c>
      <c r="B36" s="377">
        <v>1</v>
      </c>
      <c r="C36" s="378">
        <v>35</v>
      </c>
      <c r="D36" s="379">
        <v>45558</v>
      </c>
      <c r="E36" s="380" t="s">
        <v>1485</v>
      </c>
      <c r="F36" s="381" t="s">
        <v>1856</v>
      </c>
      <c r="G36" s="382"/>
      <c r="H36" s="377">
        <v>1</v>
      </c>
      <c r="I36" s="382"/>
      <c r="J36" s="385"/>
      <c r="K36" s="384" t="s">
        <v>1855</v>
      </c>
    </row>
    <row r="37" spans="1:11" ht="14.25" customHeight="1">
      <c r="A37" s="376" t="s">
        <v>1881</v>
      </c>
      <c r="B37" s="377">
        <v>2</v>
      </c>
      <c r="C37" s="378">
        <v>70</v>
      </c>
      <c r="D37" s="379">
        <v>45558</v>
      </c>
      <c r="E37" s="380" t="s">
        <v>1485</v>
      </c>
      <c r="F37" s="381" t="s">
        <v>1856</v>
      </c>
      <c r="G37" s="382"/>
      <c r="H37" s="382"/>
      <c r="I37" s="377">
        <v>1</v>
      </c>
      <c r="J37" s="383">
        <v>1</v>
      </c>
      <c r="K37" s="384" t="s">
        <v>1855</v>
      </c>
    </row>
    <row r="38" spans="1:11" ht="14.25" customHeight="1">
      <c r="A38" s="376" t="s">
        <v>1882</v>
      </c>
      <c r="B38" s="377">
        <v>2</v>
      </c>
      <c r="C38" s="378">
        <v>70</v>
      </c>
      <c r="D38" s="379">
        <v>45558</v>
      </c>
      <c r="E38" s="380" t="s">
        <v>1485</v>
      </c>
      <c r="F38" s="381" t="s">
        <v>1856</v>
      </c>
      <c r="G38" s="377">
        <v>1</v>
      </c>
      <c r="H38" s="382"/>
      <c r="I38" s="382"/>
      <c r="J38" s="383">
        <v>1</v>
      </c>
      <c r="K38" s="384" t="s">
        <v>1855</v>
      </c>
    </row>
    <row r="39" spans="1:11" ht="14.25" customHeight="1">
      <c r="A39" s="376" t="s">
        <v>1883</v>
      </c>
      <c r="B39" s="377">
        <v>1</v>
      </c>
      <c r="C39" s="378">
        <v>35</v>
      </c>
      <c r="D39" s="379">
        <v>45558</v>
      </c>
      <c r="E39" s="380" t="s">
        <v>1485</v>
      </c>
      <c r="F39" s="381" t="s">
        <v>1856</v>
      </c>
      <c r="G39" s="382"/>
      <c r="H39" s="382"/>
      <c r="I39" s="382"/>
      <c r="J39" s="383">
        <v>1</v>
      </c>
      <c r="K39" s="384" t="s">
        <v>1855</v>
      </c>
    </row>
    <row r="40" spans="1:11" ht="14.25" customHeight="1">
      <c r="A40" s="376" t="s">
        <v>1884</v>
      </c>
      <c r="B40" s="377">
        <v>1</v>
      </c>
      <c r="C40" s="378">
        <v>35</v>
      </c>
      <c r="D40" s="379">
        <v>45558</v>
      </c>
      <c r="E40" s="380" t="s">
        <v>1485</v>
      </c>
      <c r="F40" s="381" t="s">
        <v>1856</v>
      </c>
      <c r="G40" s="377">
        <v>1</v>
      </c>
      <c r="H40" s="382"/>
      <c r="I40" s="382"/>
      <c r="J40" s="385"/>
      <c r="K40" s="384" t="s">
        <v>1855</v>
      </c>
    </row>
    <row r="41" spans="1:11" ht="14.25" customHeight="1">
      <c r="A41" s="376" t="s">
        <v>1885</v>
      </c>
      <c r="B41" s="377">
        <v>1</v>
      </c>
      <c r="C41" s="378">
        <v>35</v>
      </c>
      <c r="D41" s="379">
        <v>45559</v>
      </c>
      <c r="E41" s="380" t="s">
        <v>1326</v>
      </c>
      <c r="F41" s="381" t="s">
        <v>1325</v>
      </c>
      <c r="G41" s="382"/>
      <c r="H41" s="382"/>
      <c r="I41" s="377">
        <v>1</v>
      </c>
      <c r="J41" s="385"/>
      <c r="K41" s="384" t="s">
        <v>1855</v>
      </c>
    </row>
    <row r="42" spans="1:11" ht="14.25" customHeight="1">
      <c r="A42" s="376" t="s">
        <v>1886</v>
      </c>
      <c r="B42" s="377">
        <v>1</v>
      </c>
      <c r="C42" s="378">
        <v>35</v>
      </c>
      <c r="D42" s="379">
        <v>45559</v>
      </c>
      <c r="E42" s="380" t="s">
        <v>1326</v>
      </c>
      <c r="F42" s="381" t="s">
        <v>1325</v>
      </c>
      <c r="G42" s="382"/>
      <c r="H42" s="382"/>
      <c r="I42" s="377">
        <v>1</v>
      </c>
      <c r="J42" s="385"/>
      <c r="K42" s="384" t="s">
        <v>1855</v>
      </c>
    </row>
    <row r="43" spans="1:11" ht="14.25" customHeight="1">
      <c r="A43" s="376" t="s">
        <v>1887</v>
      </c>
      <c r="B43" s="377">
        <v>2</v>
      </c>
      <c r="C43" s="378">
        <v>70</v>
      </c>
      <c r="D43" s="379">
        <v>45559</v>
      </c>
      <c r="E43" s="380" t="s">
        <v>1326</v>
      </c>
      <c r="F43" s="381" t="s">
        <v>1325</v>
      </c>
      <c r="G43" s="377">
        <v>1</v>
      </c>
      <c r="H43" s="382"/>
      <c r="I43" s="377">
        <v>1</v>
      </c>
      <c r="J43" s="385"/>
      <c r="K43" s="384" t="s">
        <v>1855</v>
      </c>
    </row>
    <row r="44" spans="1:11" ht="14.25" customHeight="1">
      <c r="A44" s="376" t="s">
        <v>1888</v>
      </c>
      <c r="B44" s="377">
        <v>1</v>
      </c>
      <c r="C44" s="378">
        <v>35</v>
      </c>
      <c r="D44" s="379">
        <v>45559</v>
      </c>
      <c r="E44" s="380" t="s">
        <v>1326</v>
      </c>
      <c r="F44" s="381" t="s">
        <v>1325</v>
      </c>
      <c r="G44" s="382"/>
      <c r="H44" s="382"/>
      <c r="I44" s="382"/>
      <c r="J44" s="383">
        <v>1</v>
      </c>
      <c r="K44" s="384" t="s">
        <v>1855</v>
      </c>
    </row>
    <row r="45" spans="1:11" ht="14.25" customHeight="1">
      <c r="A45" s="376" t="s">
        <v>1889</v>
      </c>
      <c r="B45" s="377">
        <v>1</v>
      </c>
      <c r="C45" s="378">
        <v>35</v>
      </c>
      <c r="D45" s="379">
        <v>45559</v>
      </c>
      <c r="E45" s="380" t="s">
        <v>1326</v>
      </c>
      <c r="F45" s="381" t="s">
        <v>1325</v>
      </c>
      <c r="G45" s="377">
        <v>1</v>
      </c>
      <c r="H45" s="382"/>
      <c r="I45" s="382"/>
      <c r="J45" s="385"/>
      <c r="K45" s="384" t="s">
        <v>1855</v>
      </c>
    </row>
    <row r="46" spans="1:11" ht="14.25" customHeight="1">
      <c r="A46" s="376" t="s">
        <v>1890</v>
      </c>
      <c r="B46" s="377">
        <v>1</v>
      </c>
      <c r="C46" s="378">
        <v>35</v>
      </c>
      <c r="D46" s="379">
        <v>45559</v>
      </c>
      <c r="E46" s="380" t="s">
        <v>1326</v>
      </c>
      <c r="F46" s="381" t="s">
        <v>1325</v>
      </c>
      <c r="G46" s="377">
        <v>1</v>
      </c>
      <c r="H46" s="382"/>
      <c r="I46" s="382"/>
      <c r="J46" s="385"/>
      <c r="K46" s="384" t="s">
        <v>1855</v>
      </c>
    </row>
    <row r="47" spans="1:11" ht="14.25" customHeight="1">
      <c r="A47" s="376" t="s">
        <v>1891</v>
      </c>
      <c r="B47" s="377">
        <v>3</v>
      </c>
      <c r="C47" s="378">
        <v>105</v>
      </c>
      <c r="D47" s="379">
        <v>45559</v>
      </c>
      <c r="E47" s="380" t="s">
        <v>1892</v>
      </c>
      <c r="F47" s="381" t="s">
        <v>1857</v>
      </c>
      <c r="G47" s="382"/>
      <c r="H47" s="377">
        <v>1</v>
      </c>
      <c r="I47" s="377">
        <v>1</v>
      </c>
      <c r="J47" s="383">
        <v>1</v>
      </c>
      <c r="K47" s="384" t="s">
        <v>1855</v>
      </c>
    </row>
    <row r="48" spans="1:11" ht="14.25" customHeight="1">
      <c r="A48" s="376" t="s">
        <v>1893</v>
      </c>
      <c r="B48" s="377">
        <v>1</v>
      </c>
      <c r="C48" s="378">
        <v>35</v>
      </c>
      <c r="D48" s="379">
        <v>45559</v>
      </c>
      <c r="E48" s="380" t="s">
        <v>1894</v>
      </c>
      <c r="F48" s="381" t="s">
        <v>1857</v>
      </c>
      <c r="G48" s="377">
        <v>1</v>
      </c>
      <c r="H48" s="382"/>
      <c r="I48" s="382"/>
      <c r="J48" s="385"/>
      <c r="K48" s="384" t="s">
        <v>1855</v>
      </c>
    </row>
    <row r="49" spans="1:11" ht="14.25" customHeight="1">
      <c r="A49" s="376" t="s">
        <v>1895</v>
      </c>
      <c r="B49" s="377">
        <v>2</v>
      </c>
      <c r="C49" s="378">
        <v>70</v>
      </c>
      <c r="D49" s="379">
        <v>45559</v>
      </c>
      <c r="E49" s="380" t="s">
        <v>1894</v>
      </c>
      <c r="F49" s="381" t="s">
        <v>1857</v>
      </c>
      <c r="G49" s="382"/>
      <c r="H49" s="377">
        <v>1</v>
      </c>
      <c r="I49" s="382"/>
      <c r="J49" s="383">
        <v>1</v>
      </c>
      <c r="K49" s="384" t="s">
        <v>1855</v>
      </c>
    </row>
    <row r="50" spans="1:11" ht="14.25" customHeight="1">
      <c r="A50" s="376" t="s">
        <v>1896</v>
      </c>
      <c r="B50" s="377">
        <v>1</v>
      </c>
      <c r="C50" s="378">
        <v>35</v>
      </c>
      <c r="D50" s="379">
        <v>45559</v>
      </c>
      <c r="E50" s="380" t="s">
        <v>1768</v>
      </c>
      <c r="F50" s="381" t="s">
        <v>1856</v>
      </c>
      <c r="G50" s="382"/>
      <c r="H50" s="377">
        <v>1</v>
      </c>
      <c r="I50" s="382"/>
      <c r="J50" s="385"/>
      <c r="K50" s="384" t="s">
        <v>1855</v>
      </c>
    </row>
    <row r="51" spans="1:11" ht="14.25" customHeight="1">
      <c r="A51" s="376" t="s">
        <v>1897</v>
      </c>
      <c r="B51" s="377">
        <v>1</v>
      </c>
      <c r="C51" s="378">
        <v>35</v>
      </c>
      <c r="D51" s="379">
        <v>45559</v>
      </c>
      <c r="E51" s="380" t="s">
        <v>1768</v>
      </c>
      <c r="F51" s="381" t="s">
        <v>1856</v>
      </c>
      <c r="G51" s="382"/>
      <c r="H51" s="377">
        <v>1</v>
      </c>
      <c r="I51" s="382"/>
      <c r="J51" s="385"/>
      <c r="K51" s="384" t="s">
        <v>1855</v>
      </c>
    </row>
    <row r="52" spans="1:11" ht="14.25" customHeight="1">
      <c r="A52" s="376" t="s">
        <v>1898</v>
      </c>
      <c r="B52" s="377">
        <v>2</v>
      </c>
      <c r="C52" s="378">
        <v>70</v>
      </c>
      <c r="D52" s="379">
        <v>45559</v>
      </c>
      <c r="E52" s="380" t="s">
        <v>1899</v>
      </c>
      <c r="F52" s="381" t="s">
        <v>1900</v>
      </c>
      <c r="G52" s="382"/>
      <c r="H52" s="377">
        <v>1</v>
      </c>
      <c r="I52" s="382"/>
      <c r="J52" s="383">
        <v>1</v>
      </c>
      <c r="K52" s="384" t="s">
        <v>1855</v>
      </c>
    </row>
    <row r="53" spans="1:11" ht="14.25" customHeight="1">
      <c r="A53" s="376" t="s">
        <v>1901</v>
      </c>
      <c r="B53" s="377">
        <v>2</v>
      </c>
      <c r="C53" s="378">
        <v>70</v>
      </c>
      <c r="D53" s="379">
        <v>45559</v>
      </c>
      <c r="E53" s="380" t="s">
        <v>1485</v>
      </c>
      <c r="F53" s="381" t="s">
        <v>1856</v>
      </c>
      <c r="G53" s="382"/>
      <c r="H53" s="377">
        <v>1</v>
      </c>
      <c r="I53" s="382"/>
      <c r="J53" s="383">
        <v>1</v>
      </c>
      <c r="K53" s="384" t="s">
        <v>1855</v>
      </c>
    </row>
    <row r="54" spans="1:11" ht="14.25" customHeight="1">
      <c r="A54" s="376" t="s">
        <v>1595</v>
      </c>
      <c r="B54" s="377">
        <v>2</v>
      </c>
      <c r="C54" s="378">
        <v>70</v>
      </c>
      <c r="D54" s="379">
        <v>45560</v>
      </c>
      <c r="E54" s="380" t="s">
        <v>1326</v>
      </c>
      <c r="F54" s="381" t="s">
        <v>1325</v>
      </c>
      <c r="G54" s="382"/>
      <c r="H54" s="377">
        <v>1</v>
      </c>
      <c r="I54" s="382"/>
      <c r="J54" s="383">
        <v>1</v>
      </c>
      <c r="K54" s="384" t="s">
        <v>1855</v>
      </c>
    </row>
    <row r="55" spans="1:11" ht="14.25" customHeight="1">
      <c r="A55" s="376" t="s">
        <v>1902</v>
      </c>
      <c r="B55" s="377">
        <v>4</v>
      </c>
      <c r="C55" s="378">
        <v>140</v>
      </c>
      <c r="D55" s="379">
        <v>45560</v>
      </c>
      <c r="E55" s="380" t="s">
        <v>1326</v>
      </c>
      <c r="F55" s="381" t="s">
        <v>1325</v>
      </c>
      <c r="G55" s="377">
        <v>1</v>
      </c>
      <c r="H55" s="377">
        <v>1</v>
      </c>
      <c r="I55" s="377">
        <v>1</v>
      </c>
      <c r="J55" s="383">
        <v>1</v>
      </c>
      <c r="K55" s="384" t="s">
        <v>1855</v>
      </c>
    </row>
    <row r="56" spans="1:11" ht="14.25" customHeight="1">
      <c r="A56" s="376" t="s">
        <v>1865</v>
      </c>
      <c r="B56" s="377">
        <v>2</v>
      </c>
      <c r="C56" s="378">
        <v>70</v>
      </c>
      <c r="D56" s="379">
        <v>45560</v>
      </c>
      <c r="E56" s="380" t="s">
        <v>1343</v>
      </c>
      <c r="F56" s="381" t="s">
        <v>1857</v>
      </c>
      <c r="G56" s="382"/>
      <c r="H56" s="377">
        <v>1</v>
      </c>
      <c r="I56" s="377">
        <v>1</v>
      </c>
      <c r="J56" s="385"/>
      <c r="K56" s="384" t="s">
        <v>1855</v>
      </c>
    </row>
    <row r="57" spans="1:11" ht="14.25" customHeight="1">
      <c r="A57" s="376" t="s">
        <v>1632</v>
      </c>
      <c r="B57" s="377">
        <v>2</v>
      </c>
      <c r="C57" s="378">
        <v>70</v>
      </c>
      <c r="D57" s="379">
        <v>45560</v>
      </c>
      <c r="E57" s="380" t="s">
        <v>1808</v>
      </c>
      <c r="F57" s="381" t="s">
        <v>1857</v>
      </c>
      <c r="G57" s="382"/>
      <c r="H57" s="377">
        <v>1</v>
      </c>
      <c r="I57" s="382"/>
      <c r="J57" s="383">
        <v>1</v>
      </c>
      <c r="K57" s="384" t="s">
        <v>1855</v>
      </c>
    </row>
    <row r="58" spans="1:11" ht="14.25" customHeight="1">
      <c r="A58" s="376" t="s">
        <v>1636</v>
      </c>
      <c r="B58" s="377">
        <v>2</v>
      </c>
      <c r="C58" s="378">
        <v>70</v>
      </c>
      <c r="D58" s="379">
        <v>45560</v>
      </c>
      <c r="E58" s="380" t="s">
        <v>1808</v>
      </c>
      <c r="F58" s="381" t="s">
        <v>1857</v>
      </c>
      <c r="G58" s="377">
        <v>1</v>
      </c>
      <c r="H58" s="382"/>
      <c r="I58" s="382"/>
      <c r="J58" s="383">
        <v>1</v>
      </c>
      <c r="K58" s="384" t="s">
        <v>1855</v>
      </c>
    </row>
    <row r="59" spans="1:11" ht="14.25" customHeight="1">
      <c r="A59" s="376" t="s">
        <v>1903</v>
      </c>
      <c r="B59" s="377">
        <v>1</v>
      </c>
      <c r="C59" s="378">
        <v>35</v>
      </c>
      <c r="D59" s="379">
        <v>45560</v>
      </c>
      <c r="E59" s="380" t="s">
        <v>1339</v>
      </c>
      <c r="F59" s="381" t="s">
        <v>1856</v>
      </c>
      <c r="G59" s="382"/>
      <c r="H59" s="377">
        <v>1</v>
      </c>
      <c r="I59" s="382"/>
      <c r="J59" s="385"/>
      <c r="K59" s="384" t="s">
        <v>1855</v>
      </c>
    </row>
    <row r="60" spans="1:11" ht="14.25" customHeight="1">
      <c r="A60" s="376" t="s">
        <v>1904</v>
      </c>
      <c r="B60" s="377">
        <v>1</v>
      </c>
      <c r="C60" s="378">
        <v>35</v>
      </c>
      <c r="D60" s="379">
        <v>45560</v>
      </c>
      <c r="E60" s="380" t="s">
        <v>1892</v>
      </c>
      <c r="F60" s="381" t="s">
        <v>1857</v>
      </c>
      <c r="G60" s="382"/>
      <c r="H60" s="382"/>
      <c r="I60" s="382"/>
      <c r="J60" s="383">
        <v>1</v>
      </c>
      <c r="K60" s="384" t="s">
        <v>1855</v>
      </c>
    </row>
    <row r="61" spans="1:11" ht="14.25" customHeight="1">
      <c r="A61" s="376" t="s">
        <v>1905</v>
      </c>
      <c r="B61" s="377">
        <v>1</v>
      </c>
      <c r="C61" s="378">
        <v>35</v>
      </c>
      <c r="D61" s="379">
        <v>45560</v>
      </c>
      <c r="E61" s="380" t="s">
        <v>1892</v>
      </c>
      <c r="F61" s="381" t="s">
        <v>1857</v>
      </c>
      <c r="G61" s="382"/>
      <c r="H61" s="382"/>
      <c r="I61" s="382"/>
      <c r="J61" s="383">
        <v>1</v>
      </c>
      <c r="K61" s="384" t="s">
        <v>1855</v>
      </c>
    </row>
    <row r="62" spans="1:11" ht="14.25" customHeight="1">
      <c r="A62" s="376" t="s">
        <v>1906</v>
      </c>
      <c r="B62" s="377">
        <v>2</v>
      </c>
      <c r="C62" s="378">
        <v>70</v>
      </c>
      <c r="D62" s="379">
        <v>45560</v>
      </c>
      <c r="E62" s="380" t="s">
        <v>1894</v>
      </c>
      <c r="F62" s="381" t="s">
        <v>1857</v>
      </c>
      <c r="G62" s="377">
        <v>1</v>
      </c>
      <c r="H62" s="382"/>
      <c r="I62" s="377">
        <v>1</v>
      </c>
      <c r="J62" s="385"/>
      <c r="K62" s="384" t="s">
        <v>1855</v>
      </c>
    </row>
    <row r="63" spans="1:11" ht="14.25" customHeight="1">
      <c r="A63" s="376" t="s">
        <v>1907</v>
      </c>
      <c r="B63" s="377">
        <v>2</v>
      </c>
      <c r="C63" s="378">
        <v>70</v>
      </c>
      <c r="D63" s="379">
        <v>45560</v>
      </c>
      <c r="E63" s="380" t="s">
        <v>1768</v>
      </c>
      <c r="F63" s="381" t="s">
        <v>1856</v>
      </c>
      <c r="G63" s="377">
        <v>1</v>
      </c>
      <c r="H63" s="382"/>
      <c r="I63" s="382"/>
      <c r="J63" s="383">
        <v>1</v>
      </c>
      <c r="K63" s="384" t="s">
        <v>1855</v>
      </c>
    </row>
    <row r="64" spans="1:11" ht="14.25" customHeight="1">
      <c r="A64" s="376" t="s">
        <v>1908</v>
      </c>
      <c r="B64" s="377">
        <v>2</v>
      </c>
      <c r="C64" s="378">
        <v>70</v>
      </c>
      <c r="D64" s="379">
        <v>45560</v>
      </c>
      <c r="E64" s="380" t="s">
        <v>1899</v>
      </c>
      <c r="F64" s="381" t="s">
        <v>1900</v>
      </c>
      <c r="G64" s="377">
        <v>1</v>
      </c>
      <c r="H64" s="382"/>
      <c r="I64" s="382"/>
      <c r="J64" s="383">
        <v>1</v>
      </c>
      <c r="K64" s="384" t="s">
        <v>1855</v>
      </c>
    </row>
    <row r="65" spans="1:11" ht="14.25" customHeight="1">
      <c r="A65" s="376" t="s">
        <v>1909</v>
      </c>
      <c r="B65" s="377">
        <v>10</v>
      </c>
      <c r="C65" s="378">
        <v>350</v>
      </c>
      <c r="D65" s="379">
        <v>45560</v>
      </c>
      <c r="E65" s="380" t="s">
        <v>1899</v>
      </c>
      <c r="F65" s="381" t="s">
        <v>1900</v>
      </c>
      <c r="G65" s="377">
        <v>5</v>
      </c>
      <c r="H65" s="382"/>
      <c r="I65" s="382"/>
      <c r="J65" s="383">
        <v>5</v>
      </c>
      <c r="K65" s="384" t="s">
        <v>1855</v>
      </c>
    </row>
    <row r="66" spans="1:11" ht="14.25" customHeight="1">
      <c r="A66" s="376" t="s">
        <v>1910</v>
      </c>
      <c r="B66" s="377">
        <v>2</v>
      </c>
      <c r="C66" s="378">
        <v>70</v>
      </c>
      <c r="D66" s="379">
        <v>45560</v>
      </c>
      <c r="E66" s="380" t="s">
        <v>1899</v>
      </c>
      <c r="F66" s="381" t="s">
        <v>1900</v>
      </c>
      <c r="G66" s="377">
        <v>1</v>
      </c>
      <c r="H66" s="382"/>
      <c r="I66" s="382"/>
      <c r="J66" s="383">
        <v>1</v>
      </c>
      <c r="K66" s="384" t="s">
        <v>1855</v>
      </c>
    </row>
    <row r="67" spans="1:11" ht="14.25" customHeight="1">
      <c r="A67" s="376" t="s">
        <v>1911</v>
      </c>
      <c r="B67" s="377">
        <v>6</v>
      </c>
      <c r="C67" s="378">
        <v>210</v>
      </c>
      <c r="D67" s="379">
        <v>45560</v>
      </c>
      <c r="E67" s="380" t="s">
        <v>1899</v>
      </c>
      <c r="F67" s="381" t="s">
        <v>1900</v>
      </c>
      <c r="G67" s="386">
        <v>3</v>
      </c>
      <c r="H67" s="387"/>
      <c r="I67" s="387"/>
      <c r="J67" s="388">
        <v>3</v>
      </c>
      <c r="K67" s="384" t="s">
        <v>1855</v>
      </c>
    </row>
    <row r="68" spans="1:11" ht="14.25" customHeight="1">
      <c r="A68" s="376" t="s">
        <v>1912</v>
      </c>
      <c r="B68" s="377">
        <v>3</v>
      </c>
      <c r="C68" s="378">
        <v>105</v>
      </c>
      <c r="D68" s="379">
        <v>45560</v>
      </c>
      <c r="E68" s="380" t="s">
        <v>1913</v>
      </c>
      <c r="F68" s="381" t="s">
        <v>1337</v>
      </c>
      <c r="G68" s="382"/>
      <c r="H68" s="382"/>
      <c r="I68" s="377">
        <v>3</v>
      </c>
      <c r="J68" s="385"/>
      <c r="K68" s="384" t="s">
        <v>1855</v>
      </c>
    </row>
    <row r="69" spans="1:11" ht="14.25" customHeight="1">
      <c r="A69" s="376" t="s">
        <v>1914</v>
      </c>
      <c r="B69" s="377">
        <v>1</v>
      </c>
      <c r="C69" s="378">
        <v>35</v>
      </c>
      <c r="D69" s="379">
        <v>45560</v>
      </c>
      <c r="E69" s="380" t="s">
        <v>1485</v>
      </c>
      <c r="F69" s="381" t="s">
        <v>1856</v>
      </c>
      <c r="G69" s="382"/>
      <c r="H69" s="382"/>
      <c r="I69" s="382"/>
      <c r="J69" s="383">
        <v>1</v>
      </c>
      <c r="K69" s="384" t="s">
        <v>1855</v>
      </c>
    </row>
    <row r="70" spans="1:11" ht="14.25" customHeight="1">
      <c r="A70" s="376" t="s">
        <v>1915</v>
      </c>
      <c r="B70" s="377">
        <v>1</v>
      </c>
      <c r="C70" s="378">
        <v>35</v>
      </c>
      <c r="D70" s="379">
        <v>45560</v>
      </c>
      <c r="E70" s="380" t="s">
        <v>1485</v>
      </c>
      <c r="F70" s="381" t="s">
        <v>1856</v>
      </c>
      <c r="G70" s="382"/>
      <c r="H70" s="382"/>
      <c r="I70" s="377">
        <v>1</v>
      </c>
      <c r="J70" s="385"/>
      <c r="K70" s="384" t="s">
        <v>1855</v>
      </c>
    </row>
    <row r="71" spans="1:11" ht="14.25" customHeight="1">
      <c r="A71" s="389" t="s">
        <v>1916</v>
      </c>
      <c r="B71" s="386">
        <v>2</v>
      </c>
      <c r="C71" s="390">
        <v>70</v>
      </c>
      <c r="D71" s="391">
        <v>45561</v>
      </c>
      <c r="E71" s="392" t="s">
        <v>1326</v>
      </c>
      <c r="F71" s="393" t="s">
        <v>1325</v>
      </c>
      <c r="G71" s="387"/>
      <c r="H71" s="386">
        <v>1</v>
      </c>
      <c r="I71" s="386">
        <v>1</v>
      </c>
      <c r="J71" s="394"/>
      <c r="K71" s="395" t="s">
        <v>1855</v>
      </c>
    </row>
    <row r="72" spans="1:11" ht="14.25" customHeight="1">
      <c r="A72" s="389" t="s">
        <v>1917</v>
      </c>
      <c r="B72" s="386">
        <v>2</v>
      </c>
      <c r="C72" s="390">
        <v>70</v>
      </c>
      <c r="D72" s="391">
        <v>45561</v>
      </c>
      <c r="E72" s="392" t="s">
        <v>1326</v>
      </c>
      <c r="F72" s="393" t="s">
        <v>1325</v>
      </c>
      <c r="G72" s="387"/>
      <c r="H72" s="387"/>
      <c r="I72" s="387"/>
      <c r="J72" s="388">
        <v>2</v>
      </c>
      <c r="K72" s="395" t="s">
        <v>1855</v>
      </c>
    </row>
    <row r="73" spans="1:11" ht="14.25" customHeight="1">
      <c r="A73" s="389" t="s">
        <v>1918</v>
      </c>
      <c r="B73" s="386">
        <v>1</v>
      </c>
      <c r="C73" s="390">
        <v>35</v>
      </c>
      <c r="D73" s="391">
        <v>45561</v>
      </c>
      <c r="E73" s="392" t="s">
        <v>1326</v>
      </c>
      <c r="F73" s="393" t="s">
        <v>1325</v>
      </c>
      <c r="G73" s="386">
        <v>1</v>
      </c>
      <c r="H73" s="387"/>
      <c r="I73" s="387"/>
      <c r="J73" s="394"/>
      <c r="K73" s="395" t="s">
        <v>1855</v>
      </c>
    </row>
    <row r="74" spans="1:11" ht="14.25" customHeight="1">
      <c r="A74" s="376" t="s">
        <v>1534</v>
      </c>
      <c r="B74" s="377">
        <v>5</v>
      </c>
      <c r="C74" s="378">
        <v>175</v>
      </c>
      <c r="D74" s="379">
        <v>45561</v>
      </c>
      <c r="E74" s="380" t="s">
        <v>1338</v>
      </c>
      <c r="F74" s="381" t="s">
        <v>1337</v>
      </c>
      <c r="G74" s="377">
        <v>1</v>
      </c>
      <c r="H74" s="377">
        <v>2</v>
      </c>
      <c r="I74" s="377">
        <v>1</v>
      </c>
      <c r="J74" s="383">
        <v>1</v>
      </c>
      <c r="K74" s="384" t="s">
        <v>1855</v>
      </c>
    </row>
    <row r="75" spans="1:11" ht="14.25" customHeight="1">
      <c r="A75" s="376" t="s">
        <v>1919</v>
      </c>
      <c r="B75" s="377">
        <v>2</v>
      </c>
      <c r="C75" s="378">
        <v>70</v>
      </c>
      <c r="D75" s="379">
        <v>45561</v>
      </c>
      <c r="E75" s="380" t="s">
        <v>1811</v>
      </c>
      <c r="F75" s="381" t="s">
        <v>1337</v>
      </c>
      <c r="G75" s="382"/>
      <c r="H75" s="382"/>
      <c r="I75" s="377">
        <v>1</v>
      </c>
      <c r="J75" s="383">
        <v>1</v>
      </c>
      <c r="K75" s="384" t="s">
        <v>1855</v>
      </c>
    </row>
    <row r="76" spans="1:11" ht="14.25" customHeight="1">
      <c r="A76" s="376" t="s">
        <v>1920</v>
      </c>
      <c r="B76" s="377">
        <v>1</v>
      </c>
      <c r="C76" s="378">
        <v>35</v>
      </c>
      <c r="D76" s="379">
        <v>45561</v>
      </c>
      <c r="E76" s="380" t="s">
        <v>1811</v>
      </c>
      <c r="F76" s="381" t="s">
        <v>1337</v>
      </c>
      <c r="G76" s="382"/>
      <c r="H76" s="382"/>
      <c r="I76" s="377">
        <v>1</v>
      </c>
      <c r="J76" s="385"/>
      <c r="K76" s="384" t="s">
        <v>1921</v>
      </c>
    </row>
    <row r="77" spans="1:11" ht="14.25" customHeight="1">
      <c r="A77" s="376" t="s">
        <v>1922</v>
      </c>
      <c r="B77" s="377">
        <v>2</v>
      </c>
      <c r="C77" s="378">
        <v>70</v>
      </c>
      <c r="D77" s="379">
        <v>45561</v>
      </c>
      <c r="E77" s="380" t="s">
        <v>1811</v>
      </c>
      <c r="F77" s="381" t="s">
        <v>1337</v>
      </c>
      <c r="G77" s="377">
        <v>1</v>
      </c>
      <c r="H77" s="382"/>
      <c r="I77" s="382"/>
      <c r="J77" s="383">
        <v>1</v>
      </c>
      <c r="K77" s="384" t="s">
        <v>1855</v>
      </c>
    </row>
    <row r="78" spans="1:11" ht="14.25" customHeight="1">
      <c r="A78" s="376" t="s">
        <v>1923</v>
      </c>
      <c r="B78" s="377">
        <v>1</v>
      </c>
      <c r="C78" s="378">
        <v>35</v>
      </c>
      <c r="D78" s="379">
        <v>45561</v>
      </c>
      <c r="E78" s="380" t="s">
        <v>1811</v>
      </c>
      <c r="F78" s="381" t="s">
        <v>1337</v>
      </c>
      <c r="G78" s="377">
        <v>1</v>
      </c>
      <c r="H78" s="382"/>
      <c r="I78" s="382"/>
      <c r="J78" s="385"/>
      <c r="K78" s="384" t="s">
        <v>1855</v>
      </c>
    </row>
    <row r="79" spans="1:11" ht="14.25" customHeight="1">
      <c r="A79" s="376" t="s">
        <v>1924</v>
      </c>
      <c r="B79" s="377">
        <v>1</v>
      </c>
      <c r="C79" s="378">
        <v>35</v>
      </c>
      <c r="D79" s="379">
        <v>45561</v>
      </c>
      <c r="E79" s="380" t="s">
        <v>1339</v>
      </c>
      <c r="F79" s="381" t="s">
        <v>1856</v>
      </c>
      <c r="G79" s="382"/>
      <c r="H79" s="382"/>
      <c r="I79" s="377">
        <v>1</v>
      </c>
      <c r="J79" s="385"/>
      <c r="K79" s="384" t="s">
        <v>1855</v>
      </c>
    </row>
    <row r="80" spans="1:11" ht="14.25" customHeight="1">
      <c r="A80" s="376" t="s">
        <v>1925</v>
      </c>
      <c r="B80" s="377">
        <v>1</v>
      </c>
      <c r="C80" s="378">
        <v>35</v>
      </c>
      <c r="D80" s="379">
        <v>45561</v>
      </c>
      <c r="E80" s="380" t="s">
        <v>1339</v>
      </c>
      <c r="F80" s="381" t="s">
        <v>1856</v>
      </c>
      <c r="G80" s="382"/>
      <c r="H80" s="377">
        <v>1</v>
      </c>
      <c r="I80" s="382"/>
      <c r="J80" s="385"/>
      <c r="K80" s="384" t="s">
        <v>1855</v>
      </c>
    </row>
    <row r="81" spans="1:11" ht="14.25" customHeight="1">
      <c r="A81" s="376" t="s">
        <v>1926</v>
      </c>
      <c r="B81" s="377">
        <v>1</v>
      </c>
      <c r="C81" s="378">
        <v>35</v>
      </c>
      <c r="D81" s="379">
        <v>45561</v>
      </c>
      <c r="E81" s="380" t="s">
        <v>1339</v>
      </c>
      <c r="F81" s="381" t="s">
        <v>1856</v>
      </c>
      <c r="G81" s="382"/>
      <c r="H81" s="382"/>
      <c r="I81" s="382"/>
      <c r="J81" s="383">
        <v>1</v>
      </c>
      <c r="K81" s="384" t="s">
        <v>1855</v>
      </c>
    </row>
    <row r="82" spans="1:11" ht="14.25" customHeight="1">
      <c r="A82" s="376" t="s">
        <v>1927</v>
      </c>
      <c r="B82" s="377">
        <v>1</v>
      </c>
      <c r="C82" s="378">
        <v>35</v>
      </c>
      <c r="D82" s="379">
        <v>45561</v>
      </c>
      <c r="E82" s="380" t="s">
        <v>1339</v>
      </c>
      <c r="F82" s="381" t="s">
        <v>1856</v>
      </c>
      <c r="G82" s="382"/>
      <c r="H82" s="377">
        <v>1</v>
      </c>
      <c r="I82" s="382"/>
      <c r="J82" s="385"/>
      <c r="K82" s="384" t="s">
        <v>1855</v>
      </c>
    </row>
    <row r="83" spans="1:11" ht="14.25" customHeight="1">
      <c r="A83" s="376" t="s">
        <v>1928</v>
      </c>
      <c r="B83" s="377">
        <v>1</v>
      </c>
      <c r="C83" s="378">
        <v>35</v>
      </c>
      <c r="D83" s="379">
        <v>45561</v>
      </c>
      <c r="E83" s="380" t="s">
        <v>1339</v>
      </c>
      <c r="F83" s="381" t="s">
        <v>1856</v>
      </c>
      <c r="G83" s="382"/>
      <c r="H83" s="382"/>
      <c r="I83" s="377">
        <v>1</v>
      </c>
      <c r="J83" s="385"/>
      <c r="K83" s="384" t="s">
        <v>1855</v>
      </c>
    </row>
    <row r="84" spans="1:11" ht="14.25" customHeight="1">
      <c r="A84" s="376" t="s">
        <v>1929</v>
      </c>
      <c r="B84" s="377">
        <v>6</v>
      </c>
      <c r="C84" s="378">
        <v>210</v>
      </c>
      <c r="D84" s="379">
        <v>45561</v>
      </c>
      <c r="E84" s="380" t="s">
        <v>1899</v>
      </c>
      <c r="F84" s="381" t="s">
        <v>1900</v>
      </c>
      <c r="G84" s="377">
        <v>3</v>
      </c>
      <c r="H84" s="382"/>
      <c r="I84" s="377">
        <v>3</v>
      </c>
      <c r="J84" s="385"/>
      <c r="K84" s="384" t="s">
        <v>1855</v>
      </c>
    </row>
    <row r="85" spans="1:11" ht="14.25" customHeight="1">
      <c r="A85" s="376" t="s">
        <v>1930</v>
      </c>
      <c r="B85" s="377">
        <v>1</v>
      </c>
      <c r="C85" s="378">
        <v>35</v>
      </c>
      <c r="D85" s="379">
        <v>45561</v>
      </c>
      <c r="E85" s="380" t="s">
        <v>1339</v>
      </c>
      <c r="F85" s="381" t="s">
        <v>1856</v>
      </c>
      <c r="G85" s="382"/>
      <c r="H85" s="382"/>
      <c r="I85" s="377">
        <v>1</v>
      </c>
      <c r="J85" s="385"/>
      <c r="K85" s="384" t="s">
        <v>1855</v>
      </c>
    </row>
    <row r="86" spans="1:11" ht="14.25" customHeight="1">
      <c r="A86" s="376" t="s">
        <v>1931</v>
      </c>
      <c r="B86" s="377">
        <v>3</v>
      </c>
      <c r="C86" s="378">
        <v>105</v>
      </c>
      <c r="D86" s="379">
        <v>45561</v>
      </c>
      <c r="E86" s="380" t="s">
        <v>1808</v>
      </c>
      <c r="F86" s="381" t="s">
        <v>1857</v>
      </c>
      <c r="G86" s="382"/>
      <c r="H86" s="377">
        <v>1</v>
      </c>
      <c r="I86" s="377">
        <v>1</v>
      </c>
      <c r="J86" s="383">
        <v>1</v>
      </c>
      <c r="K86" s="384" t="s">
        <v>1855</v>
      </c>
    </row>
    <row r="87" spans="1:11" ht="14.25" customHeight="1">
      <c r="A87" s="376" t="s">
        <v>1932</v>
      </c>
      <c r="B87" s="377">
        <v>9</v>
      </c>
      <c r="C87" s="378">
        <v>315</v>
      </c>
      <c r="D87" s="379">
        <v>45561</v>
      </c>
      <c r="E87" s="380" t="s">
        <v>1933</v>
      </c>
      <c r="F87" s="381" t="s">
        <v>1856</v>
      </c>
      <c r="G87" s="377">
        <v>1</v>
      </c>
      <c r="H87" s="377">
        <v>4</v>
      </c>
      <c r="I87" s="377">
        <v>2</v>
      </c>
      <c r="J87" s="383">
        <v>2</v>
      </c>
      <c r="K87" s="384" t="s">
        <v>1855</v>
      </c>
    </row>
    <row r="88" spans="1:11" ht="14.25" customHeight="1">
      <c r="A88" s="376" t="s">
        <v>1934</v>
      </c>
      <c r="B88" s="377">
        <v>5</v>
      </c>
      <c r="C88" s="378">
        <v>175</v>
      </c>
      <c r="D88" s="379">
        <v>45561</v>
      </c>
      <c r="E88" s="380" t="s">
        <v>1935</v>
      </c>
      <c r="F88" s="381" t="s">
        <v>1857</v>
      </c>
      <c r="G88" s="377">
        <v>2</v>
      </c>
      <c r="H88" s="377">
        <v>2</v>
      </c>
      <c r="I88" s="382"/>
      <c r="J88" s="383">
        <v>1</v>
      </c>
      <c r="K88" s="384" t="s">
        <v>1855</v>
      </c>
    </row>
    <row r="89" spans="1:11" ht="14.25" customHeight="1">
      <c r="A89" s="376" t="s">
        <v>1936</v>
      </c>
      <c r="B89" s="377">
        <v>2</v>
      </c>
      <c r="C89" s="378">
        <v>70</v>
      </c>
      <c r="D89" s="379">
        <v>45561</v>
      </c>
      <c r="E89" s="380" t="s">
        <v>1326</v>
      </c>
      <c r="F89" s="381" t="s">
        <v>1325</v>
      </c>
      <c r="G89" s="382"/>
      <c r="H89" s="377">
        <v>1</v>
      </c>
      <c r="I89" s="382"/>
      <c r="J89" s="383">
        <v>1</v>
      </c>
      <c r="K89" s="384" t="s">
        <v>1855</v>
      </c>
    </row>
    <row r="90" spans="1:11" ht="14.25" customHeight="1">
      <c r="A90" s="376" t="s">
        <v>1937</v>
      </c>
      <c r="B90" s="377">
        <v>2</v>
      </c>
      <c r="C90" s="378">
        <v>70</v>
      </c>
      <c r="D90" s="379">
        <v>45561</v>
      </c>
      <c r="E90" s="380" t="s">
        <v>1326</v>
      </c>
      <c r="F90" s="381" t="s">
        <v>1325</v>
      </c>
      <c r="G90" s="382"/>
      <c r="H90" s="382"/>
      <c r="I90" s="377">
        <v>1</v>
      </c>
      <c r="J90" s="383">
        <v>1</v>
      </c>
      <c r="K90" s="384" t="s">
        <v>1855</v>
      </c>
    </row>
    <row r="91" spans="1:11" ht="14.25" customHeight="1">
      <c r="A91" s="376" t="s">
        <v>1938</v>
      </c>
      <c r="B91" s="377">
        <v>1</v>
      </c>
      <c r="C91" s="378">
        <v>35</v>
      </c>
      <c r="D91" s="379">
        <v>45561</v>
      </c>
      <c r="E91" s="380" t="s">
        <v>1326</v>
      </c>
      <c r="F91" s="381" t="s">
        <v>1325</v>
      </c>
      <c r="G91" s="382"/>
      <c r="H91" s="377">
        <v>1</v>
      </c>
      <c r="I91" s="382"/>
      <c r="J91" s="385"/>
      <c r="K91" s="384" t="s">
        <v>1855</v>
      </c>
    </row>
    <row r="92" spans="1:11" ht="14.25" customHeight="1">
      <c r="A92" s="376" t="s">
        <v>1939</v>
      </c>
      <c r="B92" s="377">
        <v>2</v>
      </c>
      <c r="C92" s="378">
        <v>70</v>
      </c>
      <c r="D92" s="379">
        <v>45561</v>
      </c>
      <c r="E92" s="380" t="s">
        <v>1326</v>
      </c>
      <c r="F92" s="381" t="s">
        <v>1325</v>
      </c>
      <c r="G92" s="382"/>
      <c r="H92" s="377">
        <v>1</v>
      </c>
      <c r="I92" s="377">
        <v>1</v>
      </c>
      <c r="J92" s="385"/>
      <c r="K92" s="384" t="s">
        <v>1855</v>
      </c>
    </row>
    <row r="93" spans="1:11" ht="14.25" customHeight="1">
      <c r="A93" s="376" t="s">
        <v>1940</v>
      </c>
      <c r="B93" s="377">
        <v>2</v>
      </c>
      <c r="C93" s="378">
        <v>70</v>
      </c>
      <c r="D93" s="379">
        <v>45561</v>
      </c>
      <c r="E93" s="380" t="s">
        <v>1326</v>
      </c>
      <c r="F93" s="381" t="s">
        <v>1325</v>
      </c>
      <c r="G93" s="382"/>
      <c r="H93" s="382"/>
      <c r="I93" s="377">
        <v>1</v>
      </c>
      <c r="J93" s="383">
        <v>1</v>
      </c>
      <c r="K93" s="384" t="s">
        <v>1855</v>
      </c>
    </row>
    <row r="94" spans="1:11" ht="14.25" customHeight="1">
      <c r="A94" s="376" t="s">
        <v>1941</v>
      </c>
      <c r="B94" s="377">
        <v>1</v>
      </c>
      <c r="C94" s="378">
        <v>35</v>
      </c>
      <c r="D94" s="379">
        <v>45561</v>
      </c>
      <c r="E94" s="380" t="s">
        <v>1326</v>
      </c>
      <c r="F94" s="381" t="s">
        <v>1325</v>
      </c>
      <c r="G94" s="377">
        <v>1</v>
      </c>
      <c r="H94" s="382"/>
      <c r="I94" s="382"/>
      <c r="J94" s="385"/>
      <c r="K94" s="384" t="s">
        <v>1855</v>
      </c>
    </row>
    <row r="95" spans="1:11" ht="14.25" customHeight="1">
      <c r="A95" s="376" t="s">
        <v>1942</v>
      </c>
      <c r="B95" s="377">
        <v>4</v>
      </c>
      <c r="C95" s="378">
        <v>140</v>
      </c>
      <c r="D95" s="379">
        <v>45561</v>
      </c>
      <c r="E95" s="380" t="s">
        <v>1943</v>
      </c>
      <c r="F95" s="381" t="s">
        <v>1900</v>
      </c>
      <c r="G95" s="377">
        <v>1</v>
      </c>
      <c r="H95" s="377">
        <v>2</v>
      </c>
      <c r="I95" s="377">
        <v>1</v>
      </c>
      <c r="J95" s="385"/>
      <c r="K95" s="384" t="s">
        <v>1855</v>
      </c>
    </row>
    <row r="96" spans="1:11" ht="14.25" customHeight="1">
      <c r="A96" s="376" t="s">
        <v>1944</v>
      </c>
      <c r="B96" s="377">
        <v>1</v>
      </c>
      <c r="C96" s="378">
        <v>35</v>
      </c>
      <c r="D96" s="379">
        <v>45561</v>
      </c>
      <c r="E96" s="380" t="s">
        <v>1943</v>
      </c>
      <c r="F96" s="381" t="s">
        <v>1900</v>
      </c>
      <c r="G96" s="382"/>
      <c r="H96" s="382"/>
      <c r="I96" s="382"/>
      <c r="J96" s="383">
        <v>1</v>
      </c>
      <c r="K96" s="384" t="s">
        <v>1855</v>
      </c>
    </row>
    <row r="97" spans="1:11" ht="14.25" customHeight="1">
      <c r="A97" s="376" t="s">
        <v>1945</v>
      </c>
      <c r="B97" s="377">
        <v>1</v>
      </c>
      <c r="C97" s="378">
        <v>35</v>
      </c>
      <c r="D97" s="379">
        <v>45561</v>
      </c>
      <c r="E97" s="380" t="s">
        <v>1326</v>
      </c>
      <c r="F97" s="381" t="s">
        <v>1325</v>
      </c>
      <c r="G97" s="382"/>
      <c r="H97" s="382"/>
      <c r="I97" s="382"/>
      <c r="J97" s="383">
        <v>1</v>
      </c>
      <c r="K97" s="384" t="s">
        <v>1855</v>
      </c>
    </row>
    <row r="98" spans="1:11" ht="14.25" customHeight="1">
      <c r="A98" s="376" t="s">
        <v>1946</v>
      </c>
      <c r="B98" s="377">
        <v>2</v>
      </c>
      <c r="C98" s="378">
        <v>70</v>
      </c>
      <c r="D98" s="379">
        <v>45561</v>
      </c>
      <c r="E98" s="380" t="s">
        <v>1892</v>
      </c>
      <c r="F98" s="381" t="s">
        <v>1857</v>
      </c>
      <c r="G98" s="382"/>
      <c r="H98" s="377">
        <v>1</v>
      </c>
      <c r="I98" s="382"/>
      <c r="J98" s="383">
        <v>1</v>
      </c>
      <c r="K98" s="384" t="s">
        <v>1855</v>
      </c>
    </row>
    <row r="99" spans="1:11" ht="14.25" customHeight="1">
      <c r="A99" s="376" t="s">
        <v>1947</v>
      </c>
      <c r="B99" s="377">
        <v>1</v>
      </c>
      <c r="C99" s="378">
        <v>35</v>
      </c>
      <c r="D99" s="379">
        <v>45559</v>
      </c>
      <c r="E99" s="380" t="s">
        <v>1948</v>
      </c>
      <c r="F99" s="381" t="s">
        <v>1900</v>
      </c>
      <c r="G99" s="382"/>
      <c r="H99" s="382"/>
      <c r="I99" s="377">
        <v>1</v>
      </c>
      <c r="J99" s="385"/>
      <c r="K99" s="384" t="s">
        <v>1855</v>
      </c>
    </row>
    <row r="100" spans="1:11" ht="14.25" customHeight="1">
      <c r="A100" s="376" t="s">
        <v>1949</v>
      </c>
      <c r="B100" s="377">
        <v>1</v>
      </c>
      <c r="C100" s="378">
        <v>35</v>
      </c>
      <c r="D100" s="379">
        <v>45561</v>
      </c>
      <c r="E100" s="380" t="s">
        <v>1798</v>
      </c>
      <c r="F100" s="381" t="s">
        <v>1900</v>
      </c>
      <c r="G100" s="382"/>
      <c r="H100" s="377">
        <v>1</v>
      </c>
      <c r="I100" s="382"/>
      <c r="J100" s="385"/>
      <c r="K100" s="384" t="s">
        <v>1855</v>
      </c>
    </row>
    <row r="101" spans="1:11" ht="14.25" customHeight="1">
      <c r="A101" s="376" t="s">
        <v>1950</v>
      </c>
      <c r="B101" s="377">
        <v>1</v>
      </c>
      <c r="C101" s="378">
        <v>35</v>
      </c>
      <c r="D101" s="379">
        <v>45561</v>
      </c>
      <c r="E101" s="380" t="s">
        <v>1798</v>
      </c>
      <c r="F101" s="381" t="s">
        <v>1900</v>
      </c>
      <c r="G101" s="377">
        <v>1</v>
      </c>
      <c r="H101" s="382"/>
      <c r="I101" s="382"/>
      <c r="J101" s="385"/>
      <c r="K101" s="384" t="s">
        <v>1855</v>
      </c>
    </row>
    <row r="102" spans="1:11" ht="14.25" customHeight="1">
      <c r="A102" s="376" t="s">
        <v>1951</v>
      </c>
      <c r="B102" s="377">
        <v>1</v>
      </c>
      <c r="C102" s="378">
        <v>35</v>
      </c>
      <c r="D102" s="379">
        <v>45561</v>
      </c>
      <c r="E102" s="380" t="s">
        <v>1798</v>
      </c>
      <c r="F102" s="381" t="s">
        <v>1900</v>
      </c>
      <c r="G102" s="377">
        <v>1</v>
      </c>
      <c r="H102" s="382"/>
      <c r="I102" s="382"/>
      <c r="J102" s="385"/>
      <c r="K102" s="384" t="s">
        <v>1855</v>
      </c>
    </row>
    <row r="103" spans="1:11" ht="14.25" customHeight="1">
      <c r="A103" s="376" t="s">
        <v>1952</v>
      </c>
      <c r="B103" s="377">
        <v>1</v>
      </c>
      <c r="C103" s="378">
        <v>35</v>
      </c>
      <c r="D103" s="379">
        <v>45561</v>
      </c>
      <c r="E103" s="380" t="s">
        <v>1798</v>
      </c>
      <c r="F103" s="381" t="s">
        <v>1900</v>
      </c>
      <c r="G103" s="382"/>
      <c r="H103" s="382"/>
      <c r="I103" s="382"/>
      <c r="J103" s="383">
        <v>1</v>
      </c>
      <c r="K103" s="384" t="s">
        <v>1855</v>
      </c>
    </row>
    <row r="104" spans="1:11" ht="14.25" customHeight="1">
      <c r="A104" s="376" t="s">
        <v>1953</v>
      </c>
      <c r="B104" s="377">
        <v>1</v>
      </c>
      <c r="C104" s="378">
        <v>35</v>
      </c>
      <c r="D104" s="379">
        <v>45561</v>
      </c>
      <c r="E104" s="380" t="s">
        <v>1798</v>
      </c>
      <c r="F104" s="381" t="s">
        <v>1900</v>
      </c>
      <c r="G104" s="382"/>
      <c r="H104" s="377">
        <v>1</v>
      </c>
      <c r="I104" s="382"/>
      <c r="J104" s="385"/>
      <c r="K104" s="384" t="s">
        <v>1855</v>
      </c>
    </row>
    <row r="105" spans="1:11" ht="14.25" customHeight="1">
      <c r="A105" s="376" t="s">
        <v>1954</v>
      </c>
      <c r="B105" s="377">
        <v>1</v>
      </c>
      <c r="C105" s="378">
        <v>35</v>
      </c>
      <c r="D105" s="379">
        <v>45561</v>
      </c>
      <c r="E105" s="380" t="s">
        <v>1798</v>
      </c>
      <c r="F105" s="381" t="s">
        <v>1900</v>
      </c>
      <c r="G105" s="377">
        <v>1</v>
      </c>
      <c r="H105" s="382"/>
      <c r="I105" s="382"/>
      <c r="J105" s="385"/>
      <c r="K105" s="384" t="s">
        <v>1855</v>
      </c>
    </row>
    <row r="106" spans="1:11" ht="14.25" customHeight="1">
      <c r="A106" s="376" t="s">
        <v>1955</v>
      </c>
      <c r="B106" s="377">
        <v>1</v>
      </c>
      <c r="C106" s="378">
        <v>35</v>
      </c>
      <c r="D106" s="379">
        <v>45559</v>
      </c>
      <c r="E106" s="380" t="s">
        <v>1798</v>
      </c>
      <c r="F106" s="381" t="s">
        <v>1900</v>
      </c>
      <c r="G106" s="382"/>
      <c r="H106" s="382"/>
      <c r="I106" s="382"/>
      <c r="J106" s="383">
        <v>1</v>
      </c>
      <c r="K106" s="384" t="s">
        <v>1855</v>
      </c>
    </row>
    <row r="107" spans="1:11" ht="14.25" customHeight="1">
      <c r="A107" s="376" t="s">
        <v>1956</v>
      </c>
      <c r="B107" s="377">
        <v>2</v>
      </c>
      <c r="C107" s="378">
        <v>70</v>
      </c>
      <c r="D107" s="379">
        <v>45561</v>
      </c>
      <c r="E107" s="380" t="s">
        <v>1798</v>
      </c>
      <c r="F107" s="381" t="s">
        <v>1900</v>
      </c>
      <c r="G107" s="382"/>
      <c r="H107" s="377">
        <v>1</v>
      </c>
      <c r="I107" s="382"/>
      <c r="J107" s="383">
        <v>1</v>
      </c>
      <c r="K107" s="384" t="s">
        <v>1855</v>
      </c>
    </row>
    <row r="108" spans="1:11" ht="14.25" customHeight="1">
      <c r="A108" s="376" t="s">
        <v>1957</v>
      </c>
      <c r="B108" s="377">
        <v>1</v>
      </c>
      <c r="C108" s="378">
        <v>35</v>
      </c>
      <c r="D108" s="379">
        <v>45561</v>
      </c>
      <c r="E108" s="380" t="s">
        <v>1798</v>
      </c>
      <c r="F108" s="381" t="s">
        <v>1900</v>
      </c>
      <c r="G108" s="382"/>
      <c r="H108" s="382"/>
      <c r="I108" s="377">
        <v>1</v>
      </c>
      <c r="J108" s="385"/>
      <c r="K108" s="384" t="s">
        <v>1855</v>
      </c>
    </row>
    <row r="109" spans="1:11" ht="14.25" customHeight="1">
      <c r="A109" s="376" t="s">
        <v>1655</v>
      </c>
      <c r="B109" s="377">
        <v>1</v>
      </c>
      <c r="C109" s="378">
        <v>35</v>
      </c>
      <c r="D109" s="379">
        <v>45561</v>
      </c>
      <c r="E109" s="380" t="s">
        <v>1798</v>
      </c>
      <c r="F109" s="381" t="s">
        <v>1900</v>
      </c>
      <c r="G109" s="382"/>
      <c r="H109" s="382"/>
      <c r="I109" s="382"/>
      <c r="J109" s="383">
        <v>1</v>
      </c>
      <c r="K109" s="384" t="s">
        <v>1855</v>
      </c>
    </row>
    <row r="110" spans="1:11" ht="14.25" customHeight="1">
      <c r="A110" s="376" t="s">
        <v>1958</v>
      </c>
      <c r="B110" s="377">
        <v>1</v>
      </c>
      <c r="C110" s="378">
        <v>35</v>
      </c>
      <c r="D110" s="379">
        <v>45561</v>
      </c>
      <c r="E110" s="380" t="s">
        <v>1798</v>
      </c>
      <c r="F110" s="381" t="s">
        <v>1900</v>
      </c>
      <c r="G110" s="382"/>
      <c r="H110" s="382"/>
      <c r="I110" s="382"/>
      <c r="J110" s="383">
        <v>1</v>
      </c>
      <c r="K110" s="384" t="s">
        <v>1855</v>
      </c>
    </row>
    <row r="111" spans="1:11" ht="14.25" customHeight="1">
      <c r="A111" s="376" t="s">
        <v>1959</v>
      </c>
      <c r="B111" s="377">
        <v>1</v>
      </c>
      <c r="C111" s="378">
        <v>35</v>
      </c>
      <c r="D111" s="379">
        <v>45561</v>
      </c>
      <c r="E111" s="380" t="s">
        <v>1798</v>
      </c>
      <c r="F111" s="381" t="s">
        <v>1900</v>
      </c>
      <c r="G111" s="382"/>
      <c r="H111" s="382"/>
      <c r="I111" s="377">
        <v>1</v>
      </c>
      <c r="J111" s="385"/>
      <c r="K111" s="384" t="s">
        <v>1855</v>
      </c>
    </row>
    <row r="112" spans="1:11" ht="14.25" customHeight="1">
      <c r="A112" s="376" t="s">
        <v>1693</v>
      </c>
      <c r="B112" s="377">
        <v>1</v>
      </c>
      <c r="C112" s="378">
        <v>35</v>
      </c>
      <c r="D112" s="379">
        <v>45561</v>
      </c>
      <c r="E112" s="380" t="s">
        <v>1798</v>
      </c>
      <c r="F112" s="381" t="s">
        <v>1900</v>
      </c>
      <c r="G112" s="382"/>
      <c r="H112" s="382"/>
      <c r="I112" s="377">
        <v>1</v>
      </c>
      <c r="J112" s="385"/>
      <c r="K112" s="384" t="s">
        <v>1855</v>
      </c>
    </row>
    <row r="113" spans="1:11" ht="14.25" customHeight="1">
      <c r="A113" s="376" t="s">
        <v>1960</v>
      </c>
      <c r="B113" s="377">
        <v>2</v>
      </c>
      <c r="C113" s="378">
        <v>70</v>
      </c>
      <c r="D113" s="379">
        <v>45561</v>
      </c>
      <c r="E113" s="380" t="s">
        <v>1798</v>
      </c>
      <c r="F113" s="381" t="s">
        <v>1900</v>
      </c>
      <c r="G113" s="382"/>
      <c r="H113" s="377">
        <v>1</v>
      </c>
      <c r="I113" s="382"/>
      <c r="J113" s="383">
        <v>1</v>
      </c>
      <c r="K113" s="384" t="s">
        <v>1855</v>
      </c>
    </row>
    <row r="114" spans="1:11" ht="14.25" customHeight="1">
      <c r="A114" s="376" t="s">
        <v>1961</v>
      </c>
      <c r="B114" s="377">
        <v>1</v>
      </c>
      <c r="C114" s="378">
        <v>35</v>
      </c>
      <c r="D114" s="379">
        <v>45561</v>
      </c>
      <c r="E114" s="380" t="s">
        <v>1485</v>
      </c>
      <c r="F114" s="381" t="s">
        <v>1856</v>
      </c>
      <c r="G114" s="377">
        <v>1</v>
      </c>
      <c r="H114" s="382"/>
      <c r="I114" s="382"/>
      <c r="J114" s="385"/>
      <c r="K114" s="384" t="s">
        <v>1855</v>
      </c>
    </row>
    <row r="115" spans="1:11" ht="14.25" customHeight="1">
      <c r="A115" s="376" t="s">
        <v>1962</v>
      </c>
      <c r="B115" s="377">
        <v>5</v>
      </c>
      <c r="C115" s="378">
        <v>175</v>
      </c>
      <c r="D115" s="379">
        <v>45561</v>
      </c>
      <c r="E115" s="380" t="s">
        <v>1485</v>
      </c>
      <c r="F115" s="381" t="s">
        <v>1856</v>
      </c>
      <c r="G115" s="382"/>
      <c r="H115" s="377">
        <v>2</v>
      </c>
      <c r="I115" s="377">
        <v>2</v>
      </c>
      <c r="J115" s="383">
        <v>1</v>
      </c>
      <c r="K115" s="384" t="s">
        <v>1855</v>
      </c>
    </row>
    <row r="116" spans="1:11" ht="14.25" customHeight="1">
      <c r="A116" s="376" t="s">
        <v>1963</v>
      </c>
      <c r="B116" s="377">
        <v>2</v>
      </c>
      <c r="C116" s="378">
        <v>70</v>
      </c>
      <c r="D116" s="379">
        <v>45561</v>
      </c>
      <c r="E116" s="380" t="s">
        <v>1339</v>
      </c>
      <c r="F116" s="381" t="s">
        <v>1856</v>
      </c>
      <c r="G116" s="382"/>
      <c r="H116" s="377">
        <v>1</v>
      </c>
      <c r="I116" s="382"/>
      <c r="J116" s="383">
        <v>1</v>
      </c>
      <c r="K116" s="384" t="s">
        <v>1855</v>
      </c>
    </row>
    <row r="117" spans="1:11" ht="14.25" customHeight="1">
      <c r="A117" s="376" t="s">
        <v>1964</v>
      </c>
      <c r="B117" s="377">
        <v>1</v>
      </c>
      <c r="C117" s="378">
        <v>35</v>
      </c>
      <c r="D117" s="379">
        <v>45561</v>
      </c>
      <c r="E117" s="380" t="s">
        <v>1768</v>
      </c>
      <c r="F117" s="381" t="s">
        <v>1856</v>
      </c>
      <c r="G117" s="377">
        <v>1</v>
      </c>
      <c r="H117" s="382"/>
      <c r="I117" s="382"/>
      <c r="J117" s="385"/>
      <c r="K117" s="396"/>
    </row>
    <row r="118" spans="1:11" ht="14.25" customHeight="1">
      <c r="A118" s="376" t="s">
        <v>1932</v>
      </c>
      <c r="B118" s="377">
        <v>1</v>
      </c>
      <c r="C118" s="378">
        <v>35</v>
      </c>
      <c r="D118" s="379">
        <v>45561</v>
      </c>
      <c r="E118" s="380" t="s">
        <v>1933</v>
      </c>
      <c r="F118" s="381" t="s">
        <v>1856</v>
      </c>
      <c r="G118" s="382"/>
      <c r="H118" s="382"/>
      <c r="I118" s="382"/>
      <c r="J118" s="383">
        <v>1</v>
      </c>
      <c r="K118" s="384" t="s">
        <v>1855</v>
      </c>
    </row>
    <row r="119" spans="1:11" ht="14.25" customHeight="1">
      <c r="A119" s="376" t="s">
        <v>1965</v>
      </c>
      <c r="B119" s="377">
        <v>2</v>
      </c>
      <c r="C119" s="378">
        <v>70</v>
      </c>
      <c r="D119" s="379">
        <v>45562</v>
      </c>
      <c r="E119" s="380" t="s">
        <v>1326</v>
      </c>
      <c r="F119" s="381" t="s">
        <v>1325</v>
      </c>
      <c r="G119" s="382"/>
      <c r="H119" s="377">
        <v>1</v>
      </c>
      <c r="I119" s="377">
        <v>1</v>
      </c>
      <c r="J119" s="385"/>
      <c r="K119" s="396"/>
    </row>
    <row r="120" spans="1:11" ht="14.25" customHeight="1">
      <c r="A120" s="376" t="s">
        <v>1966</v>
      </c>
      <c r="B120" s="377">
        <v>1</v>
      </c>
      <c r="C120" s="378">
        <v>35</v>
      </c>
      <c r="D120" s="379">
        <v>45499</v>
      </c>
      <c r="E120" s="380" t="s">
        <v>1768</v>
      </c>
      <c r="F120" s="381" t="s">
        <v>1856</v>
      </c>
      <c r="G120" s="382"/>
      <c r="H120" s="377">
        <v>1</v>
      </c>
      <c r="I120" s="382"/>
      <c r="J120" s="385"/>
      <c r="K120" s="396"/>
    </row>
    <row r="121" spans="1:11" ht="14.25" customHeight="1">
      <c r="A121" s="376" t="s">
        <v>1967</v>
      </c>
      <c r="B121" s="377">
        <v>5</v>
      </c>
      <c r="C121" s="378">
        <v>175</v>
      </c>
      <c r="D121" s="379">
        <v>45562</v>
      </c>
      <c r="E121" s="380" t="s">
        <v>1332</v>
      </c>
      <c r="F121" s="381" t="s">
        <v>1325</v>
      </c>
      <c r="G121" s="377">
        <v>1</v>
      </c>
      <c r="H121" s="377">
        <v>1</v>
      </c>
      <c r="I121" s="377">
        <v>1</v>
      </c>
      <c r="J121" s="383">
        <v>2</v>
      </c>
      <c r="K121" s="396"/>
    </row>
    <row r="122" spans="1:11" ht="14.25" customHeight="1">
      <c r="B122" s="105">
        <f>SUM(B7:B121)</f>
        <v>237</v>
      </c>
    </row>
    <row r="123" spans="1:11" ht="14.25" customHeight="1">
      <c r="A123" s="397" t="s">
        <v>1847</v>
      </c>
      <c r="B123" s="398" t="s">
        <v>1968</v>
      </c>
      <c r="C123" s="105" t="s">
        <v>1969</v>
      </c>
    </row>
    <row r="124" spans="1:11" ht="14.25" customHeight="1">
      <c r="A124" s="399"/>
      <c r="B124" s="400">
        <v>0</v>
      </c>
      <c r="C124" s="399" t="s">
        <v>1326</v>
      </c>
      <c r="D124" s="400">
        <v>50</v>
      </c>
    </row>
    <row r="125" spans="1:11" ht="14.25" customHeight="1">
      <c r="A125" s="399" t="s">
        <v>1326</v>
      </c>
      <c r="B125" s="400">
        <v>50</v>
      </c>
      <c r="C125" s="399" t="s">
        <v>1899</v>
      </c>
      <c r="D125" s="400">
        <v>28</v>
      </c>
    </row>
    <row r="126" spans="1:11" ht="14.25" customHeight="1">
      <c r="A126" s="399" t="s">
        <v>1336</v>
      </c>
      <c r="B126" s="400">
        <v>6</v>
      </c>
      <c r="C126" s="399" t="s">
        <v>1485</v>
      </c>
      <c r="D126" s="400">
        <v>20</v>
      </c>
    </row>
    <row r="127" spans="1:11" ht="14.25" customHeight="1">
      <c r="A127" s="399" t="s">
        <v>1854</v>
      </c>
      <c r="B127" s="400">
        <v>5</v>
      </c>
      <c r="C127" s="399" t="s">
        <v>1798</v>
      </c>
      <c r="D127" s="400">
        <v>17</v>
      </c>
    </row>
    <row r="128" spans="1:11" ht="14.25" customHeight="1">
      <c r="A128" s="399" t="s">
        <v>1943</v>
      </c>
      <c r="B128" s="400">
        <v>5</v>
      </c>
      <c r="C128" s="399" t="s">
        <v>1933</v>
      </c>
      <c r="D128" s="400">
        <v>10</v>
      </c>
    </row>
    <row r="129" spans="1:4" ht="14.25" customHeight="1">
      <c r="A129" s="399" t="s">
        <v>1338</v>
      </c>
      <c r="B129" s="400">
        <v>5</v>
      </c>
      <c r="C129" s="399" t="s">
        <v>1873</v>
      </c>
      <c r="D129" s="400">
        <v>10</v>
      </c>
    </row>
    <row r="130" spans="1:4" ht="14.25" customHeight="1">
      <c r="A130" s="399" t="s">
        <v>1343</v>
      </c>
      <c r="B130" s="400">
        <v>5</v>
      </c>
    </row>
    <row r="131" spans="1:4" ht="14.25" customHeight="1">
      <c r="A131" s="399" t="s">
        <v>1811</v>
      </c>
      <c r="B131" s="400">
        <v>6</v>
      </c>
    </row>
    <row r="132" spans="1:4" ht="14.25" customHeight="1">
      <c r="A132" s="399" t="s">
        <v>1808</v>
      </c>
      <c r="B132" s="400">
        <v>7</v>
      </c>
    </row>
    <row r="133" spans="1:4" ht="14.25" customHeight="1">
      <c r="A133" s="399" t="s">
        <v>1339</v>
      </c>
      <c r="B133" s="400">
        <v>9</v>
      </c>
    </row>
    <row r="134" spans="1:4" ht="14.25" customHeight="1">
      <c r="A134" s="399" t="s">
        <v>1933</v>
      </c>
      <c r="B134" s="400">
        <v>10</v>
      </c>
    </row>
    <row r="135" spans="1:4" ht="14.25" customHeight="1">
      <c r="A135" s="399" t="s">
        <v>1892</v>
      </c>
      <c r="B135" s="400">
        <v>7</v>
      </c>
    </row>
    <row r="136" spans="1:4" ht="14.25" customHeight="1">
      <c r="A136" s="399" t="s">
        <v>1349</v>
      </c>
      <c r="B136" s="400">
        <v>5</v>
      </c>
    </row>
    <row r="137" spans="1:4" ht="14.25" customHeight="1">
      <c r="A137" s="399" t="s">
        <v>1894</v>
      </c>
      <c r="B137" s="400">
        <v>5</v>
      </c>
    </row>
    <row r="138" spans="1:4" ht="14.25" customHeight="1">
      <c r="A138" s="399" t="s">
        <v>1764</v>
      </c>
      <c r="B138" s="400">
        <v>5</v>
      </c>
    </row>
    <row r="139" spans="1:4" ht="14.25" customHeight="1">
      <c r="A139" s="399" t="s">
        <v>1332</v>
      </c>
      <c r="B139" s="400">
        <v>5</v>
      </c>
    </row>
    <row r="140" spans="1:4" ht="14.25" customHeight="1">
      <c r="A140" s="399" t="s">
        <v>1935</v>
      </c>
      <c r="B140" s="400">
        <v>5</v>
      </c>
    </row>
    <row r="141" spans="1:4" ht="14.25" customHeight="1">
      <c r="A141" s="399" t="s">
        <v>1948</v>
      </c>
      <c r="B141" s="400">
        <v>1</v>
      </c>
    </row>
    <row r="142" spans="1:4" ht="14.25" customHeight="1">
      <c r="A142" s="399" t="s">
        <v>1798</v>
      </c>
      <c r="B142" s="400">
        <v>16</v>
      </c>
    </row>
    <row r="143" spans="1:4" ht="14.25" customHeight="1">
      <c r="A143" s="399" t="s">
        <v>1768</v>
      </c>
      <c r="B143" s="400">
        <v>9</v>
      </c>
    </row>
    <row r="144" spans="1:4" ht="14.25" customHeight="1">
      <c r="A144" s="399" t="s">
        <v>1899</v>
      </c>
      <c r="B144" s="400">
        <v>28</v>
      </c>
    </row>
    <row r="145" spans="1:3" ht="14.25" customHeight="1">
      <c r="A145" s="399" t="s">
        <v>1873</v>
      </c>
      <c r="B145" s="400">
        <v>10</v>
      </c>
    </row>
    <row r="146" spans="1:3" ht="14.25" customHeight="1">
      <c r="A146" s="399" t="s">
        <v>1324</v>
      </c>
      <c r="B146" s="400">
        <v>5</v>
      </c>
    </row>
    <row r="147" spans="1:3" ht="14.25" customHeight="1">
      <c r="A147" s="399" t="s">
        <v>1913</v>
      </c>
      <c r="B147" s="400">
        <v>3</v>
      </c>
    </row>
    <row r="148" spans="1:3" ht="14.25" customHeight="1">
      <c r="A148" s="399" t="s">
        <v>1859</v>
      </c>
      <c r="B148" s="400">
        <v>5</v>
      </c>
    </row>
    <row r="149" spans="1:3" ht="14.25" customHeight="1">
      <c r="A149" s="399" t="s">
        <v>1485</v>
      </c>
      <c r="B149" s="400">
        <v>19</v>
      </c>
    </row>
    <row r="150" spans="1:3" ht="14.25" customHeight="1">
      <c r="A150" s="401" t="s">
        <v>1485</v>
      </c>
      <c r="B150" s="402">
        <v>1</v>
      </c>
    </row>
    <row r="151" spans="1:3" ht="14.25" customHeight="1">
      <c r="A151" s="403" t="s">
        <v>1970</v>
      </c>
      <c r="B151" s="404">
        <v>237</v>
      </c>
    </row>
    <row r="152" spans="1:3" ht="14.25" customHeight="1"/>
    <row r="153" spans="1:3" ht="14.25" customHeight="1"/>
    <row r="154" spans="1:3" ht="14.25" customHeight="1"/>
    <row r="155" spans="1:3" ht="14.25" customHeight="1"/>
    <row r="156" spans="1:3" ht="14.25" customHeight="1"/>
    <row r="157" spans="1:3" ht="14.25" customHeight="1"/>
    <row r="158" spans="1:3" ht="14.25" customHeight="1">
      <c r="C158" s="144"/>
    </row>
    <row r="159" spans="1:3" ht="14.25" customHeight="1">
      <c r="B159" s="405" t="s">
        <v>1300</v>
      </c>
      <c r="C159" s="144" t="e">
        <f>SUM(#REF!)</f>
        <v>#REF!</v>
      </c>
    </row>
    <row r="160" spans="1:3" ht="14.25" customHeight="1">
      <c r="A160" s="406"/>
      <c r="B160" s="406" t="s">
        <v>1824</v>
      </c>
      <c r="C160" s="144">
        <v>3171</v>
      </c>
    </row>
    <row r="161" spans="1:11" ht="14.25" customHeight="1">
      <c r="A161" s="406"/>
      <c r="B161" s="406" t="s">
        <v>1971</v>
      </c>
      <c r="C161" s="144" t="e">
        <f>C159-C160</f>
        <v>#REF!</v>
      </c>
    </row>
    <row r="162" spans="1:11" ht="14.25" customHeight="1">
      <c r="B162" s="407" t="s">
        <v>1972</v>
      </c>
      <c r="C162" s="407" t="e">
        <f>C161/C159</f>
        <v>#REF!</v>
      </c>
    </row>
    <row r="163" spans="1:11" ht="14.25" customHeight="1">
      <c r="C163" s="144"/>
    </row>
    <row r="164" spans="1:11" ht="14.25" customHeight="1">
      <c r="B164" s="408" t="s">
        <v>1973</v>
      </c>
      <c r="C164" s="408" t="s">
        <v>1974</v>
      </c>
      <c r="D164" s="301"/>
      <c r="E164" s="301"/>
      <c r="F164" s="301"/>
      <c r="G164" s="301"/>
      <c r="H164" s="301"/>
      <c r="I164" s="301"/>
      <c r="J164" s="105" t="s">
        <v>1975</v>
      </c>
      <c r="K164" s="105" t="str">
        <f>B167</f>
        <v>Alice Baratelli</v>
      </c>
    </row>
    <row r="165" spans="1:11" ht="14.25" customHeight="1">
      <c r="B165" s="293" t="s">
        <v>1320</v>
      </c>
      <c r="C165" s="409"/>
      <c r="D165" s="410" t="s">
        <v>1976</v>
      </c>
      <c r="E165" s="410" t="s">
        <v>1977</v>
      </c>
      <c r="F165" s="410" t="s">
        <v>1978</v>
      </c>
      <c r="G165" s="410" t="s">
        <v>1979</v>
      </c>
      <c r="H165" s="410" t="s">
        <v>1849</v>
      </c>
      <c r="I165" s="410" t="s">
        <v>1356</v>
      </c>
      <c r="J165" s="105" t="s">
        <v>1980</v>
      </c>
      <c r="K165" s="105" t="str">
        <f>B171</f>
        <v>Antonella Ribeiro</v>
      </c>
    </row>
    <row r="166" spans="1:11" ht="14.25" customHeight="1">
      <c r="B166" s="299"/>
      <c r="C166" s="300">
        <v>0</v>
      </c>
      <c r="D166" s="411"/>
      <c r="E166" s="411"/>
      <c r="F166" s="411"/>
      <c r="G166" s="411"/>
      <c r="H166" s="411"/>
      <c r="I166" s="300">
        <v>0</v>
      </c>
      <c r="J166" s="105" t="s">
        <v>1981</v>
      </c>
      <c r="K166" s="105" t="str">
        <f>B183</f>
        <v>Laura Pinheiro</v>
      </c>
    </row>
    <row r="167" spans="1:11" ht="14.25" customHeight="1">
      <c r="B167" s="299" t="s">
        <v>1326</v>
      </c>
      <c r="C167" s="411"/>
      <c r="D167" s="300">
        <v>5</v>
      </c>
      <c r="E167" s="300">
        <v>5</v>
      </c>
      <c r="F167" s="300">
        <v>5</v>
      </c>
      <c r="G167" s="300">
        <v>7</v>
      </c>
      <c r="H167" s="300">
        <v>4</v>
      </c>
      <c r="I167" s="300">
        <v>26</v>
      </c>
    </row>
    <row r="168" spans="1:11" ht="14.25" customHeight="1">
      <c r="B168" s="299" t="s">
        <v>1982</v>
      </c>
      <c r="C168" s="411"/>
      <c r="D168" s="300">
        <v>2</v>
      </c>
      <c r="E168" s="411"/>
      <c r="F168" s="300">
        <v>1</v>
      </c>
      <c r="G168" s="411"/>
      <c r="H168" s="300">
        <v>3</v>
      </c>
      <c r="I168" s="300">
        <v>6</v>
      </c>
    </row>
    <row r="169" spans="1:11" ht="14.25" customHeight="1">
      <c r="B169" s="299" t="s">
        <v>1983</v>
      </c>
      <c r="C169" s="411"/>
      <c r="D169" s="411"/>
      <c r="E169" s="300">
        <v>1</v>
      </c>
      <c r="F169" s="300">
        <v>2</v>
      </c>
      <c r="G169" s="300">
        <v>3</v>
      </c>
      <c r="H169" s="411"/>
      <c r="I169" s="300">
        <v>6</v>
      </c>
    </row>
    <row r="170" spans="1:11" ht="14.25" customHeight="1">
      <c r="B170" s="299" t="s">
        <v>1336</v>
      </c>
      <c r="C170" s="411"/>
      <c r="D170" s="300">
        <v>1</v>
      </c>
      <c r="E170" s="411"/>
      <c r="F170" s="411"/>
      <c r="G170" s="300">
        <v>1</v>
      </c>
      <c r="H170" s="411"/>
      <c r="I170" s="300">
        <v>2</v>
      </c>
    </row>
    <row r="171" spans="1:11" ht="14.25" customHeight="1">
      <c r="B171" s="299" t="s">
        <v>1854</v>
      </c>
      <c r="C171" s="411"/>
      <c r="D171" s="300">
        <v>5</v>
      </c>
      <c r="E171" s="300">
        <v>5</v>
      </c>
      <c r="F171" s="300">
        <v>4</v>
      </c>
      <c r="G171" s="300">
        <v>2</v>
      </c>
      <c r="H171" s="411"/>
      <c r="I171" s="300">
        <v>16</v>
      </c>
    </row>
    <row r="172" spans="1:11" ht="14.25" customHeight="1">
      <c r="B172" s="299" t="s">
        <v>1984</v>
      </c>
      <c r="C172" s="411"/>
      <c r="D172" s="300">
        <v>1</v>
      </c>
      <c r="E172" s="300">
        <v>2</v>
      </c>
      <c r="F172" s="300">
        <v>1</v>
      </c>
      <c r="G172" s="300">
        <v>1</v>
      </c>
      <c r="H172" s="300">
        <v>1</v>
      </c>
      <c r="I172" s="300">
        <v>6</v>
      </c>
    </row>
    <row r="173" spans="1:11" ht="14.25" customHeight="1">
      <c r="B173" s="299" t="s">
        <v>1985</v>
      </c>
      <c r="C173" s="411"/>
      <c r="D173" s="411"/>
      <c r="E173" s="300">
        <v>2</v>
      </c>
      <c r="F173" s="411"/>
      <c r="G173" s="300">
        <v>2</v>
      </c>
      <c r="H173" s="300">
        <v>2</v>
      </c>
      <c r="I173" s="300">
        <v>6</v>
      </c>
    </row>
    <row r="174" spans="1:11" ht="14.25" customHeight="1">
      <c r="B174" s="299" t="s">
        <v>1343</v>
      </c>
      <c r="C174" s="411"/>
      <c r="D174" s="300">
        <v>1</v>
      </c>
      <c r="E174" s="300">
        <v>3</v>
      </c>
      <c r="F174" s="300">
        <v>1</v>
      </c>
      <c r="G174" s="411"/>
      <c r="H174" s="300">
        <v>1</v>
      </c>
      <c r="I174" s="300">
        <v>6</v>
      </c>
    </row>
    <row r="175" spans="1:11" ht="14.25" customHeight="1">
      <c r="B175" s="299" t="s">
        <v>1811</v>
      </c>
      <c r="C175" s="411"/>
      <c r="D175" s="300">
        <v>1</v>
      </c>
      <c r="E175" s="411"/>
      <c r="F175" s="300">
        <v>1</v>
      </c>
      <c r="G175" s="300">
        <v>1</v>
      </c>
      <c r="H175" s="411"/>
      <c r="I175" s="300">
        <v>3</v>
      </c>
    </row>
    <row r="176" spans="1:11" ht="14.25" customHeight="1">
      <c r="B176" s="299" t="s">
        <v>1327</v>
      </c>
      <c r="C176" s="411"/>
      <c r="D176" s="300">
        <v>1</v>
      </c>
      <c r="E176" s="411"/>
      <c r="F176" s="300">
        <v>2</v>
      </c>
      <c r="G176" s="411"/>
      <c r="H176" s="300">
        <v>1</v>
      </c>
      <c r="I176" s="300">
        <v>4</v>
      </c>
    </row>
    <row r="177" spans="2:9" ht="14.25" customHeight="1">
      <c r="B177" s="299" t="s">
        <v>1339</v>
      </c>
      <c r="C177" s="411"/>
      <c r="D177" s="300">
        <v>1</v>
      </c>
      <c r="E177" s="300">
        <v>3</v>
      </c>
      <c r="F177" s="300">
        <v>1</v>
      </c>
      <c r="G177" s="300">
        <v>1</v>
      </c>
      <c r="H177" s="300">
        <v>1</v>
      </c>
      <c r="I177" s="300">
        <v>7</v>
      </c>
    </row>
    <row r="178" spans="2:9" ht="14.25" customHeight="1">
      <c r="B178" s="299" t="s">
        <v>1349</v>
      </c>
      <c r="C178" s="411"/>
      <c r="D178" s="300">
        <v>2</v>
      </c>
      <c r="E178" s="411"/>
      <c r="F178" s="411"/>
      <c r="G178" s="300">
        <v>1</v>
      </c>
      <c r="H178" s="411"/>
      <c r="I178" s="300">
        <v>3</v>
      </c>
    </row>
    <row r="179" spans="2:9" ht="14.25" customHeight="1">
      <c r="B179" s="299" t="s">
        <v>1346</v>
      </c>
      <c r="C179" s="411"/>
      <c r="D179" s="300">
        <v>2</v>
      </c>
      <c r="E179" s="411"/>
      <c r="F179" s="300">
        <v>1</v>
      </c>
      <c r="G179" s="411"/>
      <c r="H179" s="300">
        <v>1</v>
      </c>
      <c r="I179" s="300">
        <v>4</v>
      </c>
    </row>
    <row r="180" spans="2:9" ht="14.25" customHeight="1">
      <c r="B180" s="299" t="s">
        <v>1986</v>
      </c>
      <c r="C180" s="411"/>
      <c r="D180" s="300">
        <v>4</v>
      </c>
      <c r="E180" s="300">
        <v>1</v>
      </c>
      <c r="F180" s="411"/>
      <c r="G180" s="300">
        <v>1</v>
      </c>
      <c r="H180" s="411"/>
      <c r="I180" s="300">
        <v>6</v>
      </c>
    </row>
    <row r="181" spans="2:9" ht="14.25" customHeight="1">
      <c r="B181" s="299" t="s">
        <v>1813</v>
      </c>
      <c r="C181" s="411"/>
      <c r="D181" s="300">
        <v>1</v>
      </c>
      <c r="E181" s="300">
        <v>1</v>
      </c>
      <c r="F181" s="300">
        <v>3</v>
      </c>
      <c r="G181" s="300">
        <v>1</v>
      </c>
      <c r="H181" s="411"/>
      <c r="I181" s="300">
        <v>6</v>
      </c>
    </row>
    <row r="182" spans="2:9" ht="14.25" customHeight="1">
      <c r="B182" s="299" t="s">
        <v>1987</v>
      </c>
      <c r="C182" s="411"/>
      <c r="D182" s="411"/>
      <c r="E182" s="300">
        <v>1</v>
      </c>
      <c r="F182" s="300">
        <v>1</v>
      </c>
      <c r="G182" s="300">
        <v>1</v>
      </c>
      <c r="H182" s="411"/>
      <c r="I182" s="300">
        <v>3</v>
      </c>
    </row>
    <row r="183" spans="2:9" ht="14.25" customHeight="1">
      <c r="B183" s="299" t="s">
        <v>1988</v>
      </c>
      <c r="C183" s="411"/>
      <c r="D183" s="300">
        <v>4</v>
      </c>
      <c r="E183" s="300">
        <v>4</v>
      </c>
      <c r="F183" s="300">
        <v>5</v>
      </c>
      <c r="G183" s="300">
        <v>2</v>
      </c>
      <c r="H183" s="411"/>
      <c r="I183" s="300">
        <v>15</v>
      </c>
    </row>
    <row r="184" spans="2:9" ht="14.25" customHeight="1">
      <c r="B184" s="299" t="s">
        <v>1989</v>
      </c>
      <c r="C184" s="411"/>
      <c r="D184" s="300">
        <v>1</v>
      </c>
      <c r="E184" s="411"/>
      <c r="F184" s="300">
        <v>1</v>
      </c>
      <c r="G184" s="300">
        <v>1</v>
      </c>
      <c r="H184" s="300">
        <v>1</v>
      </c>
      <c r="I184" s="300">
        <v>4</v>
      </c>
    </row>
    <row r="185" spans="2:9" ht="14.25" customHeight="1">
      <c r="B185" s="299" t="s">
        <v>1990</v>
      </c>
      <c r="C185" s="411"/>
      <c r="D185" s="300">
        <v>1</v>
      </c>
      <c r="E185" s="411"/>
      <c r="F185" s="300">
        <v>1</v>
      </c>
      <c r="G185" s="300">
        <v>1</v>
      </c>
      <c r="H185" s="411"/>
      <c r="I185" s="300">
        <v>3</v>
      </c>
    </row>
    <row r="186" spans="2:9" ht="14.25" customHeight="1">
      <c r="B186" s="299" t="s">
        <v>1324</v>
      </c>
      <c r="C186" s="411"/>
      <c r="D186" s="300">
        <v>1</v>
      </c>
      <c r="E186" s="300">
        <v>1</v>
      </c>
      <c r="F186" s="300">
        <v>2</v>
      </c>
      <c r="G186" s="300">
        <v>1</v>
      </c>
      <c r="H186" s="300">
        <v>2</v>
      </c>
      <c r="I186" s="300">
        <v>7</v>
      </c>
    </row>
    <row r="187" spans="2:9" ht="14.25" customHeight="1">
      <c r="B187" s="299" t="s">
        <v>1342</v>
      </c>
      <c r="C187" s="411"/>
      <c r="D187" s="300">
        <v>1</v>
      </c>
      <c r="E187" s="300">
        <v>2</v>
      </c>
      <c r="F187" s="300">
        <v>1</v>
      </c>
      <c r="G187" s="300">
        <v>1</v>
      </c>
      <c r="H187" s="300">
        <v>1</v>
      </c>
      <c r="I187" s="300">
        <v>6</v>
      </c>
    </row>
    <row r="188" spans="2:9" ht="14.25" customHeight="1">
      <c r="B188" s="412" t="s">
        <v>1859</v>
      </c>
      <c r="C188" s="413"/>
      <c r="D188" s="414">
        <v>3</v>
      </c>
      <c r="E188" s="413"/>
      <c r="F188" s="414">
        <v>1</v>
      </c>
      <c r="G188" s="413"/>
      <c r="H188" s="414">
        <v>2</v>
      </c>
      <c r="I188" s="414">
        <v>6</v>
      </c>
    </row>
    <row r="189" spans="2:9" ht="14.25" customHeight="1">
      <c r="B189" s="306" t="s">
        <v>1356</v>
      </c>
      <c r="C189" s="307">
        <v>0</v>
      </c>
      <c r="D189" s="307">
        <v>38</v>
      </c>
      <c r="E189" s="307">
        <v>31</v>
      </c>
      <c r="F189" s="307">
        <v>34</v>
      </c>
      <c r="G189" s="307">
        <v>28</v>
      </c>
      <c r="H189" s="307">
        <v>20</v>
      </c>
      <c r="I189" s="307">
        <v>151</v>
      </c>
    </row>
    <row r="190" spans="2:9" ht="14.25" customHeight="1">
      <c r="C190" s="144"/>
    </row>
    <row r="191" spans="2:9" ht="14.25" customHeight="1">
      <c r="C191" s="144"/>
    </row>
    <row r="192" spans="2:9" ht="14.25" customHeight="1">
      <c r="C192" s="144"/>
    </row>
    <row r="193" spans="3:3" ht="14.25" customHeight="1">
      <c r="C193" s="144"/>
    </row>
    <row r="194" spans="3:3" ht="14.25" customHeight="1">
      <c r="C194" s="144"/>
    </row>
    <row r="195" spans="3:3" ht="14.25" customHeight="1">
      <c r="C195" s="144"/>
    </row>
    <row r="196" spans="3:3" ht="14.25" customHeight="1">
      <c r="C196" s="144"/>
    </row>
    <row r="197" spans="3:3" ht="14.25" customHeight="1">
      <c r="C197" s="144"/>
    </row>
    <row r="198" spans="3:3" ht="14.25" customHeight="1">
      <c r="C198" s="144"/>
    </row>
    <row r="199" spans="3:3" ht="14.25" customHeight="1">
      <c r="C199" s="144"/>
    </row>
    <row r="200" spans="3:3" ht="14.25" customHeight="1">
      <c r="C200" s="144"/>
    </row>
    <row r="201" spans="3:3" ht="14.25" customHeight="1">
      <c r="C201" s="144"/>
    </row>
    <row r="202" spans="3:3" ht="14.25" customHeight="1">
      <c r="C202" s="144"/>
    </row>
    <row r="203" spans="3:3" ht="14.25" customHeight="1">
      <c r="C203" s="144"/>
    </row>
    <row r="204" spans="3:3" ht="14.25" customHeight="1">
      <c r="C204" s="144"/>
    </row>
    <row r="205" spans="3:3" ht="14.25" customHeight="1">
      <c r="C205" s="144"/>
    </row>
    <row r="206" spans="3:3" ht="14.25" customHeight="1">
      <c r="C206" s="144"/>
    </row>
    <row r="207" spans="3:3" ht="14.25" customHeight="1">
      <c r="C207" s="144"/>
    </row>
    <row r="208" spans="3:3" ht="14.25" customHeight="1">
      <c r="C208" s="144"/>
    </row>
    <row r="209" spans="3:3" ht="14.25" customHeight="1">
      <c r="C209" s="144"/>
    </row>
    <row r="210" spans="3:3" ht="14.25" customHeight="1">
      <c r="C210" s="144"/>
    </row>
    <row r="211" spans="3:3" ht="14.25" customHeight="1">
      <c r="C211" s="144"/>
    </row>
    <row r="212" spans="3:3" ht="14.25" customHeight="1">
      <c r="C212" s="144"/>
    </row>
    <row r="213" spans="3:3" ht="14.25" customHeight="1">
      <c r="C213" s="144"/>
    </row>
    <row r="214" spans="3:3" ht="14.25" customHeight="1">
      <c r="C214" s="144"/>
    </row>
    <row r="215" spans="3:3" ht="14.25" customHeight="1">
      <c r="C215" s="144"/>
    </row>
    <row r="216" spans="3:3" ht="14.25" customHeight="1">
      <c r="C216" s="144"/>
    </row>
    <row r="217" spans="3:3" ht="14.25" customHeight="1">
      <c r="C217" s="144"/>
    </row>
    <row r="218" spans="3:3" ht="14.25" customHeight="1">
      <c r="C218" s="144"/>
    </row>
    <row r="219" spans="3:3" ht="14.25" customHeight="1">
      <c r="C219" s="144"/>
    </row>
    <row r="220" spans="3:3" ht="14.25" customHeight="1">
      <c r="C220" s="144"/>
    </row>
    <row r="221" spans="3:3" ht="14.25" customHeight="1">
      <c r="C221" s="144"/>
    </row>
    <row r="222" spans="3:3" ht="14.25" customHeight="1">
      <c r="C222" s="144"/>
    </row>
    <row r="223" spans="3:3" ht="14.25" customHeight="1">
      <c r="C223" s="144"/>
    </row>
    <row r="224" spans="3:3" ht="14.25" customHeight="1">
      <c r="C224" s="144"/>
    </row>
    <row r="225" spans="3:3" ht="14.25" customHeight="1">
      <c r="C225" s="144"/>
    </row>
    <row r="226" spans="3:3" ht="14.25" customHeight="1">
      <c r="C226" s="144"/>
    </row>
    <row r="227" spans="3:3" ht="14.25" customHeight="1">
      <c r="C227" s="144"/>
    </row>
    <row r="228" spans="3:3" ht="14.25" customHeight="1">
      <c r="C228" s="144"/>
    </row>
    <row r="229" spans="3:3" ht="14.25" customHeight="1">
      <c r="C229" s="144"/>
    </row>
    <row r="230" spans="3:3" ht="14.25" customHeight="1">
      <c r="C230" s="144"/>
    </row>
    <row r="231" spans="3:3" ht="14.25" customHeight="1">
      <c r="C231" s="144"/>
    </row>
    <row r="232" spans="3:3" ht="14.25" customHeight="1">
      <c r="C232" s="144"/>
    </row>
    <row r="233" spans="3:3" ht="14.25" customHeight="1">
      <c r="C233" s="144"/>
    </row>
    <row r="234" spans="3:3" ht="14.25" customHeight="1">
      <c r="C234" s="144"/>
    </row>
    <row r="235" spans="3:3" ht="14.25" customHeight="1">
      <c r="C235" s="144"/>
    </row>
    <row r="236" spans="3:3" ht="14.25" customHeight="1">
      <c r="C236" s="144"/>
    </row>
    <row r="237" spans="3:3" ht="14.25" customHeight="1">
      <c r="C237" s="144"/>
    </row>
    <row r="238" spans="3:3" ht="14.25" customHeight="1">
      <c r="C238" s="144"/>
    </row>
    <row r="239" spans="3:3" ht="14.25" customHeight="1">
      <c r="C239" s="144"/>
    </row>
    <row r="240" spans="3:3" ht="14.25" customHeight="1">
      <c r="C240" s="144"/>
    </row>
    <row r="241" spans="3:3" ht="14.25" customHeight="1">
      <c r="C241" s="144"/>
    </row>
    <row r="242" spans="3:3" ht="14.25" customHeight="1">
      <c r="C242" s="144"/>
    </row>
    <row r="243" spans="3:3" ht="14.25" customHeight="1">
      <c r="C243" s="144"/>
    </row>
    <row r="244" spans="3:3" ht="14.25" customHeight="1">
      <c r="C244" s="144"/>
    </row>
    <row r="245" spans="3:3" ht="14.25" customHeight="1">
      <c r="C245" s="144"/>
    </row>
    <row r="246" spans="3:3" ht="14.25" customHeight="1">
      <c r="C246" s="144"/>
    </row>
    <row r="247" spans="3:3" ht="14.25" customHeight="1">
      <c r="C247" s="144"/>
    </row>
    <row r="248" spans="3:3" ht="14.25" customHeight="1">
      <c r="C248" s="144"/>
    </row>
    <row r="249" spans="3:3" ht="14.25" customHeight="1">
      <c r="C249" s="144"/>
    </row>
    <row r="250" spans="3:3" ht="14.25" customHeight="1">
      <c r="C250" s="144"/>
    </row>
    <row r="251" spans="3:3" ht="14.25" customHeight="1">
      <c r="C251" s="144"/>
    </row>
    <row r="252" spans="3:3" ht="14.25" customHeight="1">
      <c r="C252" s="144"/>
    </row>
    <row r="253" spans="3:3" ht="14.25" customHeight="1">
      <c r="C253" s="144"/>
    </row>
    <row r="254" spans="3:3" ht="14.25" customHeight="1">
      <c r="C254" s="144"/>
    </row>
    <row r="255" spans="3:3" ht="14.25" customHeight="1">
      <c r="C255" s="144"/>
    </row>
    <row r="256" spans="3:3" ht="14.25" customHeight="1">
      <c r="C256" s="144"/>
    </row>
    <row r="257" spans="3:3" ht="14.25" customHeight="1">
      <c r="C257" s="144"/>
    </row>
    <row r="258" spans="3:3" ht="14.25" customHeight="1">
      <c r="C258" s="144"/>
    </row>
    <row r="259" spans="3:3" ht="14.25" customHeight="1">
      <c r="C259" s="144"/>
    </row>
    <row r="260" spans="3:3" ht="14.25" customHeight="1">
      <c r="C260" s="144"/>
    </row>
    <row r="261" spans="3:3" ht="14.25" customHeight="1">
      <c r="C261" s="144"/>
    </row>
    <row r="262" spans="3:3" ht="14.25" customHeight="1">
      <c r="C262" s="144"/>
    </row>
    <row r="263" spans="3:3" ht="14.25" customHeight="1">
      <c r="C263" s="144"/>
    </row>
    <row r="264" spans="3:3" ht="14.25" customHeight="1">
      <c r="C264" s="144"/>
    </row>
    <row r="265" spans="3:3" ht="14.25" customHeight="1">
      <c r="C265" s="144"/>
    </row>
    <row r="266" spans="3:3" ht="14.25" customHeight="1">
      <c r="C266" s="144"/>
    </row>
    <row r="267" spans="3:3" ht="14.25" customHeight="1">
      <c r="C267" s="144"/>
    </row>
    <row r="268" spans="3:3" ht="14.25" customHeight="1">
      <c r="C268" s="144"/>
    </row>
    <row r="269" spans="3:3" ht="14.25" customHeight="1">
      <c r="C269" s="144"/>
    </row>
    <row r="270" spans="3:3" ht="14.25" customHeight="1">
      <c r="C270" s="144"/>
    </row>
    <row r="271" spans="3:3" ht="14.25" customHeight="1">
      <c r="C271" s="144"/>
    </row>
    <row r="272" spans="3:3" ht="14.25" customHeight="1">
      <c r="C272" s="144"/>
    </row>
    <row r="273" spans="3:3" ht="14.25" customHeight="1">
      <c r="C273" s="144"/>
    </row>
    <row r="274" spans="3:3" ht="14.25" customHeight="1">
      <c r="C274" s="144"/>
    </row>
    <row r="275" spans="3:3" ht="14.25" customHeight="1">
      <c r="C275" s="144"/>
    </row>
    <row r="276" spans="3:3" ht="14.25" customHeight="1">
      <c r="C276" s="144"/>
    </row>
    <row r="277" spans="3:3" ht="14.25" customHeight="1">
      <c r="C277" s="144"/>
    </row>
    <row r="278" spans="3:3" ht="14.25" customHeight="1">
      <c r="C278" s="144"/>
    </row>
    <row r="279" spans="3:3" ht="14.25" customHeight="1">
      <c r="C279" s="144"/>
    </row>
    <row r="280" spans="3:3" ht="14.25" customHeight="1">
      <c r="C280" s="144"/>
    </row>
    <row r="281" spans="3:3" ht="14.25" customHeight="1">
      <c r="C281" s="144"/>
    </row>
    <row r="282" spans="3:3" ht="14.25" customHeight="1">
      <c r="C282" s="144"/>
    </row>
    <row r="283" spans="3:3" ht="14.25" customHeight="1">
      <c r="C283" s="144"/>
    </row>
    <row r="284" spans="3:3" ht="14.25" customHeight="1">
      <c r="C284" s="144"/>
    </row>
    <row r="285" spans="3:3" ht="14.25" customHeight="1">
      <c r="C285" s="144"/>
    </row>
    <row r="286" spans="3:3" ht="14.25" customHeight="1">
      <c r="C286" s="144"/>
    </row>
    <row r="287" spans="3:3" ht="14.25" customHeight="1">
      <c r="C287" s="144"/>
    </row>
    <row r="288" spans="3:3" ht="14.25" customHeight="1">
      <c r="C288" s="144"/>
    </row>
    <row r="289" spans="3:3" ht="14.25" customHeight="1">
      <c r="C289" s="144"/>
    </row>
    <row r="290" spans="3:3" ht="14.25" customHeight="1">
      <c r="C290" s="144"/>
    </row>
    <row r="291" spans="3:3" ht="14.25" customHeight="1">
      <c r="C291" s="144"/>
    </row>
    <row r="292" spans="3:3" ht="14.25" customHeight="1">
      <c r="C292" s="144"/>
    </row>
    <row r="293" spans="3:3" ht="14.25" customHeight="1">
      <c r="C293" s="144"/>
    </row>
    <row r="294" spans="3:3" ht="14.25" customHeight="1">
      <c r="C294" s="144"/>
    </row>
    <row r="295" spans="3:3" ht="14.25" customHeight="1">
      <c r="C295" s="144"/>
    </row>
    <row r="296" spans="3:3" ht="14.25" customHeight="1">
      <c r="C296" s="144"/>
    </row>
    <row r="297" spans="3:3" ht="14.25" customHeight="1">
      <c r="C297" s="144"/>
    </row>
    <row r="298" spans="3:3" ht="14.25" customHeight="1">
      <c r="C298" s="144"/>
    </row>
    <row r="299" spans="3:3" ht="14.25" customHeight="1">
      <c r="C299" s="144"/>
    </row>
    <row r="300" spans="3:3" ht="14.25" customHeight="1">
      <c r="C300" s="144"/>
    </row>
    <row r="301" spans="3:3" ht="14.25" customHeight="1">
      <c r="C301" s="144"/>
    </row>
    <row r="302" spans="3:3" ht="14.25" customHeight="1">
      <c r="C302" s="144"/>
    </row>
    <row r="303" spans="3:3" ht="14.25" customHeight="1">
      <c r="C303" s="144"/>
    </row>
    <row r="304" spans="3:3" ht="14.25" customHeight="1">
      <c r="C304" s="144"/>
    </row>
    <row r="305" spans="3:3" ht="14.25" customHeight="1">
      <c r="C305" s="144"/>
    </row>
    <row r="306" spans="3:3" ht="14.25" customHeight="1">
      <c r="C306" s="144"/>
    </row>
    <row r="307" spans="3:3" ht="14.25" customHeight="1">
      <c r="C307" s="144"/>
    </row>
    <row r="308" spans="3:3" ht="14.25" customHeight="1">
      <c r="C308" s="144"/>
    </row>
    <row r="309" spans="3:3" ht="14.25" customHeight="1">
      <c r="C309" s="144"/>
    </row>
    <row r="310" spans="3:3" ht="14.25" customHeight="1">
      <c r="C310" s="144"/>
    </row>
    <row r="311" spans="3:3" ht="14.25" customHeight="1">
      <c r="C311" s="144"/>
    </row>
    <row r="312" spans="3:3" ht="14.25" customHeight="1">
      <c r="C312" s="144"/>
    </row>
    <row r="313" spans="3:3" ht="14.25" customHeight="1">
      <c r="C313" s="144"/>
    </row>
    <row r="314" spans="3:3" ht="14.25" customHeight="1">
      <c r="C314" s="144"/>
    </row>
    <row r="315" spans="3:3" ht="14.25" customHeight="1">
      <c r="C315" s="144"/>
    </row>
    <row r="316" spans="3:3" ht="14.25" customHeight="1">
      <c r="C316" s="144"/>
    </row>
    <row r="317" spans="3:3" ht="14.25" customHeight="1">
      <c r="C317" s="144"/>
    </row>
    <row r="318" spans="3:3" ht="14.25" customHeight="1">
      <c r="C318" s="144"/>
    </row>
    <row r="319" spans="3:3" ht="14.25" customHeight="1">
      <c r="C319" s="144"/>
    </row>
    <row r="320" spans="3:3" ht="14.25" customHeight="1">
      <c r="C320" s="144"/>
    </row>
    <row r="321" spans="3:3" ht="14.25" customHeight="1">
      <c r="C321" s="144"/>
    </row>
    <row r="322" spans="3:3" ht="14.25" customHeight="1">
      <c r="C322" s="144"/>
    </row>
    <row r="323" spans="3:3" ht="14.25" customHeight="1">
      <c r="C323" s="144"/>
    </row>
    <row r="324" spans="3:3" ht="14.25" customHeight="1">
      <c r="C324" s="144"/>
    </row>
    <row r="325" spans="3:3" ht="14.25" customHeight="1">
      <c r="C325" s="144"/>
    </row>
    <row r="326" spans="3:3" ht="14.25" customHeight="1">
      <c r="C326" s="144"/>
    </row>
    <row r="327" spans="3:3" ht="14.25" customHeight="1">
      <c r="C327" s="144"/>
    </row>
    <row r="328" spans="3:3" ht="14.25" customHeight="1">
      <c r="C328" s="144"/>
    </row>
    <row r="329" spans="3:3" ht="14.25" customHeight="1">
      <c r="C329" s="144"/>
    </row>
    <row r="330" spans="3:3" ht="14.25" customHeight="1">
      <c r="C330" s="144"/>
    </row>
    <row r="331" spans="3:3" ht="14.25" customHeight="1">
      <c r="C331" s="144"/>
    </row>
    <row r="332" spans="3:3" ht="14.25" customHeight="1">
      <c r="C332" s="144"/>
    </row>
    <row r="333" spans="3:3" ht="14.25" customHeight="1">
      <c r="C333" s="144"/>
    </row>
    <row r="334" spans="3:3" ht="14.25" customHeight="1">
      <c r="C334" s="144"/>
    </row>
    <row r="335" spans="3:3" ht="14.25" customHeight="1">
      <c r="C335" s="144"/>
    </row>
    <row r="336" spans="3:3" ht="14.25" customHeight="1">
      <c r="C336" s="144"/>
    </row>
    <row r="337" spans="3:3" ht="14.25" customHeight="1">
      <c r="C337" s="144"/>
    </row>
    <row r="338" spans="3:3" ht="14.25" customHeight="1">
      <c r="C338" s="144"/>
    </row>
    <row r="339" spans="3:3" ht="14.25" customHeight="1">
      <c r="C339" s="144"/>
    </row>
    <row r="340" spans="3:3" ht="14.25" customHeight="1">
      <c r="C340" s="144"/>
    </row>
    <row r="341" spans="3:3" ht="14.25" customHeight="1">
      <c r="C341" s="144"/>
    </row>
    <row r="342" spans="3:3" ht="14.25" customHeight="1">
      <c r="C342" s="144"/>
    </row>
    <row r="343" spans="3:3" ht="14.25" customHeight="1">
      <c r="C343" s="144"/>
    </row>
    <row r="344" spans="3:3" ht="14.25" customHeight="1">
      <c r="C344" s="144"/>
    </row>
    <row r="345" spans="3:3" ht="14.25" customHeight="1">
      <c r="C345" s="144"/>
    </row>
    <row r="346" spans="3:3" ht="14.25" customHeight="1">
      <c r="C346" s="144"/>
    </row>
    <row r="347" spans="3:3" ht="14.25" customHeight="1">
      <c r="C347" s="144"/>
    </row>
    <row r="348" spans="3:3" ht="14.25" customHeight="1">
      <c r="C348" s="144"/>
    </row>
    <row r="349" spans="3:3" ht="14.25" customHeight="1">
      <c r="C349" s="144"/>
    </row>
    <row r="350" spans="3:3" ht="14.25" customHeight="1">
      <c r="C350" s="144"/>
    </row>
    <row r="351" spans="3:3" ht="14.25" customHeight="1">
      <c r="C351" s="144"/>
    </row>
    <row r="352" spans="3:3" ht="14.25" customHeight="1">
      <c r="C352" s="144"/>
    </row>
    <row r="353" spans="3:3" ht="14.25" customHeight="1">
      <c r="C353" s="144"/>
    </row>
    <row r="354" spans="3:3" ht="14.25" customHeight="1">
      <c r="C354" s="144"/>
    </row>
    <row r="355" spans="3:3" ht="14.25" customHeight="1">
      <c r="C355" s="144"/>
    </row>
    <row r="356" spans="3:3" ht="14.25" customHeight="1">
      <c r="C356" s="144"/>
    </row>
    <row r="357" spans="3:3" ht="14.25" customHeight="1">
      <c r="C357" s="144"/>
    </row>
    <row r="358" spans="3:3" ht="14.25" customHeight="1">
      <c r="C358" s="144"/>
    </row>
    <row r="359" spans="3:3" ht="14.25" customHeight="1">
      <c r="C359" s="144"/>
    </row>
    <row r="360" spans="3:3" ht="14.25" customHeight="1">
      <c r="C360" s="144"/>
    </row>
    <row r="361" spans="3:3" ht="14.25" customHeight="1">
      <c r="C361" s="144"/>
    </row>
    <row r="362" spans="3:3" ht="14.25" customHeight="1">
      <c r="C362" s="144"/>
    </row>
    <row r="363" spans="3:3" ht="14.25" customHeight="1">
      <c r="C363" s="144"/>
    </row>
    <row r="364" spans="3:3" ht="14.25" customHeight="1">
      <c r="C364" s="144"/>
    </row>
    <row r="365" spans="3:3" ht="14.25" customHeight="1">
      <c r="C365" s="144"/>
    </row>
    <row r="366" spans="3:3" ht="14.25" customHeight="1">
      <c r="C366" s="144"/>
    </row>
    <row r="367" spans="3:3" ht="14.25" customHeight="1">
      <c r="C367" s="144"/>
    </row>
    <row r="368" spans="3:3" ht="14.25" customHeight="1">
      <c r="C368" s="144"/>
    </row>
    <row r="369" spans="3:3" ht="14.25" customHeight="1">
      <c r="C369" s="144"/>
    </row>
    <row r="370" spans="3:3" ht="14.25" customHeight="1">
      <c r="C370" s="144"/>
    </row>
    <row r="371" spans="3:3" ht="14.25" customHeight="1">
      <c r="C371" s="144"/>
    </row>
    <row r="372" spans="3:3" ht="14.25" customHeight="1">
      <c r="C372" s="144"/>
    </row>
    <row r="373" spans="3:3" ht="14.25" customHeight="1">
      <c r="C373" s="144"/>
    </row>
    <row r="374" spans="3:3" ht="14.25" customHeight="1">
      <c r="C374" s="144"/>
    </row>
    <row r="375" spans="3:3" ht="14.25" customHeight="1">
      <c r="C375" s="144"/>
    </row>
    <row r="376" spans="3:3" ht="14.25" customHeight="1">
      <c r="C376" s="144"/>
    </row>
    <row r="377" spans="3:3" ht="14.25" customHeight="1">
      <c r="C377" s="144"/>
    </row>
    <row r="378" spans="3:3" ht="14.25" customHeight="1">
      <c r="C378" s="144"/>
    </row>
    <row r="379" spans="3:3" ht="14.25" customHeight="1">
      <c r="C379" s="144"/>
    </row>
    <row r="380" spans="3:3" ht="14.25" customHeight="1">
      <c r="C380" s="144"/>
    </row>
    <row r="381" spans="3:3" ht="14.25" customHeight="1">
      <c r="C381" s="144"/>
    </row>
    <row r="382" spans="3:3" ht="14.25" customHeight="1">
      <c r="C382" s="144"/>
    </row>
    <row r="383" spans="3:3" ht="14.25" customHeight="1">
      <c r="C383" s="144"/>
    </row>
    <row r="384" spans="3:3" ht="14.25" customHeight="1">
      <c r="C384" s="144"/>
    </row>
    <row r="385" spans="3:3" ht="14.25" customHeight="1">
      <c r="C385" s="144"/>
    </row>
    <row r="386" spans="3:3" ht="14.25" customHeight="1">
      <c r="C386" s="144"/>
    </row>
    <row r="387" spans="3:3" ht="14.25" customHeight="1">
      <c r="C387" s="144"/>
    </row>
    <row r="388" spans="3:3" ht="14.25" customHeight="1">
      <c r="C388" s="144"/>
    </row>
    <row r="389" spans="3:3" ht="14.25" customHeight="1">
      <c r="C389" s="144"/>
    </row>
    <row r="390" spans="3:3" ht="14.25" customHeight="1">
      <c r="C390" s="144"/>
    </row>
    <row r="391" spans="3:3" ht="14.25" customHeight="1">
      <c r="C391" s="144"/>
    </row>
    <row r="392" spans="3:3" ht="14.25" customHeight="1">
      <c r="C392" s="144"/>
    </row>
    <row r="393" spans="3:3" ht="14.25" customHeight="1">
      <c r="C393" s="144"/>
    </row>
    <row r="394" spans="3:3" ht="14.25" customHeight="1">
      <c r="C394" s="144"/>
    </row>
    <row r="395" spans="3:3" ht="14.25" customHeight="1">
      <c r="C395" s="144"/>
    </row>
    <row r="396" spans="3:3" ht="14.25" customHeight="1">
      <c r="C396" s="144"/>
    </row>
    <row r="397" spans="3:3" ht="14.25" customHeight="1">
      <c r="C397" s="144"/>
    </row>
    <row r="398" spans="3:3" ht="14.25" customHeight="1">
      <c r="C398" s="144"/>
    </row>
    <row r="399" spans="3:3" ht="14.25" customHeight="1">
      <c r="C399" s="144"/>
    </row>
    <row r="400" spans="3:3" ht="14.25" customHeight="1">
      <c r="C400" s="144"/>
    </row>
    <row r="401" spans="3:3" ht="14.25" customHeight="1">
      <c r="C401" s="144"/>
    </row>
    <row r="402" spans="3:3" ht="14.25" customHeight="1">
      <c r="C402" s="144"/>
    </row>
    <row r="403" spans="3:3" ht="14.25" customHeight="1">
      <c r="C403" s="144"/>
    </row>
    <row r="404" spans="3:3" ht="14.25" customHeight="1">
      <c r="C404" s="144"/>
    </row>
    <row r="405" spans="3:3" ht="14.25" customHeight="1">
      <c r="C405" s="144"/>
    </row>
    <row r="406" spans="3:3" ht="14.25" customHeight="1">
      <c r="C406" s="144"/>
    </row>
    <row r="407" spans="3:3" ht="14.25" customHeight="1">
      <c r="C407" s="144"/>
    </row>
    <row r="408" spans="3:3" ht="14.25" customHeight="1">
      <c r="C408" s="144"/>
    </row>
    <row r="409" spans="3:3" ht="14.25" customHeight="1">
      <c r="C409" s="144"/>
    </row>
    <row r="410" spans="3:3" ht="14.25" customHeight="1">
      <c r="C410" s="144"/>
    </row>
    <row r="411" spans="3:3" ht="14.25" customHeight="1">
      <c r="C411" s="144"/>
    </row>
    <row r="412" spans="3:3" ht="14.25" customHeight="1">
      <c r="C412" s="144"/>
    </row>
    <row r="413" spans="3:3" ht="14.25" customHeight="1">
      <c r="C413" s="144"/>
    </row>
    <row r="414" spans="3:3" ht="14.25" customHeight="1">
      <c r="C414" s="144"/>
    </row>
    <row r="415" spans="3:3" ht="14.25" customHeight="1">
      <c r="C415" s="144"/>
    </row>
    <row r="416" spans="3:3" ht="14.25" customHeight="1">
      <c r="C416" s="144"/>
    </row>
    <row r="417" spans="3:3" ht="14.25" customHeight="1">
      <c r="C417" s="144"/>
    </row>
    <row r="418" spans="3:3" ht="14.25" customHeight="1">
      <c r="C418" s="144"/>
    </row>
    <row r="419" spans="3:3" ht="14.25" customHeight="1">
      <c r="C419" s="144"/>
    </row>
    <row r="420" spans="3:3" ht="14.25" customHeight="1">
      <c r="C420" s="144"/>
    </row>
    <row r="421" spans="3:3" ht="14.25" customHeight="1">
      <c r="C421" s="144"/>
    </row>
    <row r="422" spans="3:3" ht="14.25" customHeight="1">
      <c r="C422" s="144"/>
    </row>
    <row r="423" spans="3:3" ht="14.25" customHeight="1">
      <c r="C423" s="144"/>
    </row>
    <row r="424" spans="3:3" ht="14.25" customHeight="1">
      <c r="C424" s="144"/>
    </row>
    <row r="425" spans="3:3" ht="14.25" customHeight="1">
      <c r="C425" s="144"/>
    </row>
    <row r="426" spans="3:3" ht="14.25" customHeight="1">
      <c r="C426" s="144"/>
    </row>
    <row r="427" spans="3:3" ht="14.25" customHeight="1">
      <c r="C427" s="144"/>
    </row>
    <row r="428" spans="3:3" ht="14.25" customHeight="1">
      <c r="C428" s="144"/>
    </row>
    <row r="429" spans="3:3" ht="14.25" customHeight="1">
      <c r="C429" s="144"/>
    </row>
    <row r="430" spans="3:3" ht="14.25" customHeight="1">
      <c r="C430" s="144"/>
    </row>
    <row r="431" spans="3:3" ht="14.25" customHeight="1">
      <c r="C431" s="144"/>
    </row>
    <row r="432" spans="3:3" ht="14.25" customHeight="1">
      <c r="C432" s="144"/>
    </row>
    <row r="433" spans="3:3" ht="14.25" customHeight="1">
      <c r="C433" s="144"/>
    </row>
    <row r="434" spans="3:3" ht="14.25" customHeight="1">
      <c r="C434" s="144"/>
    </row>
    <row r="435" spans="3:3" ht="14.25" customHeight="1">
      <c r="C435" s="144"/>
    </row>
    <row r="436" spans="3:3" ht="14.25" customHeight="1">
      <c r="C436" s="144"/>
    </row>
    <row r="437" spans="3:3" ht="14.25" customHeight="1">
      <c r="C437" s="144"/>
    </row>
    <row r="438" spans="3:3" ht="14.25" customHeight="1">
      <c r="C438" s="144"/>
    </row>
    <row r="439" spans="3:3" ht="14.25" customHeight="1">
      <c r="C439" s="144"/>
    </row>
    <row r="440" spans="3:3" ht="14.25" customHeight="1">
      <c r="C440" s="144"/>
    </row>
    <row r="441" spans="3:3" ht="14.25" customHeight="1">
      <c r="C441" s="144"/>
    </row>
    <row r="442" spans="3:3" ht="14.25" customHeight="1">
      <c r="C442" s="144"/>
    </row>
    <row r="443" spans="3:3" ht="14.25" customHeight="1">
      <c r="C443" s="144"/>
    </row>
    <row r="444" spans="3:3" ht="14.25" customHeight="1">
      <c r="C444" s="144"/>
    </row>
    <row r="445" spans="3:3" ht="14.25" customHeight="1">
      <c r="C445" s="144"/>
    </row>
    <row r="446" spans="3:3" ht="14.25" customHeight="1">
      <c r="C446" s="144"/>
    </row>
    <row r="447" spans="3:3" ht="14.25" customHeight="1">
      <c r="C447" s="144"/>
    </row>
    <row r="448" spans="3:3" ht="14.25" customHeight="1">
      <c r="C448" s="144"/>
    </row>
    <row r="449" spans="3:3" ht="14.25" customHeight="1">
      <c r="C449" s="144"/>
    </row>
    <row r="450" spans="3:3" ht="14.25" customHeight="1">
      <c r="C450" s="144"/>
    </row>
    <row r="451" spans="3:3" ht="14.25" customHeight="1">
      <c r="C451" s="144"/>
    </row>
    <row r="452" spans="3:3" ht="14.25" customHeight="1">
      <c r="C452" s="144"/>
    </row>
    <row r="453" spans="3:3" ht="14.25" customHeight="1">
      <c r="C453" s="144"/>
    </row>
    <row r="454" spans="3:3" ht="14.25" customHeight="1">
      <c r="C454" s="144"/>
    </row>
    <row r="455" spans="3:3" ht="14.25" customHeight="1">
      <c r="C455" s="144"/>
    </row>
    <row r="456" spans="3:3" ht="14.25" customHeight="1">
      <c r="C456" s="144"/>
    </row>
    <row r="457" spans="3:3" ht="14.25" customHeight="1">
      <c r="C457" s="144"/>
    </row>
    <row r="458" spans="3:3" ht="14.25" customHeight="1">
      <c r="C458" s="144"/>
    </row>
    <row r="459" spans="3:3" ht="14.25" customHeight="1">
      <c r="C459" s="144"/>
    </row>
    <row r="460" spans="3:3" ht="14.25" customHeight="1">
      <c r="C460" s="144"/>
    </row>
    <row r="461" spans="3:3" ht="14.25" customHeight="1">
      <c r="C461" s="144"/>
    </row>
    <row r="462" spans="3:3" ht="14.25" customHeight="1">
      <c r="C462" s="144"/>
    </row>
    <row r="463" spans="3:3" ht="14.25" customHeight="1">
      <c r="C463" s="144"/>
    </row>
    <row r="464" spans="3:3" ht="14.25" customHeight="1">
      <c r="C464" s="144"/>
    </row>
    <row r="465" spans="3:3" ht="14.25" customHeight="1">
      <c r="C465" s="144"/>
    </row>
    <row r="466" spans="3:3" ht="14.25" customHeight="1">
      <c r="C466" s="144"/>
    </row>
    <row r="467" spans="3:3" ht="14.25" customHeight="1">
      <c r="C467" s="144"/>
    </row>
    <row r="468" spans="3:3" ht="14.25" customHeight="1">
      <c r="C468" s="144"/>
    </row>
    <row r="469" spans="3:3" ht="14.25" customHeight="1">
      <c r="C469" s="144"/>
    </row>
    <row r="470" spans="3:3" ht="14.25" customHeight="1">
      <c r="C470" s="144"/>
    </row>
    <row r="471" spans="3:3" ht="14.25" customHeight="1">
      <c r="C471" s="144"/>
    </row>
    <row r="472" spans="3:3" ht="14.25" customHeight="1">
      <c r="C472" s="144"/>
    </row>
    <row r="473" spans="3:3" ht="14.25" customHeight="1">
      <c r="C473" s="144"/>
    </row>
    <row r="474" spans="3:3" ht="14.25" customHeight="1">
      <c r="C474" s="144"/>
    </row>
    <row r="475" spans="3:3" ht="14.25" customHeight="1">
      <c r="C475" s="144"/>
    </row>
    <row r="476" spans="3:3" ht="14.25" customHeight="1">
      <c r="C476" s="144"/>
    </row>
    <row r="477" spans="3:3" ht="14.25" customHeight="1">
      <c r="C477" s="144"/>
    </row>
    <row r="478" spans="3:3" ht="14.25" customHeight="1">
      <c r="C478" s="144"/>
    </row>
    <row r="479" spans="3:3" ht="14.25" customHeight="1">
      <c r="C479" s="144"/>
    </row>
    <row r="480" spans="3:3" ht="14.25" customHeight="1">
      <c r="C480" s="144"/>
    </row>
    <row r="481" spans="3:3" ht="14.25" customHeight="1">
      <c r="C481" s="144"/>
    </row>
    <row r="482" spans="3:3" ht="14.25" customHeight="1">
      <c r="C482" s="144"/>
    </row>
    <row r="483" spans="3:3" ht="14.25" customHeight="1">
      <c r="C483" s="144"/>
    </row>
    <row r="484" spans="3:3" ht="14.25" customHeight="1">
      <c r="C484" s="144"/>
    </row>
    <row r="485" spans="3:3" ht="14.25" customHeight="1">
      <c r="C485" s="144"/>
    </row>
    <row r="486" spans="3:3" ht="14.25" customHeight="1">
      <c r="C486" s="144"/>
    </row>
    <row r="487" spans="3:3" ht="14.25" customHeight="1">
      <c r="C487" s="144"/>
    </row>
    <row r="488" spans="3:3" ht="14.25" customHeight="1">
      <c r="C488" s="144"/>
    </row>
    <row r="489" spans="3:3" ht="14.25" customHeight="1">
      <c r="C489" s="144"/>
    </row>
    <row r="490" spans="3:3" ht="14.25" customHeight="1">
      <c r="C490" s="144"/>
    </row>
    <row r="491" spans="3:3" ht="14.25" customHeight="1">
      <c r="C491" s="144"/>
    </row>
    <row r="492" spans="3:3" ht="14.25" customHeight="1">
      <c r="C492" s="144"/>
    </row>
    <row r="493" spans="3:3" ht="14.25" customHeight="1">
      <c r="C493" s="144"/>
    </row>
    <row r="494" spans="3:3" ht="14.25" customHeight="1">
      <c r="C494" s="144"/>
    </row>
    <row r="495" spans="3:3" ht="14.25" customHeight="1">
      <c r="C495" s="144"/>
    </row>
    <row r="496" spans="3:3" ht="14.25" customHeight="1">
      <c r="C496" s="144"/>
    </row>
    <row r="497" spans="3:3" ht="14.25" customHeight="1">
      <c r="C497" s="144"/>
    </row>
    <row r="498" spans="3:3" ht="14.25" customHeight="1">
      <c r="C498" s="144"/>
    </row>
    <row r="499" spans="3:3" ht="14.25" customHeight="1">
      <c r="C499" s="144"/>
    </row>
    <row r="500" spans="3:3" ht="14.25" customHeight="1">
      <c r="C500" s="144"/>
    </row>
    <row r="501" spans="3:3" ht="14.25" customHeight="1">
      <c r="C501" s="144"/>
    </row>
    <row r="502" spans="3:3" ht="14.25" customHeight="1">
      <c r="C502" s="144"/>
    </row>
    <row r="503" spans="3:3" ht="14.25" customHeight="1">
      <c r="C503" s="144"/>
    </row>
    <row r="504" spans="3:3" ht="14.25" customHeight="1">
      <c r="C504" s="144"/>
    </row>
    <row r="505" spans="3:3" ht="14.25" customHeight="1">
      <c r="C505" s="144"/>
    </row>
    <row r="506" spans="3:3" ht="14.25" customHeight="1">
      <c r="C506" s="144"/>
    </row>
    <row r="507" spans="3:3" ht="14.25" customHeight="1">
      <c r="C507" s="144"/>
    </row>
    <row r="508" spans="3:3" ht="14.25" customHeight="1">
      <c r="C508" s="144"/>
    </row>
    <row r="509" spans="3:3" ht="14.25" customHeight="1">
      <c r="C509" s="144"/>
    </row>
    <row r="510" spans="3:3" ht="14.25" customHeight="1">
      <c r="C510" s="144"/>
    </row>
    <row r="511" spans="3:3" ht="14.25" customHeight="1">
      <c r="C511" s="144"/>
    </row>
    <row r="512" spans="3:3" ht="14.25" customHeight="1">
      <c r="C512" s="144"/>
    </row>
    <row r="513" spans="3:3" ht="14.25" customHeight="1">
      <c r="C513" s="144"/>
    </row>
    <row r="514" spans="3:3" ht="14.25" customHeight="1">
      <c r="C514" s="144"/>
    </row>
    <row r="515" spans="3:3" ht="14.25" customHeight="1">
      <c r="C515" s="144"/>
    </row>
    <row r="516" spans="3:3" ht="14.25" customHeight="1">
      <c r="C516" s="144"/>
    </row>
    <row r="517" spans="3:3" ht="14.25" customHeight="1">
      <c r="C517" s="144"/>
    </row>
    <row r="518" spans="3:3" ht="14.25" customHeight="1">
      <c r="C518" s="144"/>
    </row>
    <row r="519" spans="3:3" ht="14.25" customHeight="1">
      <c r="C519" s="144"/>
    </row>
    <row r="520" spans="3:3" ht="14.25" customHeight="1">
      <c r="C520" s="144"/>
    </row>
    <row r="521" spans="3:3" ht="14.25" customHeight="1">
      <c r="C521" s="144"/>
    </row>
    <row r="522" spans="3:3" ht="14.25" customHeight="1">
      <c r="C522" s="144"/>
    </row>
    <row r="523" spans="3:3" ht="14.25" customHeight="1">
      <c r="C523" s="144"/>
    </row>
    <row r="524" spans="3:3" ht="14.25" customHeight="1">
      <c r="C524" s="144"/>
    </row>
    <row r="525" spans="3:3" ht="14.25" customHeight="1">
      <c r="C525" s="144"/>
    </row>
    <row r="526" spans="3:3" ht="14.25" customHeight="1">
      <c r="C526" s="144"/>
    </row>
    <row r="527" spans="3:3" ht="14.25" customHeight="1">
      <c r="C527" s="144"/>
    </row>
    <row r="528" spans="3:3" ht="14.25" customHeight="1">
      <c r="C528" s="144"/>
    </row>
    <row r="529" spans="3:3" ht="14.25" customHeight="1">
      <c r="C529" s="144"/>
    </row>
    <row r="530" spans="3:3" ht="14.25" customHeight="1">
      <c r="C530" s="144"/>
    </row>
    <row r="531" spans="3:3" ht="14.25" customHeight="1">
      <c r="C531" s="144"/>
    </row>
    <row r="532" spans="3:3" ht="14.25" customHeight="1">
      <c r="C532" s="144"/>
    </row>
    <row r="533" spans="3:3" ht="14.25" customHeight="1">
      <c r="C533" s="144"/>
    </row>
    <row r="534" spans="3:3" ht="14.25" customHeight="1">
      <c r="C534" s="144"/>
    </row>
    <row r="535" spans="3:3" ht="14.25" customHeight="1">
      <c r="C535" s="144"/>
    </row>
    <row r="536" spans="3:3" ht="14.25" customHeight="1">
      <c r="C536" s="144"/>
    </row>
    <row r="537" spans="3:3" ht="14.25" customHeight="1">
      <c r="C537" s="144"/>
    </row>
    <row r="538" spans="3:3" ht="14.25" customHeight="1">
      <c r="C538" s="144"/>
    </row>
    <row r="539" spans="3:3" ht="14.25" customHeight="1">
      <c r="C539" s="144"/>
    </row>
    <row r="540" spans="3:3" ht="14.25" customHeight="1">
      <c r="C540" s="144"/>
    </row>
    <row r="541" spans="3:3" ht="14.25" customHeight="1">
      <c r="C541" s="144"/>
    </row>
    <row r="542" spans="3:3" ht="14.25" customHeight="1">
      <c r="C542" s="144"/>
    </row>
    <row r="543" spans="3:3" ht="14.25" customHeight="1">
      <c r="C543" s="144"/>
    </row>
    <row r="544" spans="3:3" ht="14.25" customHeight="1">
      <c r="C544" s="144"/>
    </row>
    <row r="545" spans="3:3" ht="14.25" customHeight="1">
      <c r="C545" s="144"/>
    </row>
    <row r="546" spans="3:3" ht="14.25" customHeight="1">
      <c r="C546" s="144"/>
    </row>
    <row r="547" spans="3:3" ht="14.25" customHeight="1">
      <c r="C547" s="144"/>
    </row>
    <row r="548" spans="3:3" ht="14.25" customHeight="1">
      <c r="C548" s="144"/>
    </row>
    <row r="549" spans="3:3" ht="14.25" customHeight="1">
      <c r="C549" s="144"/>
    </row>
    <row r="550" spans="3:3" ht="14.25" customHeight="1">
      <c r="C550" s="144"/>
    </row>
    <row r="551" spans="3:3" ht="14.25" customHeight="1">
      <c r="C551" s="144"/>
    </row>
    <row r="552" spans="3:3" ht="14.25" customHeight="1">
      <c r="C552" s="144"/>
    </row>
    <row r="553" spans="3:3" ht="14.25" customHeight="1">
      <c r="C553" s="144"/>
    </row>
    <row r="554" spans="3:3" ht="14.25" customHeight="1">
      <c r="C554" s="144"/>
    </row>
    <row r="555" spans="3:3" ht="14.25" customHeight="1">
      <c r="C555" s="144"/>
    </row>
    <row r="556" spans="3:3" ht="14.25" customHeight="1">
      <c r="C556" s="144"/>
    </row>
    <row r="557" spans="3:3" ht="14.25" customHeight="1">
      <c r="C557" s="144"/>
    </row>
    <row r="558" spans="3:3" ht="14.25" customHeight="1">
      <c r="C558" s="144"/>
    </row>
    <row r="559" spans="3:3" ht="14.25" customHeight="1">
      <c r="C559" s="144"/>
    </row>
    <row r="560" spans="3:3" ht="14.25" customHeight="1">
      <c r="C560" s="144"/>
    </row>
    <row r="561" spans="3:3" ht="14.25" customHeight="1">
      <c r="C561" s="144"/>
    </row>
    <row r="562" spans="3:3" ht="14.25" customHeight="1">
      <c r="C562" s="144"/>
    </row>
    <row r="563" spans="3:3" ht="14.25" customHeight="1">
      <c r="C563" s="144"/>
    </row>
    <row r="564" spans="3:3" ht="14.25" customHeight="1">
      <c r="C564" s="144"/>
    </row>
    <row r="565" spans="3:3" ht="14.25" customHeight="1">
      <c r="C565" s="144"/>
    </row>
    <row r="566" spans="3:3" ht="14.25" customHeight="1">
      <c r="C566" s="144"/>
    </row>
    <row r="567" spans="3:3" ht="14.25" customHeight="1">
      <c r="C567" s="144"/>
    </row>
    <row r="568" spans="3:3" ht="14.25" customHeight="1">
      <c r="C568" s="144"/>
    </row>
    <row r="569" spans="3:3" ht="14.25" customHeight="1">
      <c r="C569" s="144"/>
    </row>
    <row r="570" spans="3:3" ht="14.25" customHeight="1">
      <c r="C570" s="144"/>
    </row>
    <row r="571" spans="3:3" ht="14.25" customHeight="1">
      <c r="C571" s="144"/>
    </row>
    <row r="572" spans="3:3" ht="14.25" customHeight="1">
      <c r="C572" s="144"/>
    </row>
    <row r="573" spans="3:3" ht="14.25" customHeight="1">
      <c r="C573" s="144"/>
    </row>
    <row r="574" spans="3:3" ht="14.25" customHeight="1">
      <c r="C574" s="144"/>
    </row>
    <row r="575" spans="3:3" ht="14.25" customHeight="1">
      <c r="C575" s="144"/>
    </row>
    <row r="576" spans="3:3" ht="14.25" customHeight="1">
      <c r="C576" s="144"/>
    </row>
    <row r="577" spans="3:3" ht="14.25" customHeight="1">
      <c r="C577" s="144"/>
    </row>
    <row r="578" spans="3:3" ht="14.25" customHeight="1">
      <c r="C578" s="144"/>
    </row>
    <row r="579" spans="3:3" ht="14.25" customHeight="1">
      <c r="C579" s="144"/>
    </row>
    <row r="580" spans="3:3" ht="14.25" customHeight="1">
      <c r="C580" s="144"/>
    </row>
    <row r="581" spans="3:3" ht="14.25" customHeight="1">
      <c r="C581" s="144"/>
    </row>
    <row r="582" spans="3:3" ht="14.25" customHeight="1">
      <c r="C582" s="144"/>
    </row>
    <row r="583" spans="3:3" ht="14.25" customHeight="1">
      <c r="C583" s="144"/>
    </row>
    <row r="584" spans="3:3" ht="14.25" customHeight="1">
      <c r="C584" s="144"/>
    </row>
    <row r="585" spans="3:3" ht="14.25" customHeight="1">
      <c r="C585" s="144"/>
    </row>
    <row r="586" spans="3:3" ht="14.25" customHeight="1">
      <c r="C586" s="144"/>
    </row>
    <row r="587" spans="3:3" ht="14.25" customHeight="1">
      <c r="C587" s="144"/>
    </row>
    <row r="588" spans="3:3" ht="14.25" customHeight="1">
      <c r="C588" s="144"/>
    </row>
    <row r="589" spans="3:3" ht="14.25" customHeight="1">
      <c r="C589" s="144"/>
    </row>
    <row r="590" spans="3:3" ht="14.25" customHeight="1">
      <c r="C590" s="144"/>
    </row>
    <row r="591" spans="3:3" ht="14.25" customHeight="1">
      <c r="C591" s="144"/>
    </row>
    <row r="592" spans="3:3" ht="14.25" customHeight="1">
      <c r="C592" s="144"/>
    </row>
    <row r="593" spans="3:3" ht="14.25" customHeight="1">
      <c r="C593" s="144"/>
    </row>
    <row r="594" spans="3:3" ht="14.25" customHeight="1">
      <c r="C594" s="144"/>
    </row>
    <row r="595" spans="3:3" ht="14.25" customHeight="1">
      <c r="C595" s="144"/>
    </row>
    <row r="596" spans="3:3" ht="14.25" customHeight="1">
      <c r="C596" s="144"/>
    </row>
    <row r="597" spans="3:3" ht="14.25" customHeight="1">
      <c r="C597" s="144"/>
    </row>
    <row r="598" spans="3:3" ht="14.25" customHeight="1">
      <c r="C598" s="144"/>
    </row>
    <row r="599" spans="3:3" ht="14.25" customHeight="1">
      <c r="C599" s="144"/>
    </row>
    <row r="600" spans="3:3" ht="14.25" customHeight="1">
      <c r="C600" s="144"/>
    </row>
    <row r="601" spans="3:3" ht="14.25" customHeight="1">
      <c r="C601" s="144"/>
    </row>
    <row r="602" spans="3:3" ht="14.25" customHeight="1">
      <c r="C602" s="144"/>
    </row>
    <row r="603" spans="3:3" ht="14.25" customHeight="1">
      <c r="C603" s="144"/>
    </row>
    <row r="604" spans="3:3" ht="14.25" customHeight="1">
      <c r="C604" s="144"/>
    </row>
    <row r="605" spans="3:3" ht="14.25" customHeight="1">
      <c r="C605" s="144"/>
    </row>
    <row r="606" spans="3:3" ht="14.25" customHeight="1">
      <c r="C606" s="144"/>
    </row>
    <row r="607" spans="3:3" ht="14.25" customHeight="1">
      <c r="C607" s="144"/>
    </row>
    <row r="608" spans="3:3" ht="14.25" customHeight="1">
      <c r="C608" s="144"/>
    </row>
    <row r="609" spans="3:3" ht="14.25" customHeight="1">
      <c r="C609" s="144"/>
    </row>
    <row r="610" spans="3:3" ht="14.25" customHeight="1">
      <c r="C610" s="144"/>
    </row>
    <row r="611" spans="3:3" ht="14.25" customHeight="1">
      <c r="C611" s="144"/>
    </row>
    <row r="612" spans="3:3" ht="14.25" customHeight="1">
      <c r="C612" s="144"/>
    </row>
    <row r="613" spans="3:3" ht="14.25" customHeight="1">
      <c r="C613" s="144"/>
    </row>
    <row r="614" spans="3:3" ht="14.25" customHeight="1">
      <c r="C614" s="144"/>
    </row>
    <row r="615" spans="3:3" ht="14.25" customHeight="1">
      <c r="C615" s="144"/>
    </row>
    <row r="616" spans="3:3" ht="14.25" customHeight="1">
      <c r="C616" s="144"/>
    </row>
    <row r="617" spans="3:3" ht="14.25" customHeight="1">
      <c r="C617" s="144"/>
    </row>
    <row r="618" spans="3:3" ht="14.25" customHeight="1">
      <c r="C618" s="144"/>
    </row>
    <row r="619" spans="3:3" ht="14.25" customHeight="1">
      <c r="C619" s="144"/>
    </row>
    <row r="620" spans="3:3" ht="14.25" customHeight="1">
      <c r="C620" s="144"/>
    </row>
    <row r="621" spans="3:3" ht="14.25" customHeight="1">
      <c r="C621" s="144"/>
    </row>
    <row r="622" spans="3:3" ht="14.25" customHeight="1">
      <c r="C622" s="144"/>
    </row>
    <row r="623" spans="3:3" ht="14.25" customHeight="1">
      <c r="C623" s="144"/>
    </row>
    <row r="624" spans="3:3" ht="14.25" customHeight="1">
      <c r="C624" s="144"/>
    </row>
    <row r="625" spans="3:3" ht="14.25" customHeight="1">
      <c r="C625" s="144"/>
    </row>
    <row r="626" spans="3:3" ht="14.25" customHeight="1">
      <c r="C626" s="144"/>
    </row>
    <row r="627" spans="3:3" ht="14.25" customHeight="1">
      <c r="C627" s="144"/>
    </row>
    <row r="628" spans="3:3" ht="14.25" customHeight="1">
      <c r="C628" s="144"/>
    </row>
    <row r="629" spans="3:3" ht="14.25" customHeight="1">
      <c r="C629" s="144"/>
    </row>
    <row r="630" spans="3:3" ht="14.25" customHeight="1">
      <c r="C630" s="144"/>
    </row>
    <row r="631" spans="3:3" ht="14.25" customHeight="1">
      <c r="C631" s="144"/>
    </row>
    <row r="632" spans="3:3" ht="14.25" customHeight="1">
      <c r="C632" s="144"/>
    </row>
    <row r="633" spans="3:3" ht="14.25" customHeight="1">
      <c r="C633" s="144"/>
    </row>
    <row r="634" spans="3:3" ht="14.25" customHeight="1">
      <c r="C634" s="144"/>
    </row>
    <row r="635" spans="3:3" ht="14.25" customHeight="1">
      <c r="C635" s="144"/>
    </row>
    <row r="636" spans="3:3" ht="14.25" customHeight="1">
      <c r="C636" s="144"/>
    </row>
    <row r="637" spans="3:3" ht="14.25" customHeight="1">
      <c r="C637" s="144"/>
    </row>
    <row r="638" spans="3:3" ht="14.25" customHeight="1">
      <c r="C638" s="144"/>
    </row>
    <row r="639" spans="3:3" ht="14.25" customHeight="1">
      <c r="C639" s="144"/>
    </row>
    <row r="640" spans="3:3" ht="14.25" customHeight="1">
      <c r="C640" s="144"/>
    </row>
    <row r="641" spans="3:3" ht="14.25" customHeight="1">
      <c r="C641" s="144"/>
    </row>
    <row r="642" spans="3:3" ht="14.25" customHeight="1">
      <c r="C642" s="144"/>
    </row>
    <row r="643" spans="3:3" ht="14.25" customHeight="1">
      <c r="C643" s="144"/>
    </row>
    <row r="644" spans="3:3" ht="14.25" customHeight="1">
      <c r="C644" s="144"/>
    </row>
    <row r="645" spans="3:3" ht="14.25" customHeight="1">
      <c r="C645" s="144"/>
    </row>
    <row r="646" spans="3:3" ht="14.25" customHeight="1">
      <c r="C646" s="144"/>
    </row>
    <row r="647" spans="3:3" ht="14.25" customHeight="1">
      <c r="C647" s="144"/>
    </row>
    <row r="648" spans="3:3" ht="14.25" customHeight="1">
      <c r="C648" s="144"/>
    </row>
    <row r="649" spans="3:3" ht="14.25" customHeight="1">
      <c r="C649" s="144"/>
    </row>
    <row r="650" spans="3:3" ht="14.25" customHeight="1">
      <c r="C650" s="144"/>
    </row>
    <row r="651" spans="3:3" ht="14.25" customHeight="1">
      <c r="C651" s="144"/>
    </row>
    <row r="652" spans="3:3" ht="14.25" customHeight="1">
      <c r="C652" s="144"/>
    </row>
    <row r="653" spans="3:3" ht="14.25" customHeight="1">
      <c r="C653" s="144"/>
    </row>
    <row r="654" spans="3:3" ht="14.25" customHeight="1">
      <c r="C654" s="144"/>
    </row>
    <row r="655" spans="3:3" ht="14.25" customHeight="1">
      <c r="C655" s="144"/>
    </row>
    <row r="656" spans="3:3" ht="14.25" customHeight="1">
      <c r="C656" s="144"/>
    </row>
    <row r="657" spans="3:3" ht="14.25" customHeight="1">
      <c r="C657" s="144"/>
    </row>
    <row r="658" spans="3:3" ht="14.25" customHeight="1">
      <c r="C658" s="144"/>
    </row>
    <row r="659" spans="3:3" ht="14.25" customHeight="1">
      <c r="C659" s="144"/>
    </row>
    <row r="660" spans="3:3" ht="14.25" customHeight="1">
      <c r="C660" s="144"/>
    </row>
    <row r="661" spans="3:3" ht="14.25" customHeight="1">
      <c r="C661" s="144"/>
    </row>
    <row r="662" spans="3:3" ht="14.25" customHeight="1">
      <c r="C662" s="144"/>
    </row>
    <row r="663" spans="3:3" ht="14.25" customHeight="1">
      <c r="C663" s="144"/>
    </row>
    <row r="664" spans="3:3" ht="14.25" customHeight="1">
      <c r="C664" s="144"/>
    </row>
    <row r="665" spans="3:3" ht="14.25" customHeight="1">
      <c r="C665" s="144"/>
    </row>
    <row r="666" spans="3:3" ht="14.25" customHeight="1">
      <c r="C666" s="144"/>
    </row>
    <row r="667" spans="3:3" ht="14.25" customHeight="1">
      <c r="C667" s="144"/>
    </row>
    <row r="668" spans="3:3" ht="14.25" customHeight="1">
      <c r="C668" s="144"/>
    </row>
    <row r="669" spans="3:3" ht="14.25" customHeight="1">
      <c r="C669" s="144"/>
    </row>
    <row r="670" spans="3:3" ht="14.25" customHeight="1">
      <c r="C670" s="144"/>
    </row>
    <row r="671" spans="3:3" ht="14.25" customHeight="1">
      <c r="C671" s="144"/>
    </row>
    <row r="672" spans="3:3" ht="14.25" customHeight="1">
      <c r="C672" s="144"/>
    </row>
    <row r="673" spans="3:3" ht="14.25" customHeight="1">
      <c r="C673" s="144"/>
    </row>
    <row r="674" spans="3:3" ht="14.25" customHeight="1">
      <c r="C674" s="144"/>
    </row>
    <row r="675" spans="3:3" ht="14.25" customHeight="1">
      <c r="C675" s="144"/>
    </row>
    <row r="676" spans="3:3" ht="14.25" customHeight="1">
      <c r="C676" s="144"/>
    </row>
    <row r="677" spans="3:3" ht="14.25" customHeight="1">
      <c r="C677" s="144"/>
    </row>
    <row r="678" spans="3:3" ht="14.25" customHeight="1">
      <c r="C678" s="144"/>
    </row>
    <row r="679" spans="3:3" ht="14.25" customHeight="1">
      <c r="C679" s="144"/>
    </row>
    <row r="680" spans="3:3" ht="14.25" customHeight="1">
      <c r="C680" s="144"/>
    </row>
    <row r="681" spans="3:3" ht="14.25" customHeight="1">
      <c r="C681" s="144"/>
    </row>
    <row r="682" spans="3:3" ht="14.25" customHeight="1">
      <c r="C682" s="144"/>
    </row>
    <row r="683" spans="3:3" ht="14.25" customHeight="1">
      <c r="C683" s="144"/>
    </row>
    <row r="684" spans="3:3" ht="14.25" customHeight="1">
      <c r="C684" s="144"/>
    </row>
    <row r="685" spans="3:3" ht="14.25" customHeight="1">
      <c r="C685" s="144"/>
    </row>
    <row r="686" spans="3:3" ht="14.25" customHeight="1">
      <c r="C686" s="144"/>
    </row>
    <row r="687" spans="3:3" ht="14.25" customHeight="1">
      <c r="C687" s="144"/>
    </row>
    <row r="688" spans="3:3" ht="14.25" customHeight="1">
      <c r="C688" s="144"/>
    </row>
    <row r="689" spans="3:3" ht="14.25" customHeight="1">
      <c r="C689" s="144"/>
    </row>
    <row r="690" spans="3:3" ht="14.25" customHeight="1">
      <c r="C690" s="144"/>
    </row>
    <row r="691" spans="3:3" ht="14.25" customHeight="1">
      <c r="C691" s="144"/>
    </row>
    <row r="692" spans="3:3" ht="14.25" customHeight="1">
      <c r="C692" s="144"/>
    </row>
    <row r="693" spans="3:3" ht="14.25" customHeight="1">
      <c r="C693" s="144"/>
    </row>
    <row r="694" spans="3:3" ht="14.25" customHeight="1">
      <c r="C694" s="144"/>
    </row>
    <row r="695" spans="3:3" ht="14.25" customHeight="1">
      <c r="C695" s="144"/>
    </row>
    <row r="696" spans="3:3" ht="14.25" customHeight="1">
      <c r="C696" s="144"/>
    </row>
    <row r="697" spans="3:3" ht="14.25" customHeight="1">
      <c r="C697" s="144"/>
    </row>
    <row r="698" spans="3:3" ht="14.25" customHeight="1">
      <c r="C698" s="144"/>
    </row>
    <row r="699" spans="3:3" ht="14.25" customHeight="1">
      <c r="C699" s="144"/>
    </row>
    <row r="700" spans="3:3" ht="14.25" customHeight="1">
      <c r="C700" s="144"/>
    </row>
    <row r="701" spans="3:3" ht="14.25" customHeight="1">
      <c r="C701" s="144"/>
    </row>
    <row r="702" spans="3:3" ht="14.25" customHeight="1">
      <c r="C702" s="144"/>
    </row>
    <row r="703" spans="3:3" ht="14.25" customHeight="1">
      <c r="C703" s="144"/>
    </row>
    <row r="704" spans="3:3" ht="14.25" customHeight="1">
      <c r="C704" s="144"/>
    </row>
    <row r="705" spans="3:3" ht="14.25" customHeight="1">
      <c r="C705" s="144"/>
    </row>
    <row r="706" spans="3:3" ht="14.25" customHeight="1">
      <c r="C706" s="144"/>
    </row>
    <row r="707" spans="3:3" ht="14.25" customHeight="1">
      <c r="C707" s="144"/>
    </row>
    <row r="708" spans="3:3" ht="14.25" customHeight="1">
      <c r="C708" s="144"/>
    </row>
    <row r="709" spans="3:3" ht="14.25" customHeight="1">
      <c r="C709" s="144"/>
    </row>
    <row r="710" spans="3:3" ht="14.25" customHeight="1">
      <c r="C710" s="144"/>
    </row>
    <row r="711" spans="3:3" ht="14.25" customHeight="1">
      <c r="C711" s="144"/>
    </row>
    <row r="712" spans="3:3" ht="14.25" customHeight="1">
      <c r="C712" s="144"/>
    </row>
    <row r="713" spans="3:3" ht="14.25" customHeight="1">
      <c r="C713" s="144"/>
    </row>
    <row r="714" spans="3:3" ht="14.25" customHeight="1">
      <c r="C714" s="144"/>
    </row>
    <row r="715" spans="3:3" ht="14.25" customHeight="1">
      <c r="C715" s="144"/>
    </row>
    <row r="716" spans="3:3" ht="14.25" customHeight="1">
      <c r="C716" s="144"/>
    </row>
    <row r="717" spans="3:3" ht="14.25" customHeight="1">
      <c r="C717" s="144"/>
    </row>
    <row r="718" spans="3:3" ht="14.25" customHeight="1">
      <c r="C718" s="144"/>
    </row>
    <row r="719" spans="3:3" ht="14.25" customHeight="1">
      <c r="C719" s="144"/>
    </row>
    <row r="720" spans="3:3" ht="14.25" customHeight="1">
      <c r="C720" s="144"/>
    </row>
    <row r="721" spans="3:3" ht="14.25" customHeight="1">
      <c r="C721" s="144"/>
    </row>
    <row r="722" spans="3:3" ht="14.25" customHeight="1">
      <c r="C722" s="144"/>
    </row>
    <row r="723" spans="3:3" ht="14.25" customHeight="1">
      <c r="C723" s="144"/>
    </row>
    <row r="724" spans="3:3" ht="14.25" customHeight="1">
      <c r="C724" s="144"/>
    </row>
    <row r="725" spans="3:3" ht="14.25" customHeight="1">
      <c r="C725" s="144"/>
    </row>
    <row r="726" spans="3:3" ht="14.25" customHeight="1">
      <c r="C726" s="144"/>
    </row>
    <row r="727" spans="3:3" ht="14.25" customHeight="1">
      <c r="C727" s="144"/>
    </row>
    <row r="728" spans="3:3" ht="14.25" customHeight="1">
      <c r="C728" s="144"/>
    </row>
    <row r="729" spans="3:3" ht="14.25" customHeight="1">
      <c r="C729" s="144"/>
    </row>
    <row r="730" spans="3:3" ht="14.25" customHeight="1">
      <c r="C730" s="144"/>
    </row>
    <row r="731" spans="3:3" ht="14.25" customHeight="1">
      <c r="C731" s="144"/>
    </row>
    <row r="732" spans="3:3" ht="14.25" customHeight="1">
      <c r="C732" s="144"/>
    </row>
    <row r="733" spans="3:3" ht="14.25" customHeight="1">
      <c r="C733" s="144"/>
    </row>
    <row r="734" spans="3:3" ht="14.25" customHeight="1">
      <c r="C734" s="144"/>
    </row>
    <row r="735" spans="3:3" ht="14.25" customHeight="1">
      <c r="C735" s="144"/>
    </row>
    <row r="736" spans="3:3" ht="14.25" customHeight="1">
      <c r="C736" s="144"/>
    </row>
    <row r="737" spans="3:3" ht="14.25" customHeight="1">
      <c r="C737" s="144"/>
    </row>
    <row r="738" spans="3:3" ht="14.25" customHeight="1">
      <c r="C738" s="144"/>
    </row>
    <row r="739" spans="3:3" ht="14.25" customHeight="1">
      <c r="C739" s="144"/>
    </row>
    <row r="740" spans="3:3" ht="14.25" customHeight="1">
      <c r="C740" s="144"/>
    </row>
    <row r="741" spans="3:3" ht="14.25" customHeight="1">
      <c r="C741" s="144"/>
    </row>
    <row r="742" spans="3:3" ht="14.25" customHeight="1">
      <c r="C742" s="144"/>
    </row>
    <row r="743" spans="3:3" ht="14.25" customHeight="1">
      <c r="C743" s="144"/>
    </row>
    <row r="744" spans="3:3" ht="14.25" customHeight="1">
      <c r="C744" s="144"/>
    </row>
    <row r="745" spans="3:3" ht="14.25" customHeight="1">
      <c r="C745" s="144"/>
    </row>
    <row r="746" spans="3:3" ht="14.25" customHeight="1">
      <c r="C746" s="144"/>
    </row>
    <row r="747" spans="3:3" ht="14.25" customHeight="1">
      <c r="C747" s="144"/>
    </row>
    <row r="748" spans="3:3" ht="14.25" customHeight="1">
      <c r="C748" s="144"/>
    </row>
    <row r="749" spans="3:3" ht="14.25" customHeight="1">
      <c r="C749" s="144"/>
    </row>
    <row r="750" spans="3:3" ht="14.25" customHeight="1">
      <c r="C750" s="144"/>
    </row>
    <row r="751" spans="3:3" ht="14.25" customHeight="1">
      <c r="C751" s="144"/>
    </row>
    <row r="752" spans="3:3" ht="14.25" customHeight="1">
      <c r="C752" s="144"/>
    </row>
    <row r="753" spans="3:3" ht="14.25" customHeight="1">
      <c r="C753" s="144"/>
    </row>
    <row r="754" spans="3:3" ht="14.25" customHeight="1">
      <c r="C754" s="144"/>
    </row>
    <row r="755" spans="3:3" ht="14.25" customHeight="1">
      <c r="C755" s="144"/>
    </row>
    <row r="756" spans="3:3" ht="14.25" customHeight="1">
      <c r="C756" s="144"/>
    </row>
    <row r="757" spans="3:3" ht="14.25" customHeight="1">
      <c r="C757" s="144"/>
    </row>
    <row r="758" spans="3:3" ht="14.25" customHeight="1">
      <c r="C758" s="144"/>
    </row>
    <row r="759" spans="3:3" ht="14.25" customHeight="1">
      <c r="C759" s="144"/>
    </row>
    <row r="760" spans="3:3" ht="14.25" customHeight="1">
      <c r="C760" s="144"/>
    </row>
    <row r="761" spans="3:3" ht="14.25" customHeight="1">
      <c r="C761" s="144"/>
    </row>
    <row r="762" spans="3:3" ht="14.25" customHeight="1">
      <c r="C762" s="144"/>
    </row>
    <row r="763" spans="3:3" ht="14.25" customHeight="1">
      <c r="C763" s="144"/>
    </row>
    <row r="764" spans="3:3" ht="14.25" customHeight="1">
      <c r="C764" s="144"/>
    </row>
    <row r="765" spans="3:3" ht="14.25" customHeight="1">
      <c r="C765" s="144"/>
    </row>
    <row r="766" spans="3:3" ht="14.25" customHeight="1">
      <c r="C766" s="144"/>
    </row>
    <row r="767" spans="3:3" ht="14.25" customHeight="1">
      <c r="C767" s="144"/>
    </row>
    <row r="768" spans="3:3" ht="14.25" customHeight="1">
      <c r="C768" s="144"/>
    </row>
    <row r="769" spans="3:3" ht="14.25" customHeight="1">
      <c r="C769" s="144"/>
    </row>
    <row r="770" spans="3:3" ht="14.25" customHeight="1">
      <c r="C770" s="144"/>
    </row>
    <row r="771" spans="3:3" ht="14.25" customHeight="1">
      <c r="C771" s="144"/>
    </row>
    <row r="772" spans="3:3" ht="14.25" customHeight="1">
      <c r="C772" s="144"/>
    </row>
    <row r="773" spans="3:3" ht="14.25" customHeight="1">
      <c r="C773" s="144"/>
    </row>
    <row r="774" spans="3:3" ht="14.25" customHeight="1">
      <c r="C774" s="144"/>
    </row>
    <row r="775" spans="3:3" ht="14.25" customHeight="1">
      <c r="C775" s="144"/>
    </row>
    <row r="776" spans="3:3" ht="14.25" customHeight="1">
      <c r="C776" s="144"/>
    </row>
    <row r="777" spans="3:3" ht="14.25" customHeight="1">
      <c r="C777" s="144"/>
    </row>
    <row r="778" spans="3:3" ht="14.25" customHeight="1">
      <c r="C778" s="144"/>
    </row>
    <row r="779" spans="3:3" ht="14.25" customHeight="1">
      <c r="C779" s="144"/>
    </row>
    <row r="780" spans="3:3" ht="14.25" customHeight="1">
      <c r="C780" s="144"/>
    </row>
    <row r="781" spans="3:3" ht="14.25" customHeight="1">
      <c r="C781" s="144"/>
    </row>
    <row r="782" spans="3:3" ht="14.25" customHeight="1">
      <c r="C782" s="144"/>
    </row>
    <row r="783" spans="3:3" ht="14.25" customHeight="1">
      <c r="C783" s="144"/>
    </row>
    <row r="784" spans="3:3" ht="14.25" customHeight="1">
      <c r="C784" s="144"/>
    </row>
    <row r="785" spans="3:3" ht="14.25" customHeight="1">
      <c r="C785" s="144"/>
    </row>
    <row r="786" spans="3:3" ht="14.25" customHeight="1">
      <c r="C786" s="144"/>
    </row>
    <row r="787" spans="3:3" ht="14.25" customHeight="1">
      <c r="C787" s="144"/>
    </row>
    <row r="788" spans="3:3" ht="14.25" customHeight="1">
      <c r="C788" s="144"/>
    </row>
    <row r="789" spans="3:3" ht="14.25" customHeight="1">
      <c r="C789" s="144"/>
    </row>
    <row r="790" spans="3:3" ht="14.25" customHeight="1">
      <c r="C790" s="144"/>
    </row>
    <row r="791" spans="3:3" ht="14.25" customHeight="1">
      <c r="C791" s="144"/>
    </row>
    <row r="792" spans="3:3" ht="14.25" customHeight="1">
      <c r="C792" s="144"/>
    </row>
    <row r="793" spans="3:3" ht="14.25" customHeight="1">
      <c r="C793" s="144"/>
    </row>
    <row r="794" spans="3:3" ht="14.25" customHeight="1">
      <c r="C794" s="144"/>
    </row>
    <row r="795" spans="3:3" ht="14.25" customHeight="1">
      <c r="C795" s="144"/>
    </row>
    <row r="796" spans="3:3" ht="14.25" customHeight="1">
      <c r="C796" s="144"/>
    </row>
    <row r="797" spans="3:3" ht="14.25" customHeight="1">
      <c r="C797" s="144"/>
    </row>
    <row r="798" spans="3:3" ht="14.25" customHeight="1">
      <c r="C798" s="144"/>
    </row>
    <row r="799" spans="3:3" ht="14.25" customHeight="1">
      <c r="C799" s="144"/>
    </row>
    <row r="800" spans="3:3" ht="14.25" customHeight="1">
      <c r="C800" s="144"/>
    </row>
    <row r="801" spans="3:3" ht="14.25" customHeight="1">
      <c r="C801" s="144"/>
    </row>
    <row r="802" spans="3:3" ht="14.25" customHeight="1">
      <c r="C802" s="144"/>
    </row>
    <row r="803" spans="3:3" ht="14.25" customHeight="1">
      <c r="C803" s="144"/>
    </row>
    <row r="804" spans="3:3" ht="14.25" customHeight="1">
      <c r="C804" s="144"/>
    </row>
    <row r="805" spans="3:3" ht="14.25" customHeight="1">
      <c r="C805" s="144"/>
    </row>
    <row r="806" spans="3:3" ht="14.25" customHeight="1">
      <c r="C806" s="144"/>
    </row>
    <row r="807" spans="3:3" ht="14.25" customHeight="1">
      <c r="C807" s="144"/>
    </row>
    <row r="808" spans="3:3" ht="14.25" customHeight="1">
      <c r="C808" s="144"/>
    </row>
    <row r="809" spans="3:3" ht="14.25" customHeight="1">
      <c r="C809" s="144"/>
    </row>
    <row r="810" spans="3:3" ht="14.25" customHeight="1">
      <c r="C810" s="144"/>
    </row>
    <row r="811" spans="3:3" ht="14.25" customHeight="1">
      <c r="C811" s="144"/>
    </row>
    <row r="812" spans="3:3" ht="14.25" customHeight="1">
      <c r="C812" s="144"/>
    </row>
    <row r="813" spans="3:3" ht="14.25" customHeight="1">
      <c r="C813" s="144"/>
    </row>
    <row r="814" spans="3:3" ht="14.25" customHeight="1">
      <c r="C814" s="144"/>
    </row>
    <row r="815" spans="3:3" ht="14.25" customHeight="1">
      <c r="C815" s="144"/>
    </row>
    <row r="816" spans="3:3" ht="14.25" customHeight="1">
      <c r="C816" s="144"/>
    </row>
    <row r="817" spans="3:3" ht="14.25" customHeight="1">
      <c r="C817" s="144"/>
    </row>
    <row r="818" spans="3:3" ht="14.25" customHeight="1">
      <c r="C818" s="144"/>
    </row>
    <row r="819" spans="3:3" ht="14.25" customHeight="1">
      <c r="C819" s="144"/>
    </row>
    <row r="820" spans="3:3" ht="14.25" customHeight="1">
      <c r="C820" s="144"/>
    </row>
    <row r="821" spans="3:3" ht="14.25" customHeight="1">
      <c r="C821" s="144"/>
    </row>
    <row r="822" spans="3:3" ht="14.25" customHeight="1">
      <c r="C822" s="144"/>
    </row>
    <row r="823" spans="3:3" ht="14.25" customHeight="1">
      <c r="C823" s="144"/>
    </row>
    <row r="824" spans="3:3" ht="14.25" customHeight="1">
      <c r="C824" s="144"/>
    </row>
    <row r="825" spans="3:3" ht="14.25" customHeight="1">
      <c r="C825" s="144"/>
    </row>
    <row r="826" spans="3:3" ht="14.25" customHeight="1">
      <c r="C826" s="144"/>
    </row>
    <row r="827" spans="3:3" ht="14.25" customHeight="1">
      <c r="C827" s="144"/>
    </row>
    <row r="828" spans="3:3" ht="14.25" customHeight="1">
      <c r="C828" s="144"/>
    </row>
    <row r="829" spans="3:3" ht="14.25" customHeight="1">
      <c r="C829" s="144"/>
    </row>
    <row r="830" spans="3:3" ht="14.25" customHeight="1">
      <c r="C830" s="144"/>
    </row>
    <row r="831" spans="3:3" ht="14.25" customHeight="1">
      <c r="C831" s="144"/>
    </row>
    <row r="832" spans="3:3" ht="14.25" customHeight="1">
      <c r="C832" s="144"/>
    </row>
    <row r="833" spans="3:3" ht="14.25" customHeight="1">
      <c r="C833" s="144"/>
    </row>
    <row r="834" spans="3:3" ht="14.25" customHeight="1">
      <c r="C834" s="144"/>
    </row>
    <row r="835" spans="3:3" ht="14.25" customHeight="1">
      <c r="C835" s="144"/>
    </row>
    <row r="836" spans="3:3" ht="14.25" customHeight="1">
      <c r="C836" s="144"/>
    </row>
    <row r="837" spans="3:3" ht="14.25" customHeight="1">
      <c r="C837" s="144"/>
    </row>
    <row r="838" spans="3:3" ht="14.25" customHeight="1">
      <c r="C838" s="144"/>
    </row>
    <row r="839" spans="3:3" ht="14.25" customHeight="1">
      <c r="C839" s="144"/>
    </row>
    <row r="840" spans="3:3" ht="14.25" customHeight="1">
      <c r="C840" s="144"/>
    </row>
    <row r="841" spans="3:3" ht="14.25" customHeight="1">
      <c r="C841" s="144"/>
    </row>
    <row r="842" spans="3:3" ht="14.25" customHeight="1">
      <c r="C842" s="144"/>
    </row>
    <row r="843" spans="3:3" ht="14.25" customHeight="1">
      <c r="C843" s="144"/>
    </row>
    <row r="844" spans="3:3" ht="14.25" customHeight="1">
      <c r="C844" s="144"/>
    </row>
    <row r="845" spans="3:3" ht="14.25" customHeight="1">
      <c r="C845" s="144"/>
    </row>
    <row r="846" spans="3:3" ht="14.25" customHeight="1">
      <c r="C846" s="144"/>
    </row>
    <row r="847" spans="3:3" ht="14.25" customHeight="1">
      <c r="C847" s="144"/>
    </row>
    <row r="848" spans="3:3" ht="14.25" customHeight="1">
      <c r="C848" s="144"/>
    </row>
    <row r="849" spans="3:3" ht="14.25" customHeight="1">
      <c r="C849" s="144"/>
    </row>
    <row r="850" spans="3:3" ht="14.25" customHeight="1">
      <c r="C850" s="144"/>
    </row>
    <row r="851" spans="3:3" ht="14.25" customHeight="1">
      <c r="C851" s="144"/>
    </row>
    <row r="852" spans="3:3" ht="14.25" customHeight="1">
      <c r="C852" s="144"/>
    </row>
    <row r="853" spans="3:3" ht="14.25" customHeight="1">
      <c r="C853" s="144"/>
    </row>
    <row r="854" spans="3:3" ht="14.25" customHeight="1">
      <c r="C854" s="144"/>
    </row>
    <row r="855" spans="3:3" ht="14.25" customHeight="1">
      <c r="C855" s="144"/>
    </row>
    <row r="856" spans="3:3" ht="14.25" customHeight="1">
      <c r="C856" s="144"/>
    </row>
    <row r="857" spans="3:3" ht="14.25" customHeight="1">
      <c r="C857" s="144"/>
    </row>
    <row r="858" spans="3:3" ht="14.25" customHeight="1">
      <c r="C858" s="144"/>
    </row>
    <row r="859" spans="3:3" ht="14.25" customHeight="1">
      <c r="C859" s="144"/>
    </row>
    <row r="860" spans="3:3" ht="14.25" customHeight="1">
      <c r="C860" s="144"/>
    </row>
    <row r="861" spans="3:3" ht="14.25" customHeight="1">
      <c r="C861" s="144"/>
    </row>
    <row r="862" spans="3:3" ht="14.25" customHeight="1">
      <c r="C862" s="144"/>
    </row>
    <row r="863" spans="3:3" ht="14.25" customHeight="1">
      <c r="C863" s="144"/>
    </row>
    <row r="864" spans="3:3" ht="14.25" customHeight="1">
      <c r="C864" s="144"/>
    </row>
    <row r="865" spans="3:3" ht="14.25" customHeight="1">
      <c r="C865" s="144"/>
    </row>
    <row r="866" spans="3:3" ht="14.25" customHeight="1">
      <c r="C866" s="144"/>
    </row>
    <row r="867" spans="3:3" ht="14.25" customHeight="1">
      <c r="C867" s="144"/>
    </row>
    <row r="868" spans="3:3" ht="14.25" customHeight="1">
      <c r="C868" s="144"/>
    </row>
    <row r="869" spans="3:3" ht="14.25" customHeight="1">
      <c r="C869" s="144"/>
    </row>
    <row r="870" spans="3:3" ht="14.25" customHeight="1">
      <c r="C870" s="144"/>
    </row>
    <row r="871" spans="3:3" ht="14.25" customHeight="1">
      <c r="C871" s="144"/>
    </row>
    <row r="872" spans="3:3" ht="14.25" customHeight="1">
      <c r="C872" s="144"/>
    </row>
    <row r="873" spans="3:3" ht="14.25" customHeight="1">
      <c r="C873" s="144"/>
    </row>
    <row r="874" spans="3:3" ht="14.25" customHeight="1">
      <c r="C874" s="144"/>
    </row>
    <row r="875" spans="3:3" ht="14.25" customHeight="1">
      <c r="C875" s="144"/>
    </row>
    <row r="876" spans="3:3" ht="14.25" customHeight="1">
      <c r="C876" s="144"/>
    </row>
    <row r="877" spans="3:3" ht="14.25" customHeight="1">
      <c r="C877" s="144"/>
    </row>
    <row r="878" spans="3:3" ht="14.25" customHeight="1">
      <c r="C878" s="144"/>
    </row>
    <row r="879" spans="3:3" ht="14.25" customHeight="1">
      <c r="C879" s="144"/>
    </row>
    <row r="880" spans="3:3" ht="14.25" customHeight="1">
      <c r="C880" s="144"/>
    </row>
    <row r="881" spans="3:3" ht="14.25" customHeight="1">
      <c r="C881" s="144"/>
    </row>
    <row r="882" spans="3:3" ht="14.25" customHeight="1">
      <c r="C882" s="144"/>
    </row>
    <row r="883" spans="3:3" ht="14.25" customHeight="1">
      <c r="C883" s="144"/>
    </row>
    <row r="884" spans="3:3" ht="14.25" customHeight="1">
      <c r="C884" s="144"/>
    </row>
    <row r="885" spans="3:3" ht="14.25" customHeight="1">
      <c r="C885" s="144"/>
    </row>
    <row r="886" spans="3:3" ht="14.25" customHeight="1">
      <c r="C886" s="144"/>
    </row>
    <row r="887" spans="3:3" ht="14.25" customHeight="1">
      <c r="C887" s="144"/>
    </row>
    <row r="888" spans="3:3" ht="14.25" customHeight="1">
      <c r="C888" s="144"/>
    </row>
    <row r="889" spans="3:3" ht="14.25" customHeight="1">
      <c r="C889" s="144"/>
    </row>
    <row r="890" spans="3:3" ht="14.25" customHeight="1">
      <c r="C890" s="144"/>
    </row>
    <row r="891" spans="3:3" ht="14.25" customHeight="1">
      <c r="C891" s="144"/>
    </row>
    <row r="892" spans="3:3" ht="14.25" customHeight="1">
      <c r="C892" s="144"/>
    </row>
    <row r="893" spans="3:3" ht="14.25" customHeight="1">
      <c r="C893" s="144"/>
    </row>
    <row r="894" spans="3:3" ht="14.25" customHeight="1">
      <c r="C894" s="144"/>
    </row>
    <row r="895" spans="3:3" ht="14.25" customHeight="1">
      <c r="C895" s="144"/>
    </row>
    <row r="896" spans="3:3" ht="14.25" customHeight="1">
      <c r="C896" s="144"/>
    </row>
    <row r="897" spans="3:3" ht="14.25" customHeight="1">
      <c r="C897" s="144"/>
    </row>
    <row r="898" spans="3:3" ht="14.25" customHeight="1">
      <c r="C898" s="144"/>
    </row>
    <row r="899" spans="3:3" ht="14.25" customHeight="1">
      <c r="C899" s="144"/>
    </row>
    <row r="900" spans="3:3" ht="14.25" customHeight="1">
      <c r="C900" s="144"/>
    </row>
    <row r="901" spans="3:3" ht="14.25" customHeight="1">
      <c r="C901" s="144"/>
    </row>
    <row r="902" spans="3:3" ht="14.25" customHeight="1">
      <c r="C902" s="144"/>
    </row>
    <row r="903" spans="3:3" ht="14.25" customHeight="1">
      <c r="C903" s="144"/>
    </row>
    <row r="904" spans="3:3" ht="14.25" customHeight="1">
      <c r="C904" s="144"/>
    </row>
    <row r="905" spans="3:3" ht="14.25" customHeight="1">
      <c r="C905" s="144"/>
    </row>
    <row r="906" spans="3:3" ht="14.25" customHeight="1">
      <c r="C906" s="144"/>
    </row>
    <row r="907" spans="3:3" ht="14.25" customHeight="1">
      <c r="C907" s="144"/>
    </row>
    <row r="908" spans="3:3" ht="14.25" customHeight="1">
      <c r="C908" s="144"/>
    </row>
    <row r="909" spans="3:3" ht="14.25" customHeight="1">
      <c r="C909" s="144"/>
    </row>
    <row r="910" spans="3:3" ht="14.25" customHeight="1">
      <c r="C910" s="144"/>
    </row>
    <row r="911" spans="3:3" ht="14.25" customHeight="1">
      <c r="C911" s="144"/>
    </row>
    <row r="912" spans="3:3" ht="14.25" customHeight="1">
      <c r="C912" s="144"/>
    </row>
    <row r="913" spans="3:3" ht="14.25" customHeight="1">
      <c r="C913" s="144"/>
    </row>
    <row r="914" spans="3:3" ht="14.25" customHeight="1">
      <c r="C914" s="144"/>
    </row>
    <row r="915" spans="3:3" ht="14.25" customHeight="1">
      <c r="C915" s="144"/>
    </row>
    <row r="916" spans="3:3" ht="14.25" customHeight="1">
      <c r="C916" s="144"/>
    </row>
    <row r="917" spans="3:3" ht="14.25" customHeight="1">
      <c r="C917" s="144"/>
    </row>
    <row r="918" spans="3:3" ht="14.25" customHeight="1">
      <c r="C918" s="144"/>
    </row>
    <row r="919" spans="3:3" ht="14.25" customHeight="1">
      <c r="C919" s="144"/>
    </row>
    <row r="920" spans="3:3" ht="14.25" customHeight="1">
      <c r="C920" s="144"/>
    </row>
    <row r="921" spans="3:3" ht="14.25" customHeight="1">
      <c r="C921" s="144"/>
    </row>
    <row r="922" spans="3:3" ht="14.25" customHeight="1">
      <c r="C922" s="144"/>
    </row>
    <row r="923" spans="3:3" ht="14.25" customHeight="1">
      <c r="C923" s="144"/>
    </row>
    <row r="924" spans="3:3" ht="14.25" customHeight="1">
      <c r="C924" s="144"/>
    </row>
    <row r="925" spans="3:3" ht="14.25" customHeight="1">
      <c r="C925" s="144"/>
    </row>
    <row r="926" spans="3:3" ht="14.25" customHeight="1">
      <c r="C926" s="144"/>
    </row>
    <row r="927" spans="3:3" ht="14.25" customHeight="1">
      <c r="C927" s="144"/>
    </row>
    <row r="928" spans="3:3" ht="14.25" customHeight="1">
      <c r="C928" s="144"/>
    </row>
    <row r="929" spans="3:3" ht="14.25" customHeight="1">
      <c r="C929" s="144"/>
    </row>
    <row r="930" spans="3:3" ht="14.25" customHeight="1">
      <c r="C930" s="144"/>
    </row>
    <row r="931" spans="3:3" ht="14.25" customHeight="1">
      <c r="C931" s="144"/>
    </row>
    <row r="932" spans="3:3" ht="14.25" customHeight="1">
      <c r="C932" s="144"/>
    </row>
    <row r="933" spans="3:3" ht="14.25" customHeight="1">
      <c r="C933" s="144"/>
    </row>
    <row r="934" spans="3:3" ht="14.25" customHeight="1">
      <c r="C934" s="144"/>
    </row>
    <row r="935" spans="3:3" ht="14.25" customHeight="1">
      <c r="C935" s="144"/>
    </row>
    <row r="936" spans="3:3" ht="14.25" customHeight="1">
      <c r="C936" s="144"/>
    </row>
    <row r="937" spans="3:3" ht="14.25" customHeight="1">
      <c r="C937" s="144"/>
    </row>
    <row r="938" spans="3:3" ht="14.25" customHeight="1">
      <c r="C938" s="144"/>
    </row>
    <row r="939" spans="3:3" ht="14.25" customHeight="1">
      <c r="C939" s="144"/>
    </row>
    <row r="940" spans="3:3" ht="14.25" customHeight="1">
      <c r="C940" s="144"/>
    </row>
    <row r="941" spans="3:3" ht="14.25" customHeight="1">
      <c r="C941" s="144"/>
    </row>
    <row r="942" spans="3:3" ht="14.25" customHeight="1">
      <c r="C942" s="144"/>
    </row>
    <row r="943" spans="3:3" ht="14.25" customHeight="1">
      <c r="C943" s="144"/>
    </row>
    <row r="944" spans="3:3" ht="14.25" customHeight="1">
      <c r="C944" s="144"/>
    </row>
    <row r="945" spans="3:3" ht="14.25" customHeight="1">
      <c r="C945" s="144"/>
    </row>
    <row r="946" spans="3:3" ht="14.25" customHeight="1">
      <c r="C946" s="144"/>
    </row>
    <row r="947" spans="3:3" ht="14.25" customHeight="1">
      <c r="C947" s="144"/>
    </row>
    <row r="948" spans="3:3" ht="14.25" customHeight="1">
      <c r="C948" s="144"/>
    </row>
    <row r="949" spans="3:3" ht="14.25" customHeight="1">
      <c r="C949" s="144"/>
    </row>
    <row r="950" spans="3:3" ht="14.25" customHeight="1">
      <c r="C950" s="144"/>
    </row>
    <row r="951" spans="3:3" ht="14.25" customHeight="1">
      <c r="C951" s="144"/>
    </row>
    <row r="952" spans="3:3" ht="14.25" customHeight="1">
      <c r="C952" s="144"/>
    </row>
    <row r="953" spans="3:3" ht="14.25" customHeight="1">
      <c r="C953" s="144"/>
    </row>
    <row r="954" spans="3:3" ht="14.25" customHeight="1">
      <c r="C954" s="144"/>
    </row>
    <row r="955" spans="3:3" ht="14.25" customHeight="1">
      <c r="C955" s="144"/>
    </row>
    <row r="956" spans="3:3" ht="14.25" customHeight="1">
      <c r="C956" s="144"/>
    </row>
    <row r="957" spans="3:3" ht="14.25" customHeight="1">
      <c r="C957" s="144"/>
    </row>
    <row r="958" spans="3:3" ht="14.25" customHeight="1">
      <c r="C958" s="144"/>
    </row>
    <row r="959" spans="3:3" ht="14.25" customHeight="1">
      <c r="C959" s="144"/>
    </row>
    <row r="960" spans="3:3" ht="14.25" customHeight="1">
      <c r="C960" s="144"/>
    </row>
    <row r="961" spans="3:3" ht="14.25" customHeight="1">
      <c r="C961" s="144"/>
    </row>
    <row r="962" spans="3:3" ht="14.25" customHeight="1">
      <c r="C962" s="144"/>
    </row>
    <row r="963" spans="3:3" ht="14.25" customHeight="1">
      <c r="C963" s="144"/>
    </row>
    <row r="964" spans="3:3" ht="14.25" customHeight="1">
      <c r="C964" s="144"/>
    </row>
    <row r="965" spans="3:3" ht="14.25" customHeight="1">
      <c r="C965" s="144"/>
    </row>
    <row r="966" spans="3:3" ht="14.25" customHeight="1">
      <c r="C966" s="144"/>
    </row>
    <row r="967" spans="3:3" ht="14.25" customHeight="1">
      <c r="C967" s="144"/>
    </row>
    <row r="968" spans="3:3" ht="14.25" customHeight="1">
      <c r="C968" s="144"/>
    </row>
    <row r="969" spans="3:3" ht="14.25" customHeight="1">
      <c r="C969" s="144"/>
    </row>
    <row r="970" spans="3:3" ht="14.25" customHeight="1">
      <c r="C970" s="144"/>
    </row>
    <row r="971" spans="3:3" ht="14.25" customHeight="1">
      <c r="C971" s="144"/>
    </row>
    <row r="972" spans="3:3" ht="14.25" customHeight="1">
      <c r="C972" s="144"/>
    </row>
    <row r="973" spans="3:3" ht="14.25" customHeight="1">
      <c r="C973" s="144"/>
    </row>
    <row r="974" spans="3:3" ht="14.25" customHeight="1">
      <c r="C974" s="144"/>
    </row>
    <row r="975" spans="3:3" ht="14.25" customHeight="1">
      <c r="C975" s="144"/>
    </row>
    <row r="976" spans="3:3" ht="14.25" customHeight="1">
      <c r="C976" s="144"/>
    </row>
    <row r="977" spans="3:3" ht="14.25" customHeight="1">
      <c r="C977" s="144"/>
    </row>
    <row r="978" spans="3:3" ht="14.25" customHeight="1">
      <c r="C978" s="144"/>
    </row>
    <row r="979" spans="3:3" ht="14.25" customHeight="1">
      <c r="C979" s="144"/>
    </row>
    <row r="980" spans="3:3" ht="14.25" customHeight="1">
      <c r="C980" s="144"/>
    </row>
    <row r="981" spans="3:3" ht="14.25" customHeight="1">
      <c r="C981" s="144"/>
    </row>
    <row r="982" spans="3:3" ht="14.25" customHeight="1">
      <c r="C982" s="144"/>
    </row>
    <row r="983" spans="3:3" ht="14.25" customHeight="1">
      <c r="C983" s="144"/>
    </row>
    <row r="984" spans="3:3" ht="14.25" customHeight="1">
      <c r="C984" s="144"/>
    </row>
    <row r="985" spans="3:3" ht="14.25" customHeight="1">
      <c r="C985" s="144"/>
    </row>
    <row r="986" spans="3:3" ht="14.25" customHeight="1">
      <c r="C986" s="144"/>
    </row>
    <row r="987" spans="3:3" ht="14.25" customHeight="1">
      <c r="C987" s="144"/>
    </row>
    <row r="988" spans="3:3" ht="14.25" customHeight="1">
      <c r="C988" s="144"/>
    </row>
    <row r="989" spans="3:3" ht="14.25" customHeight="1">
      <c r="C989" s="144"/>
    </row>
    <row r="990" spans="3:3" ht="14.25" customHeight="1">
      <c r="C990" s="144"/>
    </row>
    <row r="991" spans="3:3" ht="14.25" customHeight="1">
      <c r="C991" s="144"/>
    </row>
    <row r="992" spans="3:3" ht="14.25" customHeight="1">
      <c r="C992" s="144"/>
    </row>
    <row r="993" spans="3:3" ht="14.25" customHeight="1">
      <c r="C993" s="144"/>
    </row>
    <row r="994" spans="3:3" ht="14.25" customHeight="1">
      <c r="C994" s="144"/>
    </row>
    <row r="995" spans="3:3" ht="14.25" customHeight="1">
      <c r="C995" s="144"/>
    </row>
    <row r="996" spans="3:3" ht="14.25" customHeight="1">
      <c r="C996" s="144"/>
    </row>
    <row r="997" spans="3:3" ht="14.25" customHeight="1">
      <c r="C997" s="144"/>
    </row>
    <row r="998" spans="3:3" ht="14.25" customHeight="1">
      <c r="C998" s="144"/>
    </row>
    <row r="999" spans="3:3" ht="14.25" customHeight="1">
      <c r="C999" s="144"/>
    </row>
    <row r="1000" spans="3:3" ht="14.25" customHeight="1">
      <c r="C1000" s="144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6.7109375" customWidth="1"/>
    <col min="2" max="2" width="28.28515625" customWidth="1"/>
    <col min="3" max="3" width="18.7109375" customWidth="1"/>
    <col min="4" max="4" width="11.7109375" customWidth="1"/>
    <col min="5" max="5" width="13.5703125" customWidth="1"/>
    <col min="6" max="6" width="25.7109375" customWidth="1"/>
    <col min="7" max="26" width="8.7109375" customWidth="1"/>
  </cols>
  <sheetData>
    <row r="1" spans="1:26" ht="14.25" customHeight="1">
      <c r="A1" s="415" t="s">
        <v>1293</v>
      </c>
      <c r="B1" s="178" t="s">
        <v>993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ht="14.25" customHeight="1">
      <c r="A2" s="415" t="s">
        <v>1258</v>
      </c>
      <c r="B2" s="178" t="s">
        <v>1821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ht="14.25" customHeight="1">
      <c r="A3" s="415" t="s">
        <v>1728</v>
      </c>
      <c r="B3" s="178" t="s">
        <v>1822</v>
      </c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ht="14.25" customHeight="1">
      <c r="A4" s="415" t="s">
        <v>62</v>
      </c>
      <c r="B4" s="416">
        <v>45574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14.25" customHeight="1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14.25" customHeight="1">
      <c r="A6" s="289" t="s">
        <v>1300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14.25" customHeight="1">
      <c r="A7" s="290" t="s">
        <v>1314</v>
      </c>
      <c r="B7" s="290"/>
      <c r="C7" s="290"/>
      <c r="D7" s="291">
        <v>1005</v>
      </c>
      <c r="E7" s="291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14.25" customHeight="1">
      <c r="A8" s="290" t="s">
        <v>1823</v>
      </c>
      <c r="B8" s="290"/>
      <c r="C8" s="290"/>
      <c r="D8" s="291">
        <v>410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14.25" customHeight="1">
      <c r="A9" s="290" t="s">
        <v>1824</v>
      </c>
      <c r="B9" s="290"/>
      <c r="C9" s="290"/>
      <c r="D9" s="291">
        <v>0</v>
      </c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14.25" customHeight="1">
      <c r="A10" s="290"/>
      <c r="B10" s="290"/>
      <c r="C10" s="289" t="s">
        <v>1318</v>
      </c>
      <c r="D10" s="417">
        <f>D7+D8</f>
        <v>1415</v>
      </c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14.25" customHeight="1">
      <c r="A11" s="350"/>
      <c r="B11" s="347"/>
      <c r="C11" s="348"/>
      <c r="D11" s="351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ht="19.5" customHeight="1">
      <c r="A12" s="91" t="s">
        <v>990</v>
      </c>
      <c r="B12" s="91" t="s">
        <v>991</v>
      </c>
      <c r="C12" s="93">
        <v>9925</v>
      </c>
      <c r="D12" s="99">
        <v>30</v>
      </c>
      <c r="E12" s="99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ht="19.5" customHeight="1">
      <c r="A13" s="91" t="s">
        <v>990</v>
      </c>
      <c r="B13" s="91" t="s">
        <v>991</v>
      </c>
      <c r="C13" s="93">
        <v>9131</v>
      </c>
      <c r="D13" s="99">
        <v>5</v>
      </c>
      <c r="E13" s="99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ht="19.5" customHeight="1">
      <c r="A14" s="91" t="s">
        <v>990</v>
      </c>
      <c r="B14" s="91" t="s">
        <v>994</v>
      </c>
      <c r="C14" s="93">
        <v>9124</v>
      </c>
      <c r="D14" s="99">
        <v>10</v>
      </c>
      <c r="E14" s="99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</row>
    <row r="15" spans="1:26" ht="19.5" customHeight="1">
      <c r="A15" s="91" t="s">
        <v>990</v>
      </c>
      <c r="B15" s="91" t="s">
        <v>994</v>
      </c>
      <c r="C15" s="93">
        <v>9128</v>
      </c>
      <c r="D15" s="99">
        <v>10</v>
      </c>
      <c r="E15" s="99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</row>
    <row r="16" spans="1:26" ht="19.5" customHeight="1">
      <c r="A16" s="91" t="s">
        <v>990</v>
      </c>
      <c r="B16" s="91" t="s">
        <v>995</v>
      </c>
      <c r="C16" s="93">
        <v>9128</v>
      </c>
      <c r="D16" s="99">
        <v>10</v>
      </c>
      <c r="E16" s="99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ht="19.5" customHeight="1">
      <c r="A17" s="91" t="s">
        <v>990</v>
      </c>
      <c r="B17" s="91" t="s">
        <v>996</v>
      </c>
      <c r="C17" s="93">
        <v>9953</v>
      </c>
      <c r="D17" s="99">
        <v>30</v>
      </c>
      <c r="E17" s="99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ht="19.5" customHeight="1">
      <c r="A18" s="91" t="s">
        <v>990</v>
      </c>
      <c r="B18" s="91" t="s">
        <v>997</v>
      </c>
      <c r="C18" s="93">
        <v>9773</v>
      </c>
      <c r="D18" s="99">
        <v>5</v>
      </c>
      <c r="E18" s="99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ht="19.5" customHeight="1">
      <c r="A19" s="91" t="s">
        <v>990</v>
      </c>
      <c r="B19" s="91" t="s">
        <v>998</v>
      </c>
      <c r="C19" s="93">
        <v>9125</v>
      </c>
      <c r="D19" s="99">
        <v>10</v>
      </c>
      <c r="E19" s="99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ht="19.5" customHeight="1">
      <c r="A20" s="91" t="s">
        <v>990</v>
      </c>
      <c r="B20" s="91" t="s">
        <v>999</v>
      </c>
      <c r="C20" s="93">
        <v>9121</v>
      </c>
      <c r="D20" s="99">
        <v>10</v>
      </c>
      <c r="E20" s="99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ht="19.5" customHeight="1">
      <c r="A21" s="91" t="s">
        <v>990</v>
      </c>
      <c r="B21" s="91" t="s">
        <v>1000</v>
      </c>
      <c r="C21" s="93">
        <v>9779</v>
      </c>
      <c r="D21" s="99">
        <v>10</v>
      </c>
      <c r="E21" s="99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ht="19.5" customHeight="1">
      <c r="A22" s="91" t="s">
        <v>990</v>
      </c>
      <c r="B22" s="91" t="s">
        <v>1001</v>
      </c>
      <c r="C22" s="93">
        <v>9120</v>
      </c>
      <c r="D22" s="99">
        <v>60</v>
      </c>
      <c r="E22" s="99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ht="19.5" customHeight="1">
      <c r="A23" s="91" t="s">
        <v>990</v>
      </c>
      <c r="B23" s="91" t="s">
        <v>1001</v>
      </c>
      <c r="C23" s="93">
        <v>9127</v>
      </c>
      <c r="D23" s="99">
        <v>60</v>
      </c>
      <c r="E23" s="99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</row>
    <row r="24" spans="1:26" ht="19.5" customHeight="1">
      <c r="A24" s="91" t="s">
        <v>990</v>
      </c>
      <c r="B24" s="91" t="s">
        <v>1002</v>
      </c>
      <c r="C24" s="93">
        <v>9121</v>
      </c>
      <c r="D24" s="99">
        <v>10</v>
      </c>
      <c r="E24" s="99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</row>
    <row r="25" spans="1:26" ht="19.5" customHeight="1">
      <c r="A25" s="91" t="s">
        <v>990</v>
      </c>
      <c r="B25" s="91" t="s">
        <v>1003</v>
      </c>
      <c r="C25" s="93">
        <v>9129</v>
      </c>
      <c r="D25" s="99">
        <v>20</v>
      </c>
      <c r="E25" s="99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</row>
    <row r="26" spans="1:26" ht="19.5" customHeight="1">
      <c r="A26" s="91" t="s">
        <v>990</v>
      </c>
      <c r="B26" s="91" t="s">
        <v>1004</v>
      </c>
      <c r="C26" s="93">
        <v>9130</v>
      </c>
      <c r="D26" s="99">
        <v>10</v>
      </c>
      <c r="E26" s="99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</row>
    <row r="27" spans="1:26" ht="19.5" customHeight="1">
      <c r="A27" s="91" t="s">
        <v>990</v>
      </c>
      <c r="B27" s="91" t="s">
        <v>1005</v>
      </c>
      <c r="C27" s="93">
        <v>9131</v>
      </c>
      <c r="D27" s="99">
        <v>40</v>
      </c>
      <c r="E27" s="99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ht="19.5" customHeight="1">
      <c r="A28" s="91" t="s">
        <v>990</v>
      </c>
      <c r="B28" s="91" t="s">
        <v>1006</v>
      </c>
      <c r="C28" s="93">
        <v>9029</v>
      </c>
      <c r="D28" s="99">
        <v>20</v>
      </c>
      <c r="E28" s="99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</row>
    <row r="29" spans="1:26" ht="19.5" customHeight="1">
      <c r="A29" s="91" t="s">
        <v>990</v>
      </c>
      <c r="B29" s="91" t="s">
        <v>1006</v>
      </c>
      <c r="C29" s="93">
        <v>9127</v>
      </c>
      <c r="D29" s="99">
        <v>10</v>
      </c>
      <c r="E29" s="99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</row>
    <row r="30" spans="1:26" ht="19.5" customHeight="1">
      <c r="A30" s="91" t="s">
        <v>990</v>
      </c>
      <c r="B30" s="91" t="s">
        <v>1007</v>
      </c>
      <c r="C30" s="93">
        <v>9126</v>
      </c>
      <c r="D30" s="99">
        <v>10</v>
      </c>
      <c r="E30" s="99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ht="19.5" customHeight="1">
      <c r="A31" s="91" t="s">
        <v>990</v>
      </c>
      <c r="B31" s="91" t="s">
        <v>1008</v>
      </c>
      <c r="C31" s="93">
        <v>9026</v>
      </c>
      <c r="D31" s="99">
        <v>10</v>
      </c>
      <c r="E31" s="99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ht="19.5" customHeight="1">
      <c r="A32" s="91" t="s">
        <v>990</v>
      </c>
      <c r="B32" s="91" t="s">
        <v>1009</v>
      </c>
      <c r="C32" s="93">
        <v>9128</v>
      </c>
      <c r="D32" s="99">
        <v>5</v>
      </c>
      <c r="E32" s="99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ht="19.5" customHeight="1">
      <c r="A33" s="91" t="s">
        <v>990</v>
      </c>
      <c r="B33" s="91" t="s">
        <v>1010</v>
      </c>
      <c r="C33" s="93">
        <v>9327</v>
      </c>
      <c r="D33" s="99">
        <v>20</v>
      </c>
      <c r="E33" s="99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</row>
    <row r="34" spans="1:26" ht="19.5" customHeight="1">
      <c r="A34" s="91" t="s">
        <v>990</v>
      </c>
      <c r="B34" s="91" t="s">
        <v>1011</v>
      </c>
      <c r="C34" s="93">
        <v>9130</v>
      </c>
      <c r="D34" s="99">
        <v>20</v>
      </c>
      <c r="E34" s="99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</row>
    <row r="35" spans="1:26" ht="19.5" customHeight="1">
      <c r="A35" s="91" t="s">
        <v>990</v>
      </c>
      <c r="B35" s="91" t="s">
        <v>1012</v>
      </c>
      <c r="C35" s="93">
        <v>9132</v>
      </c>
      <c r="D35" s="99">
        <v>10</v>
      </c>
      <c r="E35" s="99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</row>
    <row r="36" spans="1:26" ht="19.5" customHeight="1">
      <c r="A36" s="91" t="s">
        <v>990</v>
      </c>
      <c r="B36" s="91" t="s">
        <v>1013</v>
      </c>
      <c r="C36" s="93">
        <v>9029</v>
      </c>
      <c r="D36" s="99">
        <v>10</v>
      </c>
      <c r="E36" s="99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</row>
    <row r="37" spans="1:26" ht="19.5" customHeight="1">
      <c r="A37" s="91" t="s">
        <v>990</v>
      </c>
      <c r="B37" s="91" t="s">
        <v>1014</v>
      </c>
      <c r="C37" s="93">
        <v>9014</v>
      </c>
      <c r="D37" s="99">
        <v>10</v>
      </c>
      <c r="E37" s="99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</row>
    <row r="38" spans="1:26" ht="19.5" customHeight="1">
      <c r="A38" s="91" t="s">
        <v>990</v>
      </c>
      <c r="B38" s="91" t="s">
        <v>1014</v>
      </c>
      <c r="C38" s="93">
        <v>9124</v>
      </c>
      <c r="D38" s="99">
        <v>10</v>
      </c>
      <c r="E38" s="99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</row>
    <row r="39" spans="1:26" ht="19.5" customHeight="1">
      <c r="A39" s="91" t="s">
        <v>990</v>
      </c>
      <c r="B39" s="91" t="s">
        <v>1015</v>
      </c>
      <c r="C39" s="93">
        <v>9028</v>
      </c>
      <c r="D39" s="99">
        <v>10</v>
      </c>
      <c r="E39" s="99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</row>
    <row r="40" spans="1:26" ht="19.5" customHeight="1">
      <c r="A40" s="91" t="s">
        <v>990</v>
      </c>
      <c r="B40" s="91" t="s">
        <v>1016</v>
      </c>
      <c r="C40" s="93">
        <v>9121</v>
      </c>
      <c r="D40" s="99">
        <v>10</v>
      </c>
      <c r="E40" s="99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</row>
    <row r="41" spans="1:26" ht="19.5" customHeight="1">
      <c r="A41" s="91" t="s">
        <v>990</v>
      </c>
      <c r="B41" s="91" t="s">
        <v>1017</v>
      </c>
      <c r="C41" s="93">
        <v>9925</v>
      </c>
      <c r="D41" s="99">
        <v>10</v>
      </c>
      <c r="E41" s="99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</row>
    <row r="42" spans="1:26" ht="19.5" customHeight="1">
      <c r="A42" s="91" t="s">
        <v>990</v>
      </c>
      <c r="B42" s="91" t="s">
        <v>1018</v>
      </c>
      <c r="C42" s="93">
        <v>9120</v>
      </c>
      <c r="D42" s="99">
        <v>10</v>
      </c>
      <c r="E42" s="99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</row>
    <row r="43" spans="1:26" ht="19.5" customHeight="1">
      <c r="A43" s="91" t="s">
        <v>990</v>
      </c>
      <c r="B43" s="91" t="s">
        <v>1019</v>
      </c>
      <c r="C43" s="93">
        <v>9121</v>
      </c>
      <c r="D43" s="99">
        <v>10</v>
      </c>
      <c r="E43" s="99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</row>
    <row r="44" spans="1:26" ht="19.5" customHeight="1">
      <c r="A44" s="91" t="s">
        <v>990</v>
      </c>
      <c r="B44" s="91" t="s">
        <v>1020</v>
      </c>
      <c r="C44" s="93">
        <v>9327</v>
      </c>
      <c r="D44" s="99">
        <v>5</v>
      </c>
      <c r="E44" s="99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</row>
    <row r="45" spans="1:26" ht="19.5" customHeight="1">
      <c r="A45" s="91" t="s">
        <v>990</v>
      </c>
      <c r="B45" s="91" t="s">
        <v>1021</v>
      </c>
      <c r="C45" s="93">
        <v>9128</v>
      </c>
      <c r="D45" s="99">
        <v>20</v>
      </c>
      <c r="E45" s="99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</row>
    <row r="46" spans="1:26" ht="19.5" customHeight="1">
      <c r="A46" s="91" t="s">
        <v>990</v>
      </c>
      <c r="B46" s="91" t="s">
        <v>1022</v>
      </c>
      <c r="C46" s="93">
        <v>9026</v>
      </c>
      <c r="D46" s="99">
        <v>10</v>
      </c>
      <c r="E46" s="99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</row>
    <row r="47" spans="1:26" ht="19.5" customHeight="1">
      <c r="A47" s="91" t="s">
        <v>990</v>
      </c>
      <c r="B47" s="91" t="s">
        <v>1023</v>
      </c>
      <c r="C47" s="93">
        <v>9121</v>
      </c>
      <c r="D47" s="99">
        <v>5</v>
      </c>
      <c r="E47" s="99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</row>
    <row r="48" spans="1:26" ht="19.5" customHeight="1">
      <c r="A48" s="91" t="s">
        <v>990</v>
      </c>
      <c r="B48" s="91" t="s">
        <v>1024</v>
      </c>
      <c r="C48" s="93">
        <v>9925</v>
      </c>
      <c r="D48" s="99">
        <v>20</v>
      </c>
      <c r="E48" s="99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</row>
    <row r="49" spans="1:26" ht="19.5" customHeight="1">
      <c r="A49" s="91" t="s">
        <v>990</v>
      </c>
      <c r="B49" s="91" t="s">
        <v>1025</v>
      </c>
      <c r="C49" s="93">
        <v>9126</v>
      </c>
      <c r="D49" s="99">
        <v>10</v>
      </c>
      <c r="E49" s="99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</row>
    <row r="50" spans="1:26" ht="19.5" customHeight="1">
      <c r="A50" s="91" t="s">
        <v>990</v>
      </c>
      <c r="B50" s="91" t="s">
        <v>1026</v>
      </c>
      <c r="C50" s="93">
        <v>9128</v>
      </c>
      <c r="D50" s="99">
        <v>15</v>
      </c>
      <c r="E50" s="99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</row>
    <row r="51" spans="1:26" ht="19.5" customHeight="1">
      <c r="A51" s="91" t="s">
        <v>990</v>
      </c>
      <c r="B51" s="91" t="s">
        <v>1027</v>
      </c>
      <c r="C51" s="93">
        <v>9127</v>
      </c>
      <c r="D51" s="99">
        <v>10</v>
      </c>
      <c r="E51" s="99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</row>
    <row r="52" spans="1:26" ht="19.5" customHeight="1">
      <c r="A52" s="91" t="s">
        <v>990</v>
      </c>
      <c r="B52" s="91" t="s">
        <v>1028</v>
      </c>
      <c r="C52" s="93">
        <v>9131</v>
      </c>
      <c r="D52" s="99">
        <v>20</v>
      </c>
      <c r="E52" s="99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</row>
    <row r="53" spans="1:26" ht="19.5" customHeight="1">
      <c r="A53" s="91" t="s">
        <v>990</v>
      </c>
      <c r="B53" s="91" t="s">
        <v>1029</v>
      </c>
      <c r="C53" s="93">
        <v>9129</v>
      </c>
      <c r="D53" s="99">
        <v>20</v>
      </c>
      <c r="E53" s="99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</row>
    <row r="54" spans="1:26" ht="19.5" customHeight="1">
      <c r="A54" s="91" t="s">
        <v>990</v>
      </c>
      <c r="B54" s="91" t="s">
        <v>1030</v>
      </c>
      <c r="C54" s="93">
        <v>9128</v>
      </c>
      <c r="D54" s="99">
        <v>20</v>
      </c>
      <c r="E54" s="99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</row>
    <row r="55" spans="1:26" ht="19.5" customHeight="1">
      <c r="A55" s="91" t="s">
        <v>990</v>
      </c>
      <c r="B55" s="91" t="s">
        <v>1031</v>
      </c>
      <c r="C55" s="93">
        <v>9327</v>
      </c>
      <c r="D55" s="99">
        <v>30</v>
      </c>
      <c r="E55" s="99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</row>
    <row r="56" spans="1:26" ht="19.5" customHeight="1">
      <c r="A56" s="91" t="s">
        <v>990</v>
      </c>
      <c r="B56" s="91" t="s">
        <v>1032</v>
      </c>
      <c r="C56" s="93">
        <v>9132</v>
      </c>
      <c r="D56" s="99">
        <v>10</v>
      </c>
      <c r="E56" s="99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</row>
    <row r="57" spans="1:26" ht="19.5" customHeight="1">
      <c r="A57" s="91" t="s">
        <v>990</v>
      </c>
      <c r="B57" s="91" t="s">
        <v>1033</v>
      </c>
      <c r="C57" s="93">
        <v>9127</v>
      </c>
      <c r="D57" s="99">
        <v>35</v>
      </c>
      <c r="E57" s="99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</row>
    <row r="58" spans="1:26" ht="19.5" customHeight="1">
      <c r="A58" s="91" t="s">
        <v>990</v>
      </c>
      <c r="B58" s="91" t="s">
        <v>1034</v>
      </c>
      <c r="C58" s="93">
        <v>9136</v>
      </c>
      <c r="D58" s="99">
        <v>20</v>
      </c>
      <c r="E58" s="99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</row>
    <row r="59" spans="1:26" ht="19.5" customHeight="1">
      <c r="A59" s="91" t="s">
        <v>990</v>
      </c>
      <c r="B59" s="91" t="s">
        <v>1035</v>
      </c>
      <c r="C59" s="93">
        <v>9130</v>
      </c>
      <c r="D59" s="99">
        <v>10</v>
      </c>
      <c r="E59" s="99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</row>
    <row r="60" spans="1:26" ht="19.5" customHeight="1">
      <c r="A60" s="91" t="s">
        <v>990</v>
      </c>
      <c r="B60" s="91" t="s">
        <v>1036</v>
      </c>
      <c r="C60" s="93">
        <v>9122</v>
      </c>
      <c r="D60" s="99">
        <v>10</v>
      </c>
      <c r="E60" s="99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</row>
    <row r="61" spans="1:26" ht="19.5" customHeight="1">
      <c r="A61" s="91" t="s">
        <v>990</v>
      </c>
      <c r="B61" s="91" t="s">
        <v>1037</v>
      </c>
      <c r="C61" s="93">
        <v>9327</v>
      </c>
      <c r="D61" s="99">
        <v>30</v>
      </c>
      <c r="E61" s="99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</row>
    <row r="62" spans="1:26" ht="19.5" customHeight="1">
      <c r="A62" s="91" t="s">
        <v>990</v>
      </c>
      <c r="B62" s="91" t="s">
        <v>1038</v>
      </c>
      <c r="C62" s="93">
        <v>9120</v>
      </c>
      <c r="D62" s="99">
        <v>30</v>
      </c>
      <c r="E62" s="99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</row>
    <row r="63" spans="1:26" ht="19.5" customHeight="1">
      <c r="A63" s="91" t="s">
        <v>990</v>
      </c>
      <c r="B63" s="91" t="s">
        <v>1039</v>
      </c>
      <c r="C63" s="93">
        <v>9773</v>
      </c>
      <c r="D63" s="99">
        <v>40</v>
      </c>
      <c r="E63" s="99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</row>
    <row r="64" spans="1:26" ht="19.5" customHeight="1">
      <c r="A64" s="91" t="s">
        <v>990</v>
      </c>
      <c r="B64" s="91" t="s">
        <v>1040</v>
      </c>
      <c r="C64" s="93">
        <v>9132</v>
      </c>
      <c r="D64" s="99">
        <v>25</v>
      </c>
      <c r="E64" s="99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</row>
    <row r="65" spans="1:26" ht="19.5" customHeight="1">
      <c r="A65" s="91" t="s">
        <v>990</v>
      </c>
      <c r="B65" s="91" t="s">
        <v>1041</v>
      </c>
      <c r="C65" s="93">
        <v>9773</v>
      </c>
      <c r="D65" s="99">
        <v>40</v>
      </c>
      <c r="E65" s="99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</row>
    <row r="66" spans="1:26" ht="19.5" customHeight="1">
      <c r="A66" s="91" t="s">
        <v>990</v>
      </c>
      <c r="B66" s="91" t="s">
        <v>1042</v>
      </c>
      <c r="C66" s="93">
        <v>9925</v>
      </c>
      <c r="D66" s="99">
        <v>55</v>
      </c>
      <c r="E66" s="99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</row>
    <row r="67" spans="1:26" ht="19.5" customHeight="1">
      <c r="A67" s="91"/>
      <c r="B67" s="91"/>
      <c r="C67" s="93" t="s">
        <v>14</v>
      </c>
      <c r="D67" s="99">
        <f>SUM(D12:D66)</f>
        <v>1005</v>
      </c>
      <c r="E67" s="99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</row>
    <row r="68" spans="1:26" ht="14.25" customHeight="1">
      <c r="A68" s="344"/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pans="1:26" ht="14.25" customHeight="1">
      <c r="A69" s="344"/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pans="1:26" ht="14.25" customHeight="1">
      <c r="A70" s="344"/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pans="1:26" ht="14.25" customHeight="1">
      <c r="A71" s="344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pans="1:26" ht="14.25" customHeight="1">
      <c r="A72" s="344"/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pans="1:26" ht="14.25" customHeight="1">
      <c r="A73" s="344"/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pans="1:26" ht="14.25" customHeight="1">
      <c r="A74" s="344"/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pans="1:26" ht="14.25" customHeight="1">
      <c r="A75" s="344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pans="1:26" ht="14.25" customHeight="1">
      <c r="A76" s="344"/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pans="1:26" ht="14.25" customHeight="1">
      <c r="A77" s="344"/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pans="1:26" ht="14.25" customHeight="1">
      <c r="A78" s="344"/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pans="1:26" ht="14.25" customHeight="1">
      <c r="A79" s="344"/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pans="1:26" ht="14.25" customHeight="1">
      <c r="A80" s="344"/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pans="1:26" ht="14.25" customHeight="1">
      <c r="A81" s="344"/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pans="1:26" ht="14.25" customHeight="1">
      <c r="A82" s="344"/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pans="1:26" ht="14.25" customHeight="1">
      <c r="A83" s="344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pans="1:26" ht="14.25" customHeight="1">
      <c r="A84" s="344"/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pans="1:26" ht="14.25" customHeight="1">
      <c r="A85" s="344"/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pans="1:26" ht="14.25" customHeight="1">
      <c r="A86" s="344"/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pans="1:26" ht="14.25" customHeight="1">
      <c r="A87" s="344"/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pans="1:26" ht="14.25" customHeight="1">
      <c r="A88" s="344"/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pans="1:26" ht="14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pans="1:26" ht="14.25" customHeight="1">
      <c r="A90" s="344"/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pans="1:26" ht="14.25" customHeight="1">
      <c r="A91" s="344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pans="1:26" ht="14.25" customHeight="1">
      <c r="A92" s="344"/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pans="1:26" ht="14.25" customHeight="1">
      <c r="A93" s="344"/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pans="1:26" ht="14.25" customHeight="1">
      <c r="A94" s="344"/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pans="1:26" ht="14.25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pans="1:26" ht="14.25" customHeight="1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pans="1:26" ht="14.25" customHeight="1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pans="1:26" ht="14.25" customHeight="1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pans="1:26" ht="14.25" customHeight="1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pans="1:26" ht="14.25" customHeight="1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pans="1:26" ht="14.25" customHeight="1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pans="1:26" ht="14.25" customHeight="1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pans="1:26" ht="14.25" customHeight="1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pans="1:26" ht="14.25" customHeight="1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pans="1:26" ht="14.25" customHeight="1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pans="1:26" ht="14.25" customHeight="1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pans="1:26" ht="14.25" customHeight="1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pans="1:26" ht="14.25" customHeight="1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pans="1:26" ht="14.25" customHeight="1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pans="1:26" ht="14.25" customHeight="1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pans="1:26" ht="14.25" customHeight="1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pans="1:26" ht="14.25" customHeight="1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pans="1:26" ht="14.25" customHeight="1">
      <c r="A113" s="344"/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pans="1:26" ht="14.25" customHeight="1">
      <c r="A114" s="344"/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pans="1:26" ht="14.25" customHeight="1">
      <c r="A115" s="344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pans="1:26" ht="14.25" customHeight="1">
      <c r="A116" s="344"/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pans="1:26" ht="14.25" customHeight="1">
      <c r="A117" s="344"/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pans="1:26" ht="14.25" customHeight="1">
      <c r="A118" s="344"/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pans="1:26" ht="14.25" customHeight="1">
      <c r="A119" s="344"/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pans="1:26" ht="14.25" customHeight="1">
      <c r="A120" s="344"/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pans="1:26" ht="14.25" customHeight="1">
      <c r="A121" s="344"/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pans="1:26" ht="14.25" customHeight="1">
      <c r="A122" s="344"/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pans="1:26" ht="14.25" customHeight="1">
      <c r="A123" s="344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pans="1:26" ht="14.25" customHeight="1">
      <c r="A124" s="344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pans="1:26" ht="14.25" customHeight="1">
      <c r="A125" s="344"/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pans="1:26" ht="14.25" customHeight="1">
      <c r="A126" s="344"/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pans="1:26" ht="14.25" customHeight="1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pans="1:26" ht="14.25" customHeight="1">
      <c r="A128" s="344"/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pans="1:26" ht="14.25" customHeight="1">
      <c r="A129" s="344"/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pans="1:26" ht="14.25" customHeight="1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pans="1:26" ht="14.25" customHeight="1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pans="1:26" ht="14.25" customHeight="1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pans="1:26" ht="14.25" customHeight="1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pans="1:26" ht="14.25" customHeight="1">
      <c r="A134" s="344"/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pans="1:26" ht="14.25" customHeight="1">
      <c r="A135" s="344"/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pans="1:26" ht="14.25" customHeight="1">
      <c r="A136" s="344"/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pans="1:26" ht="14.25" customHeight="1">
      <c r="A137" s="344"/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pans="1:26" ht="14.25" customHeight="1">
      <c r="A138" s="344"/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pans="1:26" ht="14.25" customHeight="1">
      <c r="A139" s="344"/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pans="1:26" ht="14.25" customHeight="1">
      <c r="A140" s="344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pans="1:26" ht="14.25" customHeight="1">
      <c r="A141" s="344"/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pans="1:26" ht="14.25" customHeight="1">
      <c r="A142" s="344"/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pans="1:26" ht="14.25" customHeight="1">
      <c r="A143" s="344"/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pans="1:26" ht="14.25" customHeight="1">
      <c r="A144" s="344"/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pans="1:26" ht="14.25" customHeight="1">
      <c r="A145" s="344"/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pans="1:26" ht="14.25" customHeight="1">
      <c r="A146" s="344"/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pans="1:26" ht="14.25" customHeight="1">
      <c r="A147" s="344"/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pans="1:26" ht="14.25" customHeight="1">
      <c r="A148" s="344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pans="1:26" ht="14.25" customHeight="1">
      <c r="A149" s="344"/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pans="1:26" ht="14.25" customHeight="1">
      <c r="A150" s="344"/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pans="1:26" ht="14.25" customHeight="1">
      <c r="A151" s="344"/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pans="1:26" ht="14.25" customHeight="1">
      <c r="A152" s="344"/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pans="1:26" ht="14.25" customHeight="1">
      <c r="A153" s="344"/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pans="1:26" ht="14.25" customHeight="1">
      <c r="A154" s="344"/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pans="1:26" ht="14.25" customHeight="1">
      <c r="A155" s="344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pans="1:26" ht="14.25" customHeight="1">
      <c r="A156" s="344"/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pans="1:26" ht="14.25" customHeight="1">
      <c r="A157" s="344"/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pans="1:26" ht="14.25" customHeight="1">
      <c r="A158" s="344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pans="1:26" ht="14.25" customHeight="1">
      <c r="A159" s="344"/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pans="1:26" ht="14.25" customHeight="1">
      <c r="A160" s="344"/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pans="1:26" ht="14.25" customHeight="1">
      <c r="A161" s="344"/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pans="1:26" ht="14.25" customHeight="1">
      <c r="A162" s="344"/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pans="1:26" ht="14.25" customHeight="1">
      <c r="A163" s="344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pans="1:26" ht="14.25" customHeight="1">
      <c r="A164" s="344"/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pans="1:26" ht="14.25" customHeight="1">
      <c r="A165" s="344"/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pans="1:26" ht="14.25" customHeight="1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pans="1:26" ht="14.25" customHeight="1">
      <c r="A167" s="344"/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pans="1:26" ht="14.25" customHeight="1">
      <c r="A168" s="344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pans="1:26" ht="14.25" customHeight="1">
      <c r="A169" s="344"/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pans="1:26" ht="14.25" customHeight="1">
      <c r="A170" s="344"/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pans="1:26" ht="14.25" customHeight="1">
      <c r="A171" s="344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pans="1:26" ht="14.25" customHeight="1">
      <c r="A172" s="344"/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pans="1:26" ht="14.25" customHeight="1">
      <c r="A173" s="344"/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pans="1:26" ht="14.25" customHeight="1">
      <c r="A174" s="344"/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pans="1:26" ht="14.25" customHeight="1">
      <c r="A175" s="344"/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pans="1:26" ht="14.25" customHeight="1">
      <c r="A176" s="344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pans="1:26" ht="14.25" customHeight="1">
      <c r="A177" s="344"/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pans="1:26" ht="14.25" customHeight="1">
      <c r="A178" s="344"/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pans="1:26" ht="14.25" customHeight="1">
      <c r="A179" s="344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pans="1:26" ht="14.25" customHeight="1">
      <c r="A180" s="344"/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pans="1:26" ht="14.25" customHeight="1">
      <c r="A181" s="344"/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pans="1:26" ht="14.25" customHeight="1">
      <c r="A182" s="344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pans="1:26" ht="14.25" customHeight="1">
      <c r="A183" s="344"/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pans="1:26" ht="14.25" customHeight="1">
      <c r="A184" s="344"/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pans="1:26" ht="14.25" customHeight="1">
      <c r="A185" s="344"/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pans="1:26" ht="14.25" customHeight="1">
      <c r="A186" s="344"/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pans="1:26" ht="14.25" customHeight="1">
      <c r="A187" s="344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pans="1:26" ht="14.25" customHeight="1">
      <c r="A188" s="344"/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pans="1:26" ht="14.25" customHeight="1">
      <c r="A189" s="344"/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pans="1:26" ht="14.25" customHeight="1">
      <c r="A190" s="344"/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pans="1:26" ht="14.25" customHeight="1">
      <c r="A191" s="344"/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pans="1:26" ht="14.25" customHeight="1">
      <c r="A192" s="344"/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pans="1:26" ht="14.25" customHeight="1">
      <c r="A193" s="344"/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pans="1:26" ht="14.25" customHeight="1">
      <c r="A194" s="344"/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pans="1:26" ht="14.25" customHeight="1">
      <c r="A195" s="344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pans="1:26" ht="14.25" customHeight="1">
      <c r="A196" s="344"/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pans="1:26" ht="14.25" customHeight="1">
      <c r="A197" s="344"/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pans="1:26" ht="14.25" customHeight="1">
      <c r="A198" s="344"/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pans="1:26" ht="14.25" customHeight="1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pans="1:26" ht="14.25" customHeight="1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pans="1:26" ht="14.25" customHeight="1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pans="1:26" ht="14.25" customHeight="1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pans="1:26" ht="14.25" customHeight="1">
      <c r="A203" s="344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pans="1:26" ht="14.25" customHeight="1">
      <c r="A204" s="344"/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pans="1:26" ht="14.25" customHeight="1">
      <c r="A205" s="344"/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pans="1:26" ht="14.25" customHeight="1">
      <c r="A206" s="344"/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pans="1:26" ht="14.25" customHeight="1">
      <c r="A207" s="344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pans="1:26" ht="14.25" customHeight="1">
      <c r="A208" s="344"/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pans="1:26" ht="14.25" customHeight="1">
      <c r="A209" s="344"/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pans="1:26" ht="14.25" customHeight="1">
      <c r="A210" s="344"/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pans="1:26" ht="14.25" customHeight="1">
      <c r="A211" s="344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pans="1:26" ht="14.25" customHeight="1">
      <c r="A212" s="344"/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pans="1:26" ht="14.25" customHeight="1">
      <c r="A213" s="344"/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pans="1:26" ht="14.25" customHeight="1">
      <c r="A214" s="344"/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pans="1:26" ht="14.25" customHeight="1">
      <c r="A215" s="344"/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pans="1:26" ht="14.25" customHeight="1">
      <c r="A216" s="344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pans="1:26" ht="14.25" customHeight="1">
      <c r="A217" s="344"/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pans="1:26" ht="14.25" customHeight="1">
      <c r="A218" s="344"/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pans="1:26" ht="14.25" customHeight="1">
      <c r="A219" s="344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pans="1:26" ht="14.25" customHeight="1">
      <c r="A220" s="344"/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pans="1:26" ht="14.25" customHeight="1">
      <c r="A221" s="344"/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</row>
    <row r="222" spans="1:26" ht="14.25" customHeight="1">
      <c r="A222" s="344"/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</row>
    <row r="223" spans="1:26" ht="14.25" customHeight="1">
      <c r="A223" s="344"/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</row>
    <row r="224" spans="1:26" ht="14.25" customHeight="1">
      <c r="A224" s="344"/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</row>
    <row r="225" spans="1:26" ht="14.25" customHeight="1">
      <c r="A225" s="344"/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</row>
    <row r="226" spans="1:26" ht="14.25" customHeight="1">
      <c r="A226" s="344"/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</row>
    <row r="227" spans="1:26" ht="14.25" customHeight="1">
      <c r="A227" s="344"/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</row>
    <row r="228" spans="1:26" ht="14.25" customHeight="1">
      <c r="A228" s="344"/>
      <c r="B228" s="344"/>
      <c r="C228" s="344"/>
      <c r="D228" s="344"/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</row>
    <row r="229" spans="1:26" ht="14.25" customHeight="1">
      <c r="A229" s="344"/>
      <c r="B229" s="344"/>
      <c r="C229" s="344"/>
      <c r="D229" s="344"/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</row>
    <row r="230" spans="1:26" ht="14.25" customHeight="1">
      <c r="A230" s="344"/>
      <c r="B230" s="344"/>
      <c r="C230" s="344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</row>
    <row r="231" spans="1:26" ht="14.25" customHeight="1">
      <c r="A231" s="344"/>
      <c r="B231" s="344"/>
      <c r="C231" s="344"/>
      <c r="D231" s="344"/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</row>
    <row r="232" spans="1:26" ht="14.25" customHeight="1">
      <c r="A232" s="344"/>
      <c r="B232" s="344"/>
      <c r="C232" s="344"/>
      <c r="D232" s="344"/>
      <c r="E232" s="344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</row>
    <row r="233" spans="1:26" ht="14.25" customHeight="1">
      <c r="A233" s="344"/>
      <c r="B233" s="344"/>
      <c r="C233" s="344"/>
      <c r="D233" s="344"/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</row>
    <row r="234" spans="1:26" ht="14.25" customHeight="1">
      <c r="A234" s="344"/>
      <c r="B234" s="344"/>
      <c r="C234" s="344"/>
      <c r="D234" s="344"/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</row>
    <row r="235" spans="1:26" ht="14.25" customHeight="1">
      <c r="A235" s="344"/>
      <c r="B235" s="344"/>
      <c r="C235" s="344"/>
      <c r="D235" s="344"/>
      <c r="E235" s="344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</row>
    <row r="236" spans="1:26" ht="14.25" customHeight="1">
      <c r="A236" s="344"/>
      <c r="B236" s="344"/>
      <c r="C236" s="344"/>
      <c r="D236" s="344"/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</row>
    <row r="237" spans="1:26" ht="14.25" customHeight="1">
      <c r="A237" s="344"/>
      <c r="B237" s="344"/>
      <c r="C237" s="344"/>
      <c r="D237" s="344"/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</row>
    <row r="238" spans="1:26" ht="14.25" customHeight="1">
      <c r="A238" s="344"/>
      <c r="B238" s="344"/>
      <c r="C238" s="344"/>
      <c r="D238" s="344"/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</row>
    <row r="239" spans="1:26" ht="14.25" customHeight="1">
      <c r="A239" s="344"/>
      <c r="B239" s="344"/>
      <c r="C239" s="344"/>
      <c r="D239" s="344"/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</row>
    <row r="240" spans="1:26" ht="14.25" customHeight="1">
      <c r="A240" s="344"/>
      <c r="B240" s="344"/>
      <c r="C240" s="344"/>
      <c r="D240" s="344"/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</row>
    <row r="241" spans="1:26" ht="14.25" customHeight="1">
      <c r="A241" s="344"/>
      <c r="B241" s="344"/>
      <c r="C241" s="344"/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</row>
    <row r="242" spans="1:26" ht="14.25" customHeight="1">
      <c r="A242" s="344"/>
      <c r="B242" s="344"/>
      <c r="C242" s="344"/>
      <c r="D242" s="344"/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</row>
    <row r="243" spans="1:26" ht="14.25" customHeight="1">
      <c r="A243" s="344"/>
      <c r="B243" s="344"/>
      <c r="C243" s="344"/>
      <c r="D243" s="344"/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</row>
    <row r="244" spans="1:26" ht="14.25" customHeight="1">
      <c r="A244" s="344"/>
      <c r="B244" s="344"/>
      <c r="C244" s="344"/>
      <c r="D244" s="344"/>
      <c r="E244" s="344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</row>
    <row r="245" spans="1:26" ht="14.25" customHeight="1">
      <c r="A245" s="344"/>
      <c r="B245" s="344"/>
      <c r="C245" s="344"/>
      <c r="D245" s="344"/>
      <c r="E245" s="344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</row>
    <row r="246" spans="1:26" ht="14.25" customHeight="1">
      <c r="A246" s="344"/>
      <c r="B246" s="344"/>
      <c r="C246" s="344"/>
      <c r="D246" s="344"/>
      <c r="E246" s="344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</row>
    <row r="247" spans="1:26" ht="14.25" customHeight="1">
      <c r="A247" s="344"/>
      <c r="B247" s="344"/>
      <c r="C247" s="344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</row>
    <row r="248" spans="1:26" ht="14.25" customHeight="1">
      <c r="A248" s="344"/>
      <c r="B248" s="344"/>
      <c r="C248" s="344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</row>
    <row r="249" spans="1:26" ht="14.25" customHeight="1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</row>
    <row r="250" spans="1:26" ht="14.25" customHeight="1">
      <c r="A250" s="344"/>
      <c r="B250" s="344"/>
      <c r="C250" s="344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</row>
    <row r="251" spans="1:26" ht="14.25" customHeight="1">
      <c r="A251" s="344"/>
      <c r="B251" s="344"/>
      <c r="C251" s="344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</row>
    <row r="252" spans="1:26" ht="14.25" customHeight="1">
      <c r="A252" s="344"/>
      <c r="B252" s="344"/>
      <c r="C252" s="344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</row>
    <row r="253" spans="1:26" ht="14.25" customHeight="1">
      <c r="A253" s="344"/>
      <c r="B253" s="344"/>
      <c r="C253" s="344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</row>
    <row r="254" spans="1:26" ht="14.25" customHeight="1">
      <c r="A254" s="344"/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</row>
    <row r="255" spans="1:26" ht="14.25" customHeight="1">
      <c r="A255" s="344"/>
      <c r="B255" s="344"/>
      <c r="C255" s="344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</row>
    <row r="256" spans="1:26" ht="14.25" customHeight="1">
      <c r="A256" s="344"/>
      <c r="B256" s="344"/>
      <c r="C256" s="344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</row>
    <row r="257" spans="1:26" ht="14.25" customHeight="1">
      <c r="A257" s="344"/>
      <c r="B257" s="344"/>
      <c r="C257" s="344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</row>
    <row r="258" spans="1:26" ht="14.25" customHeight="1">
      <c r="A258" s="344"/>
      <c r="B258" s="344"/>
      <c r="C258" s="344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</row>
    <row r="259" spans="1:26" ht="14.25" customHeight="1">
      <c r="A259" s="344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</row>
    <row r="260" spans="1:26" ht="14.25" customHeight="1">
      <c r="A260" s="344"/>
      <c r="B260" s="344"/>
      <c r="C260" s="344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</row>
    <row r="261" spans="1:26" ht="14.25" customHeight="1">
      <c r="A261" s="344"/>
      <c r="B261" s="344"/>
      <c r="C261" s="344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</row>
    <row r="262" spans="1:26" ht="14.25" customHeight="1">
      <c r="A262" s="344"/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</row>
    <row r="263" spans="1:26" ht="14.25" customHeight="1">
      <c r="A263" s="344"/>
      <c r="B263" s="344"/>
      <c r="C263" s="344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</row>
    <row r="264" spans="1:26" ht="14.25" customHeight="1">
      <c r="A264" s="344"/>
      <c r="B264" s="344"/>
      <c r="C264" s="344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</row>
    <row r="265" spans="1:26" ht="14.25" customHeight="1">
      <c r="A265" s="344"/>
      <c r="B265" s="344"/>
      <c r="C265" s="344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</row>
    <row r="266" spans="1:26" ht="14.25" customHeight="1">
      <c r="A266" s="344"/>
      <c r="B266" s="344"/>
      <c r="C266" s="344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</row>
    <row r="267" spans="1:26" ht="14.25" customHeight="1">
      <c r="A267" s="344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</row>
    <row r="268" spans="1:26" ht="14.25" customHeight="1">
      <c r="A268" s="290"/>
      <c r="B268" s="290"/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</row>
    <row r="269" spans="1:26" ht="14.25" customHeight="1">
      <c r="A269" s="290"/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</row>
    <row r="270" spans="1:26" ht="14.25" customHeight="1">
      <c r="A270" s="290"/>
      <c r="B270" s="290"/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</row>
    <row r="271" spans="1:26" ht="14.25" customHeight="1">
      <c r="A271" s="290"/>
      <c r="B271" s="290"/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</row>
    <row r="272" spans="1:26" ht="14.25" customHeight="1">
      <c r="A272" s="290"/>
      <c r="B272" s="290"/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</row>
    <row r="273" spans="1:26" ht="14.25" customHeight="1">
      <c r="A273" s="290"/>
      <c r="B273" s="290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</row>
    <row r="274" spans="1:26" ht="14.25" customHeight="1">
      <c r="A274" s="290"/>
      <c r="B274" s="290"/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</row>
    <row r="275" spans="1:26" ht="14.25" customHeight="1">
      <c r="A275" s="290"/>
      <c r="B275" s="290"/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</row>
    <row r="276" spans="1:26" ht="14.25" customHeight="1">
      <c r="A276" s="290"/>
      <c r="B276" s="290"/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</row>
    <row r="277" spans="1:26" ht="14.25" customHeight="1">
      <c r="A277" s="290"/>
      <c r="B277" s="290"/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</row>
    <row r="278" spans="1:26" ht="14.25" customHeight="1">
      <c r="A278" s="290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</row>
    <row r="279" spans="1:26" ht="14.25" customHeight="1">
      <c r="A279" s="290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</row>
    <row r="280" spans="1:26" ht="14.25" customHeight="1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</row>
    <row r="281" spans="1:26" ht="14.25" customHeight="1">
      <c r="A281" s="290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</row>
    <row r="282" spans="1:26" ht="14.25" customHeight="1">
      <c r="A282" s="290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</row>
    <row r="283" spans="1:26" ht="14.25" customHeight="1">
      <c r="A283" s="290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</row>
    <row r="284" spans="1:26" ht="14.25" customHeight="1">
      <c r="A284" s="290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</row>
    <row r="285" spans="1:26" ht="14.25" customHeight="1">
      <c r="A285" s="290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</row>
    <row r="286" spans="1:26" ht="14.25" customHeight="1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ht="14.25" customHeight="1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ht="14.25" customHeight="1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ht="14.25" customHeight="1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ht="14.25" customHeight="1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ht="14.25" customHeight="1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ht="14.25" customHeight="1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ht="14.25" customHeight="1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ht="14.25" customHeight="1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ht="14.25" customHeight="1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ht="14.25" customHeight="1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ht="14.25" customHeight="1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ht="14.25" customHeight="1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ht="14.25" customHeight="1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ht="14.25" customHeight="1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ht="14.25" customHeight="1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ht="14.25" customHeight="1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ht="14.25" customHeight="1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ht="14.25" customHeight="1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ht="14.25" customHeight="1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ht="14.25" customHeight="1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ht="14.25" customHeight="1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ht="14.25" customHeight="1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ht="14.25" customHeight="1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ht="14.25" customHeight="1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ht="14.25" customHeight="1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ht="14.25" customHeight="1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ht="14.25" customHeight="1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ht="14.25" customHeight="1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ht="14.25" customHeight="1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ht="14.25" customHeight="1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ht="14.25" customHeight="1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ht="14.25" customHeight="1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ht="14.25" customHeight="1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ht="14.25" customHeight="1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ht="14.25" customHeight="1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ht="14.25" customHeight="1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ht="14.25" customHeight="1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ht="14.25" customHeight="1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ht="14.25" customHeight="1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ht="14.25" customHeight="1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ht="14.25" customHeight="1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ht="14.25" customHeight="1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ht="14.25" customHeight="1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ht="14.25" customHeight="1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ht="14.25" customHeight="1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ht="14.25" customHeight="1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ht="14.25" customHeight="1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ht="14.25" customHeight="1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ht="14.25" customHeight="1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ht="14.25" customHeight="1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ht="14.25" customHeight="1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ht="14.25" customHeight="1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ht="14.25" customHeight="1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ht="14.25" customHeight="1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ht="14.25" customHeight="1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ht="14.25" customHeight="1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ht="14.25" customHeight="1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ht="14.25" customHeight="1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ht="14.25" customHeight="1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ht="14.25" customHeight="1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ht="14.25" customHeight="1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ht="14.25" customHeight="1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ht="14.25" customHeight="1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ht="14.25" customHeight="1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ht="14.25" customHeight="1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ht="14.25" customHeight="1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ht="14.25" customHeight="1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ht="14.25" customHeight="1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ht="14.25" customHeight="1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ht="14.25" customHeight="1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ht="14.25" customHeight="1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ht="14.25" customHeight="1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ht="14.25" customHeight="1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ht="14.25" customHeight="1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ht="14.25" customHeight="1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ht="14.25" customHeight="1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ht="14.25" customHeight="1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ht="14.25" customHeight="1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ht="14.25" customHeight="1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ht="14.25" customHeight="1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ht="14.25" customHeight="1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ht="14.25" customHeight="1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ht="14.25" customHeight="1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ht="14.25" customHeight="1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ht="14.25" customHeight="1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ht="14.25" customHeight="1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ht="14.25" customHeight="1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ht="14.25" customHeight="1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ht="14.25" customHeight="1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ht="14.25" customHeight="1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ht="14.25" customHeight="1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ht="14.25" customHeight="1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ht="14.25" customHeight="1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ht="14.25" customHeight="1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ht="14.25" customHeight="1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ht="14.25" customHeight="1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ht="14.25" customHeight="1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ht="14.25" customHeight="1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ht="14.25" customHeight="1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ht="14.25" customHeight="1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ht="14.25" customHeight="1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ht="14.25" customHeight="1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ht="14.25" customHeight="1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ht="14.25" customHeight="1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ht="14.25" customHeight="1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ht="14.25" customHeight="1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ht="14.25" customHeight="1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ht="14.25" customHeight="1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ht="14.25" customHeight="1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ht="14.25" customHeight="1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ht="14.25" customHeight="1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ht="14.25" customHeight="1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ht="14.25" customHeight="1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ht="14.25" customHeight="1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ht="14.25" customHeight="1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ht="14.25" customHeight="1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ht="14.25" customHeight="1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ht="14.25" customHeight="1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ht="14.25" customHeight="1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ht="14.25" customHeight="1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ht="14.25" customHeight="1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ht="14.25" customHeight="1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ht="14.25" customHeight="1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ht="14.25" customHeight="1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ht="14.25" customHeight="1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ht="14.25" customHeight="1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ht="14.25" customHeight="1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ht="14.25" customHeight="1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ht="14.25" customHeight="1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ht="14.25" customHeight="1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ht="14.25" customHeight="1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ht="14.25" customHeight="1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ht="14.25" customHeight="1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ht="14.25" customHeight="1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ht="14.25" customHeight="1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ht="14.25" customHeight="1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ht="14.25" customHeight="1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ht="14.25" customHeight="1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ht="14.25" customHeight="1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ht="14.25" customHeight="1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ht="14.25" customHeight="1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ht="14.25" customHeight="1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ht="14.25" customHeight="1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ht="14.25" customHeight="1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ht="14.25" customHeight="1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ht="14.25" customHeight="1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ht="14.25" customHeight="1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ht="14.25" customHeight="1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ht="14.25" customHeight="1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ht="14.25" customHeight="1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ht="14.25" customHeight="1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ht="14.25" customHeight="1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ht="14.25" customHeight="1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ht="14.25" customHeight="1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ht="14.25" customHeight="1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ht="14.25" customHeight="1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ht="14.25" customHeight="1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ht="14.25" customHeight="1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ht="14.25" customHeight="1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ht="14.25" customHeight="1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ht="14.25" customHeight="1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ht="14.25" customHeight="1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ht="14.25" customHeight="1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ht="14.25" customHeight="1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ht="14.25" customHeight="1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ht="14.25" customHeight="1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ht="14.25" customHeight="1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ht="14.25" customHeight="1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ht="14.25" customHeight="1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ht="14.25" customHeight="1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ht="14.25" customHeight="1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ht="14.25" customHeight="1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ht="14.25" customHeight="1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ht="14.25" customHeight="1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ht="14.25" customHeight="1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ht="14.25" customHeight="1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ht="14.25" customHeight="1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ht="14.25" customHeight="1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ht="14.25" customHeight="1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ht="14.25" customHeight="1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ht="14.25" customHeight="1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ht="14.25" customHeight="1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ht="14.25" customHeight="1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ht="14.25" customHeight="1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ht="14.25" customHeight="1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ht="14.25" customHeight="1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ht="14.25" customHeight="1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ht="14.25" customHeight="1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ht="14.25" customHeight="1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ht="14.25" customHeight="1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ht="14.25" customHeight="1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ht="14.25" customHeight="1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ht="14.25" customHeight="1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ht="14.25" customHeight="1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ht="14.25" customHeight="1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ht="14.25" customHeight="1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ht="14.25" customHeight="1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ht="14.25" customHeight="1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ht="14.25" customHeight="1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ht="14.25" customHeight="1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ht="14.25" customHeight="1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ht="14.25" customHeight="1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ht="14.25" customHeight="1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ht="14.25" customHeight="1">
      <c r="A490" s="290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ht="14.25" customHeight="1">
      <c r="A491" s="290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ht="14.25" customHeight="1">
      <c r="A492" s="290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ht="14.25" customHeight="1">
      <c r="A493" s="290"/>
      <c r="B493" s="290"/>
      <c r="C493" s="290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ht="14.25" customHeight="1">
      <c r="A494" s="290"/>
      <c r="B494" s="290"/>
      <c r="C494" s="290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ht="14.25" customHeight="1">
      <c r="A495" s="290"/>
      <c r="B495" s="290"/>
      <c r="C495" s="290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ht="14.25" customHeight="1">
      <c r="A496" s="290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ht="14.25" customHeight="1">
      <c r="A497" s="290"/>
      <c r="B497" s="290"/>
      <c r="C497" s="290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ht="14.25" customHeight="1">
      <c r="A498" s="290"/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ht="14.25" customHeight="1">
      <c r="A499" s="290"/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ht="14.25" customHeight="1">
      <c r="A500" s="290"/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ht="14.25" customHeight="1">
      <c r="A501" s="290"/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ht="14.25" customHeight="1">
      <c r="A502" s="290"/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ht="14.25" customHeight="1">
      <c r="A503" s="290"/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ht="14.25" customHeight="1">
      <c r="A504" s="290"/>
      <c r="B504" s="290"/>
      <c r="C504" s="290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ht="14.25" customHeight="1">
      <c r="A505" s="290"/>
      <c r="B505" s="290"/>
      <c r="C505" s="290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ht="14.25" customHeight="1">
      <c r="A506" s="290"/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ht="14.25" customHeight="1">
      <c r="A507" s="290"/>
      <c r="B507" s="290"/>
      <c r="C507" s="290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ht="14.25" customHeight="1">
      <c r="A508" s="290"/>
      <c r="B508" s="290"/>
      <c r="C508" s="290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ht="14.25" customHeight="1">
      <c r="A509" s="290"/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ht="14.25" customHeight="1">
      <c r="A510" s="290"/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ht="14.25" customHeight="1">
      <c r="A511" s="290"/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ht="14.25" customHeight="1">
      <c r="A512" s="290"/>
      <c r="B512" s="290"/>
      <c r="C512" s="290"/>
      <c r="D512" s="290"/>
      <c r="E512" s="290"/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ht="14.25" customHeight="1">
      <c r="A513" s="290"/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ht="14.25" customHeight="1">
      <c r="A514" s="290"/>
      <c r="B514" s="290"/>
      <c r="C514" s="290"/>
      <c r="D514" s="290"/>
      <c r="E514" s="290"/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ht="14.25" customHeight="1">
      <c r="A515" s="290"/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ht="14.25" customHeight="1">
      <c r="A516" s="290"/>
      <c r="B516" s="290"/>
      <c r="C516" s="290"/>
      <c r="D516" s="290"/>
      <c r="E516" s="290"/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ht="14.25" customHeight="1">
      <c r="A517" s="290"/>
      <c r="B517" s="290"/>
      <c r="C517" s="290"/>
      <c r="D517" s="290"/>
      <c r="E517" s="290"/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ht="14.25" customHeight="1">
      <c r="A518" s="290"/>
      <c r="B518" s="290"/>
      <c r="C518" s="290"/>
      <c r="D518" s="290"/>
      <c r="E518" s="290"/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ht="14.25" customHeight="1">
      <c r="A519" s="290"/>
      <c r="B519" s="290"/>
      <c r="C519" s="290"/>
      <c r="D519" s="290"/>
      <c r="E519" s="290"/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ht="14.25" customHeight="1">
      <c r="A520" s="290"/>
      <c r="B520" s="290"/>
      <c r="C520" s="290"/>
      <c r="D520" s="290"/>
      <c r="E520" s="290"/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ht="14.25" customHeight="1">
      <c r="A521" s="290"/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ht="14.25" customHeight="1">
      <c r="A522" s="290"/>
      <c r="B522" s="290"/>
      <c r="C522" s="290"/>
      <c r="D522" s="290"/>
      <c r="E522" s="290"/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ht="14.25" customHeight="1">
      <c r="A523" s="290"/>
      <c r="B523" s="290"/>
      <c r="C523" s="290"/>
      <c r="D523" s="290"/>
      <c r="E523" s="290"/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ht="14.25" customHeight="1">
      <c r="A524" s="290"/>
      <c r="B524" s="290"/>
      <c r="C524" s="290"/>
      <c r="D524" s="290"/>
      <c r="E524" s="290"/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ht="14.25" customHeight="1">
      <c r="A525" s="290"/>
      <c r="B525" s="290"/>
      <c r="C525" s="290"/>
      <c r="D525" s="290"/>
      <c r="E525" s="290"/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ht="14.25" customHeight="1">
      <c r="A526" s="290"/>
      <c r="B526" s="290"/>
      <c r="C526" s="290"/>
      <c r="D526" s="290"/>
      <c r="E526" s="290"/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ht="14.25" customHeight="1">
      <c r="A527" s="290"/>
      <c r="B527" s="290"/>
      <c r="C527" s="290"/>
      <c r="D527" s="290"/>
      <c r="E527" s="290"/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ht="14.25" customHeight="1">
      <c r="A528" s="290"/>
      <c r="B528" s="290"/>
      <c r="C528" s="290"/>
      <c r="D528" s="290"/>
      <c r="E528" s="290"/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ht="14.25" customHeight="1">
      <c r="A529" s="290"/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ht="14.25" customHeight="1">
      <c r="A530" s="290"/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ht="14.25" customHeight="1">
      <c r="A531" s="290"/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ht="14.25" customHeight="1">
      <c r="A532" s="290"/>
      <c r="B532" s="290"/>
      <c r="C532" s="290"/>
      <c r="D532" s="290"/>
      <c r="E532" s="290"/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ht="14.25" customHeight="1">
      <c r="A533" s="290"/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ht="14.25" customHeight="1">
      <c r="A534" s="290"/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ht="14.25" customHeight="1">
      <c r="A535" s="290"/>
      <c r="B535" s="290"/>
      <c r="C535" s="290"/>
      <c r="D535" s="290"/>
      <c r="E535" s="290"/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ht="14.25" customHeight="1">
      <c r="A536" s="290"/>
      <c r="B536" s="290"/>
      <c r="C536" s="290"/>
      <c r="D536" s="290"/>
      <c r="E536" s="290"/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ht="14.25" customHeight="1">
      <c r="A537" s="290"/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ht="14.25" customHeight="1">
      <c r="A538" s="290"/>
      <c r="B538" s="290"/>
      <c r="C538" s="290"/>
      <c r="D538" s="290"/>
      <c r="E538" s="290"/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ht="14.25" customHeight="1">
      <c r="A539" s="290"/>
      <c r="B539" s="290"/>
      <c r="C539" s="290"/>
      <c r="D539" s="290"/>
      <c r="E539" s="290"/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ht="14.25" customHeight="1">
      <c r="A540" s="290"/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ht="14.25" customHeight="1">
      <c r="A541" s="290"/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ht="14.25" customHeight="1">
      <c r="A542" s="290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ht="14.25" customHeight="1">
      <c r="A543" s="290"/>
      <c r="B543" s="290"/>
      <c r="C543" s="290"/>
      <c r="D543" s="290"/>
      <c r="E543" s="290"/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ht="14.25" customHeight="1">
      <c r="A544" s="290"/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ht="14.25" customHeight="1">
      <c r="A545" s="290"/>
      <c r="B545" s="290"/>
      <c r="C545" s="290"/>
      <c r="D545" s="290"/>
      <c r="E545" s="290"/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ht="14.25" customHeight="1">
      <c r="A546" s="290"/>
      <c r="B546" s="290"/>
      <c r="C546" s="290"/>
      <c r="D546" s="290"/>
      <c r="E546" s="290"/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ht="14.25" customHeight="1">
      <c r="A547" s="290"/>
      <c r="B547" s="290"/>
      <c r="C547" s="290"/>
      <c r="D547" s="290"/>
      <c r="E547" s="290"/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ht="14.25" customHeight="1">
      <c r="A548" s="290"/>
      <c r="B548" s="290"/>
      <c r="C548" s="290"/>
      <c r="D548" s="290"/>
      <c r="E548" s="290"/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ht="14.25" customHeight="1">
      <c r="A549" s="290"/>
      <c r="B549" s="290"/>
      <c r="C549" s="290"/>
      <c r="D549" s="290"/>
      <c r="E549" s="290"/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ht="14.25" customHeight="1">
      <c r="A550" s="290"/>
      <c r="B550" s="290"/>
      <c r="C550" s="290"/>
      <c r="D550" s="290"/>
      <c r="E550" s="290"/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ht="14.25" customHeight="1">
      <c r="A551" s="290"/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ht="14.25" customHeight="1">
      <c r="A552" s="290"/>
      <c r="B552" s="290"/>
      <c r="C552" s="290"/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ht="14.25" customHeight="1">
      <c r="A553" s="290"/>
      <c r="B553" s="290"/>
      <c r="C553" s="290"/>
      <c r="D553" s="290"/>
      <c r="E553" s="290"/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ht="14.25" customHeight="1">
      <c r="A554" s="290"/>
      <c r="B554" s="290"/>
      <c r="C554" s="290"/>
      <c r="D554" s="290"/>
      <c r="E554" s="290"/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ht="14.25" customHeight="1">
      <c r="A555" s="290"/>
      <c r="B555" s="290"/>
      <c r="C555" s="290"/>
      <c r="D555" s="290"/>
      <c r="E555" s="290"/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ht="14.25" customHeight="1">
      <c r="A556" s="290"/>
      <c r="B556" s="290"/>
      <c r="C556" s="290"/>
      <c r="D556" s="290"/>
      <c r="E556" s="290"/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ht="14.25" customHeight="1">
      <c r="A557" s="290"/>
      <c r="B557" s="290"/>
      <c r="C557" s="290"/>
      <c r="D557" s="290"/>
      <c r="E557" s="290"/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ht="14.25" customHeight="1">
      <c r="A558" s="290"/>
      <c r="B558" s="290"/>
      <c r="C558" s="290"/>
      <c r="D558" s="290"/>
      <c r="E558" s="290"/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ht="14.25" customHeight="1">
      <c r="A559" s="290"/>
      <c r="B559" s="290"/>
      <c r="C559" s="290"/>
      <c r="D559" s="290"/>
      <c r="E559" s="290"/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ht="14.25" customHeight="1">
      <c r="A560" s="290"/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ht="14.25" customHeight="1">
      <c r="A561" s="290"/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ht="14.25" customHeight="1">
      <c r="A562" s="290"/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ht="14.25" customHeight="1">
      <c r="A563" s="290"/>
      <c r="B563" s="290"/>
      <c r="C563" s="290"/>
      <c r="D563" s="290"/>
      <c r="E563" s="290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ht="14.25" customHeight="1">
      <c r="A564" s="290"/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ht="14.25" customHeight="1">
      <c r="A565" s="290"/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ht="14.25" customHeight="1">
      <c r="A566" s="290"/>
      <c r="B566" s="290"/>
      <c r="C566" s="290"/>
      <c r="D566" s="290"/>
      <c r="E566" s="290"/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ht="14.25" customHeight="1">
      <c r="A567" s="290"/>
      <c r="B567" s="290"/>
      <c r="C567" s="290"/>
      <c r="D567" s="290"/>
      <c r="E567" s="290"/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ht="14.25" customHeight="1">
      <c r="A568" s="290"/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ht="14.25" customHeight="1">
      <c r="A569" s="290"/>
      <c r="B569" s="290"/>
      <c r="C569" s="290"/>
      <c r="D569" s="290"/>
      <c r="E569" s="290"/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ht="14.25" customHeight="1">
      <c r="A570" s="290"/>
      <c r="B570" s="290"/>
      <c r="C570" s="290"/>
      <c r="D570" s="290"/>
      <c r="E570" s="290"/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ht="14.25" customHeight="1">
      <c r="A571" s="290"/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ht="14.25" customHeight="1">
      <c r="A572" s="290"/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ht="14.25" customHeight="1">
      <c r="A573" s="290"/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ht="14.25" customHeight="1">
      <c r="A574" s="290"/>
      <c r="B574" s="290"/>
      <c r="C574" s="290"/>
      <c r="D574" s="290"/>
      <c r="E574" s="290"/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ht="14.25" customHeight="1">
      <c r="A575" s="290"/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ht="14.25" customHeight="1">
      <c r="A576" s="290"/>
      <c r="B576" s="290"/>
      <c r="C576" s="290"/>
      <c r="D576" s="290"/>
      <c r="E576" s="290"/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ht="14.25" customHeight="1">
      <c r="A577" s="290"/>
      <c r="B577" s="290"/>
      <c r="C577" s="290"/>
      <c r="D577" s="290"/>
      <c r="E577" s="290"/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ht="14.25" customHeight="1">
      <c r="A578" s="290"/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ht="14.25" customHeight="1">
      <c r="A579" s="290"/>
      <c r="B579" s="290"/>
      <c r="C579" s="290"/>
      <c r="D579" s="290"/>
      <c r="E579" s="290"/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ht="14.25" customHeight="1">
      <c r="A580" s="290"/>
      <c r="B580" s="290"/>
      <c r="C580" s="290"/>
      <c r="D580" s="290"/>
      <c r="E580" s="290"/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ht="14.25" customHeight="1">
      <c r="A581" s="290"/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ht="14.25" customHeight="1">
      <c r="A582" s="290"/>
      <c r="B582" s="290"/>
      <c r="C582" s="290"/>
      <c r="D582" s="290"/>
      <c r="E582" s="290"/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ht="14.25" customHeight="1">
      <c r="A583" s="290"/>
      <c r="B583" s="290"/>
      <c r="C583" s="290"/>
      <c r="D583" s="290"/>
      <c r="E583" s="290"/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ht="14.25" customHeight="1">
      <c r="A584" s="290"/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ht="14.25" customHeight="1">
      <c r="A585" s="290"/>
      <c r="B585" s="290"/>
      <c r="C585" s="290"/>
      <c r="D585" s="290"/>
      <c r="E585" s="290"/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ht="14.25" customHeight="1">
      <c r="A586" s="290"/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ht="14.25" customHeight="1">
      <c r="A587" s="290"/>
      <c r="B587" s="290"/>
      <c r="C587" s="290"/>
      <c r="D587" s="290"/>
      <c r="E587" s="290"/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ht="14.25" customHeight="1">
      <c r="A588" s="290"/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ht="14.25" customHeight="1">
      <c r="A589" s="290"/>
      <c r="B589" s="290"/>
      <c r="C589" s="290"/>
      <c r="D589" s="290"/>
      <c r="E589" s="290"/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ht="14.25" customHeight="1">
      <c r="A590" s="290"/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ht="14.25" customHeight="1">
      <c r="A591" s="290"/>
      <c r="B591" s="290"/>
      <c r="C591" s="290"/>
      <c r="D591" s="290"/>
      <c r="E591" s="290"/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ht="14.25" customHeight="1">
      <c r="A592" s="290"/>
      <c r="B592" s="290"/>
      <c r="C592" s="290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ht="14.25" customHeight="1">
      <c r="A593" s="290"/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ht="14.25" customHeight="1">
      <c r="A594" s="290"/>
      <c r="B594" s="290"/>
      <c r="C594" s="290"/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ht="14.25" customHeight="1">
      <c r="A595" s="290"/>
      <c r="B595" s="290"/>
      <c r="C595" s="290"/>
      <c r="D595" s="290"/>
      <c r="E595" s="290"/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ht="14.25" customHeight="1">
      <c r="A596" s="290"/>
      <c r="B596" s="290"/>
      <c r="C596" s="290"/>
      <c r="D596" s="290"/>
      <c r="E596" s="290"/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ht="14.25" customHeight="1">
      <c r="A597" s="290"/>
      <c r="B597" s="290"/>
      <c r="C597" s="290"/>
      <c r="D597" s="290"/>
      <c r="E597" s="290"/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ht="14.25" customHeight="1">
      <c r="A598" s="290"/>
      <c r="B598" s="290"/>
      <c r="C598" s="290"/>
      <c r="D598" s="290"/>
      <c r="E598" s="290"/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ht="14.25" customHeight="1">
      <c r="A599" s="290"/>
      <c r="B599" s="290"/>
      <c r="C599" s="290"/>
      <c r="D599" s="290"/>
      <c r="E599" s="290"/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ht="14.25" customHeight="1">
      <c r="A600" s="290"/>
      <c r="B600" s="290"/>
      <c r="C600" s="290"/>
      <c r="D600" s="290"/>
      <c r="E600" s="290"/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ht="14.25" customHeight="1">
      <c r="A601" s="290"/>
      <c r="B601" s="290"/>
      <c r="C601" s="290"/>
      <c r="D601" s="290"/>
      <c r="E601" s="290"/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ht="14.25" customHeight="1">
      <c r="A602" s="290"/>
      <c r="B602" s="290"/>
      <c r="C602" s="290"/>
      <c r="D602" s="290"/>
      <c r="E602" s="290"/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ht="14.25" customHeight="1">
      <c r="A603" s="290"/>
      <c r="B603" s="290"/>
      <c r="C603" s="290"/>
      <c r="D603" s="290"/>
      <c r="E603" s="290"/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ht="14.25" customHeight="1">
      <c r="A604" s="290"/>
      <c r="B604" s="290"/>
      <c r="C604" s="290"/>
      <c r="D604" s="290"/>
      <c r="E604" s="290"/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ht="14.25" customHeight="1">
      <c r="A605" s="290"/>
      <c r="B605" s="290"/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ht="14.25" customHeight="1">
      <c r="A606" s="290"/>
      <c r="B606" s="290"/>
      <c r="C606" s="290"/>
      <c r="D606" s="290"/>
      <c r="E606" s="290"/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ht="14.25" customHeight="1">
      <c r="A607" s="290"/>
      <c r="B607" s="290"/>
      <c r="C607" s="290"/>
      <c r="D607" s="290"/>
      <c r="E607" s="290"/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ht="14.25" customHeight="1">
      <c r="A608" s="290"/>
      <c r="B608" s="290"/>
      <c r="C608" s="290"/>
      <c r="D608" s="290"/>
      <c r="E608" s="290"/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ht="14.25" customHeight="1">
      <c r="A609" s="290"/>
      <c r="B609" s="290"/>
      <c r="C609" s="290"/>
      <c r="D609" s="290"/>
      <c r="E609" s="290"/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ht="14.25" customHeight="1">
      <c r="A610" s="290"/>
      <c r="B610" s="290"/>
      <c r="C610" s="290"/>
      <c r="D610" s="290"/>
      <c r="E610" s="290"/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ht="14.25" customHeight="1">
      <c r="A611" s="290"/>
      <c r="B611" s="290"/>
      <c r="C611" s="290"/>
      <c r="D611" s="290"/>
      <c r="E611" s="290"/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ht="14.25" customHeight="1">
      <c r="A612" s="290"/>
      <c r="B612" s="290"/>
      <c r="C612" s="290"/>
      <c r="D612" s="290"/>
      <c r="E612" s="290"/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ht="14.25" customHeight="1">
      <c r="A613" s="290"/>
      <c r="B613" s="290"/>
      <c r="C613" s="290"/>
      <c r="D613" s="290"/>
      <c r="E613" s="290"/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ht="14.25" customHeight="1">
      <c r="A614" s="290"/>
      <c r="B614" s="290"/>
      <c r="C614" s="290"/>
      <c r="D614" s="290"/>
      <c r="E614" s="290"/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ht="14.25" customHeight="1">
      <c r="A615" s="290"/>
      <c r="B615" s="290"/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ht="14.25" customHeight="1">
      <c r="A616" s="290"/>
      <c r="B616" s="290"/>
      <c r="C616" s="290"/>
      <c r="D616" s="290"/>
      <c r="E616" s="290"/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ht="14.25" customHeight="1">
      <c r="A617" s="290"/>
      <c r="B617" s="290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ht="14.25" customHeight="1">
      <c r="A618" s="290"/>
      <c r="B618" s="290"/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ht="14.25" customHeight="1">
      <c r="A619" s="290"/>
      <c r="B619" s="290"/>
      <c r="C619" s="290"/>
      <c r="D619" s="290"/>
      <c r="E619" s="290"/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ht="14.25" customHeight="1">
      <c r="A620" s="290"/>
      <c r="B620" s="290"/>
      <c r="C620" s="290"/>
      <c r="D620" s="290"/>
      <c r="E620" s="290"/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ht="14.25" customHeight="1">
      <c r="A621" s="290"/>
      <c r="B621" s="290"/>
      <c r="C621" s="290"/>
      <c r="D621" s="290"/>
      <c r="E621" s="290"/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ht="14.25" customHeight="1">
      <c r="A622" s="290"/>
      <c r="B622" s="290"/>
      <c r="C622" s="290"/>
      <c r="D622" s="290"/>
      <c r="E622" s="290"/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ht="14.25" customHeight="1">
      <c r="A623" s="290"/>
      <c r="B623" s="290"/>
      <c r="C623" s="290"/>
      <c r="D623" s="290"/>
      <c r="E623" s="290"/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ht="14.25" customHeight="1">
      <c r="A624" s="290"/>
      <c r="B624" s="290"/>
      <c r="C624" s="290"/>
      <c r="D624" s="290"/>
      <c r="E624" s="290"/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ht="14.25" customHeight="1">
      <c r="A625" s="290"/>
      <c r="B625" s="290"/>
      <c r="C625" s="290"/>
      <c r="D625" s="290"/>
      <c r="E625" s="290"/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ht="14.25" customHeight="1">
      <c r="A626" s="290"/>
      <c r="B626" s="290"/>
      <c r="C626" s="290"/>
      <c r="D626" s="290"/>
      <c r="E626" s="290"/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ht="14.25" customHeight="1">
      <c r="A627" s="290"/>
      <c r="B627" s="290"/>
      <c r="C627" s="290"/>
      <c r="D627" s="290"/>
      <c r="E627" s="290"/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ht="14.25" customHeight="1">
      <c r="A628" s="290"/>
      <c r="B628" s="290"/>
      <c r="C628" s="290"/>
      <c r="D628" s="290"/>
      <c r="E628" s="290"/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ht="14.25" customHeight="1">
      <c r="A629" s="290"/>
      <c r="B629" s="290"/>
      <c r="C629" s="290"/>
      <c r="D629" s="290"/>
      <c r="E629" s="290"/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ht="14.25" customHeight="1">
      <c r="A630" s="290"/>
      <c r="B630" s="290"/>
      <c r="C630" s="290"/>
      <c r="D630" s="290"/>
      <c r="E630" s="290"/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ht="14.25" customHeight="1">
      <c r="A631" s="290"/>
      <c r="B631" s="290"/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ht="14.25" customHeight="1">
      <c r="A632" s="290"/>
      <c r="B632" s="290"/>
      <c r="C632" s="290"/>
      <c r="D632" s="290"/>
      <c r="E632" s="290"/>
      <c r="F632" s="290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ht="14.25" customHeight="1">
      <c r="A633" s="290"/>
      <c r="B633" s="290"/>
      <c r="C633" s="290"/>
      <c r="D633" s="290"/>
      <c r="E633" s="290"/>
      <c r="F633" s="290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ht="14.25" customHeight="1">
      <c r="A634" s="290"/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ht="14.25" customHeight="1">
      <c r="A635" s="290"/>
      <c r="B635" s="290"/>
      <c r="C635" s="290"/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ht="14.25" customHeight="1">
      <c r="A636" s="290"/>
      <c r="B636" s="290"/>
      <c r="C636" s="290"/>
      <c r="D636" s="290"/>
      <c r="E636" s="290"/>
      <c r="F636" s="290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ht="14.25" customHeight="1">
      <c r="A637" s="290"/>
      <c r="B637" s="290"/>
      <c r="C637" s="290"/>
      <c r="D637" s="290"/>
      <c r="E637" s="290"/>
      <c r="F637" s="290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ht="14.25" customHeight="1">
      <c r="A638" s="290"/>
      <c r="B638" s="290"/>
      <c r="C638" s="290"/>
      <c r="D638" s="290"/>
      <c r="E638" s="290"/>
      <c r="F638" s="290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ht="14.25" customHeight="1">
      <c r="A639" s="290"/>
      <c r="B639" s="290"/>
      <c r="C639" s="290"/>
      <c r="D639" s="290"/>
      <c r="E639" s="290"/>
      <c r="F639" s="290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ht="14.25" customHeight="1">
      <c r="A640" s="290"/>
      <c r="B640" s="290"/>
      <c r="C640" s="290"/>
      <c r="D640" s="290"/>
      <c r="E640" s="290"/>
      <c r="F640" s="290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ht="14.25" customHeight="1">
      <c r="A641" s="290"/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ht="14.25" customHeight="1">
      <c r="A642" s="290"/>
      <c r="B642" s="290"/>
      <c r="C642" s="290"/>
      <c r="D642" s="290"/>
      <c r="E642" s="290"/>
      <c r="F642" s="290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ht="14.25" customHeight="1">
      <c r="A643" s="290"/>
      <c r="B643" s="290"/>
      <c r="C643" s="290"/>
      <c r="D643" s="290"/>
      <c r="E643" s="290"/>
      <c r="F643" s="290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ht="14.25" customHeight="1">
      <c r="A644" s="290"/>
      <c r="B644" s="290"/>
      <c r="C644" s="290"/>
      <c r="D644" s="290"/>
      <c r="E644" s="290"/>
      <c r="F644" s="290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ht="14.25" customHeight="1">
      <c r="A645" s="290"/>
      <c r="B645" s="290"/>
      <c r="C645" s="290"/>
      <c r="D645" s="290"/>
      <c r="E645" s="290"/>
      <c r="F645" s="290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ht="14.25" customHeight="1">
      <c r="A646" s="290"/>
      <c r="B646" s="290"/>
      <c r="C646" s="290"/>
      <c r="D646" s="290"/>
      <c r="E646" s="290"/>
      <c r="F646" s="290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ht="14.25" customHeight="1">
      <c r="A647" s="290"/>
      <c r="B647" s="290"/>
      <c r="C647" s="290"/>
      <c r="D647" s="290"/>
      <c r="E647" s="290"/>
      <c r="F647" s="290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ht="14.25" customHeight="1">
      <c r="A648" s="290"/>
      <c r="B648" s="290"/>
      <c r="C648" s="290"/>
      <c r="D648" s="290"/>
      <c r="E648" s="290"/>
      <c r="F648" s="290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ht="14.25" customHeight="1">
      <c r="A649" s="290"/>
      <c r="B649" s="290"/>
      <c r="C649" s="290"/>
      <c r="D649" s="290"/>
      <c r="E649" s="290"/>
      <c r="F649" s="290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ht="14.25" customHeight="1">
      <c r="A650" s="290"/>
      <c r="B650" s="290"/>
      <c r="C650" s="290"/>
      <c r="D650" s="290"/>
      <c r="E650" s="290"/>
      <c r="F650" s="290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ht="14.25" customHeight="1">
      <c r="A651" s="290"/>
      <c r="B651" s="290"/>
      <c r="C651" s="290"/>
      <c r="D651" s="290"/>
      <c r="E651" s="290"/>
      <c r="F651" s="290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ht="14.25" customHeight="1">
      <c r="A652" s="290"/>
      <c r="B652" s="290"/>
      <c r="C652" s="290"/>
      <c r="D652" s="290"/>
      <c r="E652" s="290"/>
      <c r="F652" s="290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ht="14.25" customHeight="1">
      <c r="A653" s="290"/>
      <c r="B653" s="290"/>
      <c r="C653" s="290"/>
      <c r="D653" s="290"/>
      <c r="E653" s="290"/>
      <c r="F653" s="290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ht="14.25" customHeight="1">
      <c r="A654" s="290"/>
      <c r="B654" s="290"/>
      <c r="C654" s="290"/>
      <c r="D654" s="290"/>
      <c r="E654" s="290"/>
      <c r="F654" s="290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ht="14.25" customHeight="1">
      <c r="A655" s="290"/>
      <c r="B655" s="290"/>
      <c r="C655" s="290"/>
      <c r="D655" s="290"/>
      <c r="E655" s="290"/>
      <c r="F655" s="290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ht="14.25" customHeight="1">
      <c r="A656" s="290"/>
      <c r="B656" s="290"/>
      <c r="C656" s="290"/>
      <c r="D656" s="290"/>
      <c r="E656" s="290"/>
      <c r="F656" s="290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ht="14.25" customHeight="1">
      <c r="A657" s="290"/>
      <c r="B657" s="290"/>
      <c r="C657" s="290"/>
      <c r="D657" s="290"/>
      <c r="E657" s="290"/>
      <c r="F657" s="290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ht="14.25" customHeight="1">
      <c r="A658" s="290"/>
      <c r="B658" s="290"/>
      <c r="C658" s="290"/>
      <c r="D658" s="290"/>
      <c r="E658" s="290"/>
      <c r="F658" s="290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ht="14.25" customHeight="1">
      <c r="A659" s="290"/>
      <c r="B659" s="290"/>
      <c r="C659" s="290"/>
      <c r="D659" s="290"/>
      <c r="E659" s="290"/>
      <c r="F659" s="290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ht="14.25" customHeight="1">
      <c r="A660" s="290"/>
      <c r="B660" s="290"/>
      <c r="C660" s="290"/>
      <c r="D660" s="290"/>
      <c r="E660" s="290"/>
      <c r="F660" s="290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ht="14.25" customHeight="1">
      <c r="A661" s="290"/>
      <c r="B661" s="290"/>
      <c r="C661" s="290"/>
      <c r="D661" s="290"/>
      <c r="E661" s="290"/>
      <c r="F661" s="290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ht="14.25" customHeight="1">
      <c r="A662" s="290"/>
      <c r="B662" s="290"/>
      <c r="C662" s="290"/>
      <c r="D662" s="290"/>
      <c r="E662" s="290"/>
      <c r="F662" s="290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ht="14.25" customHeight="1">
      <c r="A663" s="290"/>
      <c r="B663" s="290"/>
      <c r="C663" s="290"/>
      <c r="D663" s="290"/>
      <c r="E663" s="290"/>
      <c r="F663" s="290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ht="14.25" customHeight="1">
      <c r="A664" s="290"/>
      <c r="B664" s="290"/>
      <c r="C664" s="290"/>
      <c r="D664" s="290"/>
      <c r="E664" s="290"/>
      <c r="F664" s="290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ht="14.25" customHeight="1">
      <c r="A665" s="290"/>
      <c r="B665" s="290"/>
      <c r="C665" s="290"/>
      <c r="D665" s="290"/>
      <c r="E665" s="290"/>
      <c r="F665" s="290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ht="14.25" customHeight="1">
      <c r="A666" s="290"/>
      <c r="B666" s="290"/>
      <c r="C666" s="290"/>
      <c r="D666" s="290"/>
      <c r="E666" s="290"/>
      <c r="F666" s="290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ht="14.25" customHeight="1">
      <c r="A667" s="290"/>
      <c r="B667" s="290"/>
      <c r="C667" s="290"/>
      <c r="D667" s="290"/>
      <c r="E667" s="290"/>
      <c r="F667" s="290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ht="14.25" customHeight="1">
      <c r="A668" s="290"/>
      <c r="B668" s="290"/>
      <c r="C668" s="290"/>
      <c r="D668" s="290"/>
      <c r="E668" s="290"/>
      <c r="F668" s="290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ht="14.25" customHeight="1">
      <c r="A669" s="290"/>
      <c r="B669" s="290"/>
      <c r="C669" s="290"/>
      <c r="D669" s="290"/>
      <c r="E669" s="290"/>
      <c r="F669" s="290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ht="14.25" customHeight="1">
      <c r="A670" s="290"/>
      <c r="B670" s="290"/>
      <c r="C670" s="290"/>
      <c r="D670" s="290"/>
      <c r="E670" s="290"/>
      <c r="F670" s="290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ht="14.25" customHeight="1">
      <c r="A671" s="290"/>
      <c r="B671" s="290"/>
      <c r="C671" s="290"/>
      <c r="D671" s="290"/>
      <c r="E671" s="290"/>
      <c r="F671" s="290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ht="14.25" customHeight="1">
      <c r="A672" s="290"/>
      <c r="B672" s="290"/>
      <c r="C672" s="290"/>
      <c r="D672" s="290"/>
      <c r="E672" s="290"/>
      <c r="F672" s="290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ht="14.25" customHeight="1">
      <c r="A673" s="290"/>
      <c r="B673" s="290"/>
      <c r="C673" s="290"/>
      <c r="D673" s="290"/>
      <c r="E673" s="290"/>
      <c r="F673" s="290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ht="14.25" customHeight="1">
      <c r="A674" s="290"/>
      <c r="B674" s="290"/>
      <c r="C674" s="290"/>
      <c r="D674" s="290"/>
      <c r="E674" s="290"/>
      <c r="F674" s="290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ht="14.25" customHeight="1">
      <c r="A675" s="290"/>
      <c r="B675" s="290"/>
      <c r="C675" s="290"/>
      <c r="D675" s="290"/>
      <c r="E675" s="290"/>
      <c r="F675" s="290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ht="14.25" customHeight="1">
      <c r="A676" s="290"/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ht="14.25" customHeight="1">
      <c r="A677" s="290"/>
      <c r="B677" s="290"/>
      <c r="C677" s="290"/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ht="14.25" customHeight="1">
      <c r="A678" s="290"/>
      <c r="B678" s="290"/>
      <c r="C678" s="290"/>
      <c r="D678" s="290"/>
      <c r="E678" s="290"/>
      <c r="F678" s="290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ht="14.25" customHeight="1">
      <c r="A679" s="290"/>
      <c r="B679" s="290"/>
      <c r="C679" s="290"/>
      <c r="D679" s="290"/>
      <c r="E679" s="290"/>
      <c r="F679" s="290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ht="14.25" customHeight="1">
      <c r="A680" s="290"/>
      <c r="B680" s="290"/>
      <c r="C680" s="290"/>
      <c r="D680" s="290"/>
      <c r="E680" s="290"/>
      <c r="F680" s="290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ht="14.25" customHeight="1">
      <c r="A681" s="290"/>
      <c r="B681" s="290"/>
      <c r="C681" s="290"/>
      <c r="D681" s="290"/>
      <c r="E681" s="290"/>
      <c r="F681" s="290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ht="14.25" customHeight="1">
      <c r="A682" s="290"/>
      <c r="B682" s="290"/>
      <c r="C682" s="290"/>
      <c r="D682" s="290"/>
      <c r="E682" s="290"/>
      <c r="F682" s="290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ht="14.25" customHeight="1">
      <c r="A683" s="290"/>
      <c r="B683" s="290"/>
      <c r="C683" s="290"/>
      <c r="D683" s="290"/>
      <c r="E683" s="290"/>
      <c r="F683" s="290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ht="14.25" customHeight="1">
      <c r="A684" s="290"/>
      <c r="B684" s="290"/>
      <c r="C684" s="290"/>
      <c r="D684" s="290"/>
      <c r="E684" s="290"/>
      <c r="F684" s="290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ht="14.25" customHeight="1">
      <c r="A685" s="290"/>
      <c r="B685" s="290"/>
      <c r="C685" s="290"/>
      <c r="D685" s="290"/>
      <c r="E685" s="290"/>
      <c r="F685" s="290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ht="14.25" customHeight="1">
      <c r="A686" s="290"/>
      <c r="B686" s="290"/>
      <c r="C686" s="290"/>
      <c r="D686" s="290"/>
      <c r="E686" s="290"/>
      <c r="F686" s="290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ht="14.25" customHeight="1">
      <c r="A687" s="290"/>
      <c r="B687" s="290"/>
      <c r="C687" s="290"/>
      <c r="D687" s="290"/>
      <c r="E687" s="290"/>
      <c r="F687" s="290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ht="14.25" customHeight="1">
      <c r="A688" s="290"/>
      <c r="B688" s="290"/>
      <c r="C688" s="290"/>
      <c r="D688" s="290"/>
      <c r="E688" s="290"/>
      <c r="F688" s="290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ht="14.25" customHeight="1">
      <c r="A689" s="290"/>
      <c r="B689" s="290"/>
      <c r="C689" s="290"/>
      <c r="D689" s="290"/>
      <c r="E689" s="290"/>
      <c r="F689" s="290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ht="14.25" customHeight="1">
      <c r="A690" s="290"/>
      <c r="B690" s="290"/>
      <c r="C690" s="290"/>
      <c r="D690" s="290"/>
      <c r="E690" s="290"/>
      <c r="F690" s="290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ht="14.25" customHeight="1">
      <c r="A691" s="290"/>
      <c r="B691" s="290"/>
      <c r="C691" s="290"/>
      <c r="D691" s="290"/>
      <c r="E691" s="290"/>
      <c r="F691" s="290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ht="14.25" customHeight="1">
      <c r="A692" s="290"/>
      <c r="B692" s="290"/>
      <c r="C692" s="290"/>
      <c r="D692" s="290"/>
      <c r="E692" s="290"/>
      <c r="F692" s="290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ht="14.25" customHeight="1">
      <c r="A693" s="290"/>
      <c r="B693" s="290"/>
      <c r="C693" s="290"/>
      <c r="D693" s="290"/>
      <c r="E693" s="290"/>
      <c r="F693" s="290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ht="14.25" customHeight="1">
      <c r="A694" s="290"/>
      <c r="B694" s="290"/>
      <c r="C694" s="290"/>
      <c r="D694" s="290"/>
      <c r="E694" s="290"/>
      <c r="F694" s="290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ht="14.25" customHeight="1">
      <c r="A695" s="290"/>
      <c r="B695" s="290"/>
      <c r="C695" s="290"/>
      <c r="D695" s="290"/>
      <c r="E695" s="290"/>
      <c r="F695" s="290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ht="14.25" customHeight="1">
      <c r="A696" s="290"/>
      <c r="B696" s="290"/>
      <c r="C696" s="290"/>
      <c r="D696" s="290"/>
      <c r="E696" s="290"/>
      <c r="F696" s="290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ht="14.25" customHeight="1">
      <c r="A697" s="290"/>
      <c r="B697" s="290"/>
      <c r="C697" s="290"/>
      <c r="D697" s="290"/>
      <c r="E697" s="290"/>
      <c r="F697" s="290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ht="14.25" customHeight="1">
      <c r="A698" s="290"/>
      <c r="B698" s="290"/>
      <c r="C698" s="290"/>
      <c r="D698" s="290"/>
      <c r="E698" s="290"/>
      <c r="F698" s="290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ht="14.25" customHeight="1">
      <c r="A699" s="290"/>
      <c r="B699" s="290"/>
      <c r="C699" s="290"/>
      <c r="D699" s="290"/>
      <c r="E699" s="290"/>
      <c r="F699" s="290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ht="14.25" customHeight="1">
      <c r="A700" s="290"/>
      <c r="B700" s="290"/>
      <c r="C700" s="290"/>
      <c r="D700" s="290"/>
      <c r="E700" s="290"/>
      <c r="F700" s="290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ht="14.25" customHeight="1">
      <c r="A701" s="290"/>
      <c r="B701" s="290"/>
      <c r="C701" s="290"/>
      <c r="D701" s="290"/>
      <c r="E701" s="290"/>
      <c r="F701" s="290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ht="14.25" customHeight="1">
      <c r="A702" s="290"/>
      <c r="B702" s="290"/>
      <c r="C702" s="290"/>
      <c r="D702" s="290"/>
      <c r="E702" s="290"/>
      <c r="F702" s="290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ht="14.25" customHeight="1">
      <c r="A703" s="290"/>
      <c r="B703" s="290"/>
      <c r="C703" s="290"/>
      <c r="D703" s="290"/>
      <c r="E703" s="290"/>
      <c r="F703" s="290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ht="14.25" customHeight="1">
      <c r="A704" s="290"/>
      <c r="B704" s="290"/>
      <c r="C704" s="290"/>
      <c r="D704" s="290"/>
      <c r="E704" s="290"/>
      <c r="F704" s="290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ht="14.25" customHeight="1">
      <c r="A705" s="290"/>
      <c r="B705" s="290"/>
      <c r="C705" s="290"/>
      <c r="D705" s="290"/>
      <c r="E705" s="290"/>
      <c r="F705" s="290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ht="14.25" customHeight="1">
      <c r="A706" s="290"/>
      <c r="B706" s="290"/>
      <c r="C706" s="290"/>
      <c r="D706" s="290"/>
      <c r="E706" s="290"/>
      <c r="F706" s="290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ht="14.25" customHeight="1">
      <c r="A707" s="290"/>
      <c r="B707" s="290"/>
      <c r="C707" s="290"/>
      <c r="D707" s="290"/>
      <c r="E707" s="290"/>
      <c r="F707" s="290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ht="14.25" customHeight="1">
      <c r="A708" s="290"/>
      <c r="B708" s="290"/>
      <c r="C708" s="290"/>
      <c r="D708" s="290"/>
      <c r="E708" s="290"/>
      <c r="F708" s="290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ht="14.25" customHeight="1">
      <c r="A709" s="290"/>
      <c r="B709" s="290"/>
      <c r="C709" s="290"/>
      <c r="D709" s="290"/>
      <c r="E709" s="290"/>
      <c r="F709" s="290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ht="14.25" customHeight="1">
      <c r="A710" s="290"/>
      <c r="B710" s="290"/>
      <c r="C710" s="290"/>
      <c r="D710" s="290"/>
      <c r="E710" s="290"/>
      <c r="F710" s="290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ht="14.25" customHeight="1">
      <c r="A711" s="290"/>
      <c r="B711" s="290"/>
      <c r="C711" s="290"/>
      <c r="D711" s="290"/>
      <c r="E711" s="290"/>
      <c r="F711" s="290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ht="14.25" customHeight="1">
      <c r="A712" s="290"/>
      <c r="B712" s="290"/>
      <c r="C712" s="290"/>
      <c r="D712" s="290"/>
      <c r="E712" s="290"/>
      <c r="F712" s="290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ht="14.25" customHeight="1">
      <c r="A713" s="290"/>
      <c r="B713" s="290"/>
      <c r="C713" s="290"/>
      <c r="D713" s="290"/>
      <c r="E713" s="290"/>
      <c r="F713" s="290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ht="14.25" customHeight="1">
      <c r="A714" s="290"/>
      <c r="B714" s="290"/>
      <c r="C714" s="290"/>
      <c r="D714" s="290"/>
      <c r="E714" s="290"/>
      <c r="F714" s="290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ht="14.25" customHeight="1">
      <c r="A715" s="290"/>
      <c r="B715" s="290"/>
      <c r="C715" s="290"/>
      <c r="D715" s="290"/>
      <c r="E715" s="290"/>
      <c r="F715" s="290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ht="14.25" customHeight="1">
      <c r="A716" s="290"/>
      <c r="B716" s="290"/>
      <c r="C716" s="290"/>
      <c r="D716" s="290"/>
      <c r="E716" s="290"/>
      <c r="F716" s="290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ht="14.25" customHeight="1">
      <c r="A717" s="290"/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ht="14.25" customHeight="1">
      <c r="A718" s="290"/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ht="14.25" customHeight="1">
      <c r="A719" s="290"/>
      <c r="B719" s="290"/>
      <c r="C719" s="290"/>
      <c r="D719" s="290"/>
      <c r="E719" s="290"/>
      <c r="F719" s="290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ht="14.25" customHeight="1">
      <c r="A720" s="290"/>
      <c r="B720" s="290"/>
      <c r="C720" s="290"/>
      <c r="D720" s="290"/>
      <c r="E720" s="290"/>
      <c r="F720" s="290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ht="14.25" customHeight="1">
      <c r="A721" s="290"/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ht="14.25" customHeight="1">
      <c r="A722" s="290"/>
      <c r="B722" s="290"/>
      <c r="C722" s="290"/>
      <c r="D722" s="290"/>
      <c r="E722" s="290"/>
      <c r="F722" s="290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ht="14.25" customHeight="1">
      <c r="A723" s="290"/>
      <c r="B723" s="290"/>
      <c r="C723" s="290"/>
      <c r="D723" s="290"/>
      <c r="E723" s="290"/>
      <c r="F723" s="290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ht="14.25" customHeight="1">
      <c r="A724" s="290"/>
      <c r="B724" s="290"/>
      <c r="C724" s="290"/>
      <c r="D724" s="290"/>
      <c r="E724" s="290"/>
      <c r="F724" s="290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ht="14.25" customHeight="1">
      <c r="A725" s="290"/>
      <c r="B725" s="290"/>
      <c r="C725" s="290"/>
      <c r="D725" s="290"/>
      <c r="E725" s="290"/>
      <c r="F725" s="290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ht="14.25" customHeight="1">
      <c r="A726" s="290"/>
      <c r="B726" s="290"/>
      <c r="C726" s="290"/>
      <c r="D726" s="290"/>
      <c r="E726" s="290"/>
      <c r="F726" s="290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ht="14.25" customHeight="1">
      <c r="A727" s="290"/>
      <c r="B727" s="290"/>
      <c r="C727" s="290"/>
      <c r="D727" s="290"/>
      <c r="E727" s="290"/>
      <c r="F727" s="290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ht="14.25" customHeight="1">
      <c r="A728" s="290"/>
      <c r="B728" s="290"/>
      <c r="C728" s="290"/>
      <c r="D728" s="290"/>
      <c r="E728" s="290"/>
      <c r="F728" s="290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ht="14.25" customHeight="1">
      <c r="A729" s="290"/>
      <c r="B729" s="290"/>
      <c r="C729" s="290"/>
      <c r="D729" s="290"/>
      <c r="E729" s="290"/>
      <c r="F729" s="290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ht="14.25" customHeight="1">
      <c r="A730" s="290"/>
      <c r="B730" s="290"/>
      <c r="C730" s="290"/>
      <c r="D730" s="290"/>
      <c r="E730" s="290"/>
      <c r="F730" s="290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ht="14.25" customHeight="1">
      <c r="A731" s="290"/>
      <c r="B731" s="290"/>
      <c r="C731" s="290"/>
      <c r="D731" s="290"/>
      <c r="E731" s="290"/>
      <c r="F731" s="290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ht="14.25" customHeight="1">
      <c r="A732" s="290"/>
      <c r="B732" s="290"/>
      <c r="C732" s="290"/>
      <c r="D732" s="290"/>
      <c r="E732" s="290"/>
      <c r="F732" s="290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ht="14.25" customHeight="1">
      <c r="A733" s="290"/>
      <c r="B733" s="290"/>
      <c r="C733" s="290"/>
      <c r="D733" s="290"/>
      <c r="E733" s="290"/>
      <c r="F733" s="290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ht="14.25" customHeight="1">
      <c r="A734" s="290"/>
      <c r="B734" s="290"/>
      <c r="C734" s="290"/>
      <c r="D734" s="290"/>
      <c r="E734" s="290"/>
      <c r="F734" s="290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ht="14.25" customHeight="1">
      <c r="A735" s="290"/>
      <c r="B735" s="290"/>
      <c r="C735" s="290"/>
      <c r="D735" s="290"/>
      <c r="E735" s="290"/>
      <c r="F735" s="290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ht="14.25" customHeight="1">
      <c r="A736" s="290"/>
      <c r="B736" s="290"/>
      <c r="C736" s="290"/>
      <c r="D736" s="290"/>
      <c r="E736" s="290"/>
      <c r="F736" s="290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ht="14.25" customHeight="1">
      <c r="A737" s="290"/>
      <c r="B737" s="290"/>
      <c r="C737" s="290"/>
      <c r="D737" s="290"/>
      <c r="E737" s="290"/>
      <c r="F737" s="290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ht="14.25" customHeight="1">
      <c r="A738" s="290"/>
      <c r="B738" s="290"/>
      <c r="C738" s="290"/>
      <c r="D738" s="290"/>
      <c r="E738" s="290"/>
      <c r="F738" s="290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ht="14.25" customHeight="1">
      <c r="A739" s="290"/>
      <c r="B739" s="290"/>
      <c r="C739" s="290"/>
      <c r="D739" s="290"/>
      <c r="E739" s="290"/>
      <c r="F739" s="290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ht="14.25" customHeight="1">
      <c r="A740" s="290"/>
      <c r="B740" s="290"/>
      <c r="C740" s="290"/>
      <c r="D740" s="290"/>
      <c r="E740" s="290"/>
      <c r="F740" s="290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ht="14.25" customHeight="1">
      <c r="A741" s="290"/>
      <c r="B741" s="290"/>
      <c r="C741" s="290"/>
      <c r="D741" s="290"/>
      <c r="E741" s="290"/>
      <c r="F741" s="290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ht="14.25" customHeight="1">
      <c r="A742" s="290"/>
      <c r="B742" s="290"/>
      <c r="C742" s="290"/>
      <c r="D742" s="290"/>
      <c r="E742" s="290"/>
      <c r="F742" s="290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ht="14.25" customHeight="1">
      <c r="A743" s="290"/>
      <c r="B743" s="290"/>
      <c r="C743" s="290"/>
      <c r="D743" s="290"/>
      <c r="E743" s="290"/>
      <c r="F743" s="290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ht="14.25" customHeight="1">
      <c r="A744" s="290"/>
      <c r="B744" s="290"/>
      <c r="C744" s="290"/>
      <c r="D744" s="290"/>
      <c r="E744" s="290"/>
      <c r="F744" s="290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ht="14.25" customHeight="1">
      <c r="A745" s="290"/>
      <c r="B745" s="290"/>
      <c r="C745" s="290"/>
      <c r="D745" s="290"/>
      <c r="E745" s="290"/>
      <c r="F745" s="290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ht="14.25" customHeight="1">
      <c r="A746" s="290"/>
      <c r="B746" s="290"/>
      <c r="C746" s="290"/>
      <c r="D746" s="290"/>
      <c r="E746" s="290"/>
      <c r="F746" s="290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ht="14.25" customHeight="1">
      <c r="A747" s="290"/>
      <c r="B747" s="290"/>
      <c r="C747" s="290"/>
      <c r="D747" s="290"/>
      <c r="E747" s="290"/>
      <c r="F747" s="290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ht="14.25" customHeight="1">
      <c r="A748" s="290"/>
      <c r="B748" s="290"/>
      <c r="C748" s="290"/>
      <c r="D748" s="290"/>
      <c r="E748" s="290"/>
      <c r="F748" s="290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ht="14.25" customHeight="1">
      <c r="A749" s="290"/>
      <c r="B749" s="290"/>
      <c r="C749" s="290"/>
      <c r="D749" s="290"/>
      <c r="E749" s="290"/>
      <c r="F749" s="290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ht="14.25" customHeight="1">
      <c r="A750" s="290"/>
      <c r="B750" s="290"/>
      <c r="C750" s="290"/>
      <c r="D750" s="290"/>
      <c r="E750" s="290"/>
      <c r="F750" s="290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ht="14.25" customHeight="1">
      <c r="A751" s="290"/>
      <c r="B751" s="290"/>
      <c r="C751" s="290"/>
      <c r="D751" s="290"/>
      <c r="E751" s="290"/>
      <c r="F751" s="290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ht="14.25" customHeight="1">
      <c r="A752" s="290"/>
      <c r="B752" s="290"/>
      <c r="C752" s="290"/>
      <c r="D752" s="290"/>
      <c r="E752" s="290"/>
      <c r="F752" s="290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ht="14.25" customHeight="1">
      <c r="A753" s="290"/>
      <c r="B753" s="290"/>
      <c r="C753" s="290"/>
      <c r="D753" s="290"/>
      <c r="E753" s="290"/>
      <c r="F753" s="290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ht="14.25" customHeight="1">
      <c r="A754" s="290"/>
      <c r="B754" s="290"/>
      <c r="C754" s="290"/>
      <c r="D754" s="290"/>
      <c r="E754" s="290"/>
      <c r="F754" s="290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ht="14.25" customHeight="1">
      <c r="A755" s="290"/>
      <c r="B755" s="290"/>
      <c r="C755" s="290"/>
      <c r="D755" s="290"/>
      <c r="E755" s="290"/>
      <c r="F755" s="290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ht="14.25" customHeight="1">
      <c r="A756" s="290"/>
      <c r="B756" s="290"/>
      <c r="C756" s="290"/>
      <c r="D756" s="290"/>
      <c r="E756" s="290"/>
      <c r="F756" s="290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ht="14.25" customHeight="1">
      <c r="A757" s="290"/>
      <c r="B757" s="290"/>
      <c r="C757" s="290"/>
      <c r="D757" s="290"/>
      <c r="E757" s="290"/>
      <c r="F757" s="290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ht="14.25" customHeight="1">
      <c r="A758" s="290"/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ht="14.25" customHeight="1">
      <c r="A759" s="290"/>
      <c r="B759" s="290"/>
      <c r="C759" s="290"/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ht="14.25" customHeight="1">
      <c r="A760" s="290"/>
      <c r="B760" s="290"/>
      <c r="C760" s="290"/>
      <c r="D760" s="290"/>
      <c r="E760" s="290"/>
      <c r="F760" s="290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ht="14.25" customHeight="1">
      <c r="A761" s="290"/>
      <c r="B761" s="290"/>
      <c r="C761" s="290"/>
      <c r="D761" s="290"/>
      <c r="E761" s="290"/>
      <c r="F761" s="290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ht="14.25" customHeight="1">
      <c r="A762" s="290"/>
      <c r="B762" s="290"/>
      <c r="C762" s="290"/>
      <c r="D762" s="290"/>
      <c r="E762" s="290"/>
      <c r="F762" s="290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ht="14.25" customHeight="1">
      <c r="A763" s="290"/>
      <c r="B763" s="290"/>
      <c r="C763" s="290"/>
      <c r="D763" s="290"/>
      <c r="E763" s="290"/>
      <c r="F763" s="290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ht="14.25" customHeight="1">
      <c r="A764" s="290"/>
      <c r="B764" s="290"/>
      <c r="C764" s="290"/>
      <c r="D764" s="290"/>
      <c r="E764" s="290"/>
      <c r="F764" s="290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ht="14.25" customHeight="1">
      <c r="A765" s="290"/>
      <c r="B765" s="290"/>
      <c r="C765" s="290"/>
      <c r="D765" s="290"/>
      <c r="E765" s="290"/>
      <c r="F765" s="290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ht="14.25" customHeight="1">
      <c r="A766" s="290"/>
      <c r="B766" s="290"/>
      <c r="C766" s="290"/>
      <c r="D766" s="290"/>
      <c r="E766" s="290"/>
      <c r="F766" s="290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ht="14.25" customHeight="1">
      <c r="A767" s="290"/>
      <c r="B767" s="290"/>
      <c r="C767" s="290"/>
      <c r="D767" s="290"/>
      <c r="E767" s="290"/>
      <c r="F767" s="290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ht="14.25" customHeight="1">
      <c r="A768" s="290"/>
      <c r="B768" s="290"/>
      <c r="C768" s="290"/>
      <c r="D768" s="290"/>
      <c r="E768" s="290"/>
      <c r="F768" s="290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ht="14.25" customHeight="1">
      <c r="A769" s="290"/>
      <c r="B769" s="290"/>
      <c r="C769" s="290"/>
      <c r="D769" s="290"/>
      <c r="E769" s="290"/>
      <c r="F769" s="290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ht="14.25" customHeight="1">
      <c r="A770" s="290"/>
      <c r="B770" s="290"/>
      <c r="C770" s="290"/>
      <c r="D770" s="290"/>
      <c r="E770" s="290"/>
      <c r="F770" s="290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ht="14.25" customHeight="1">
      <c r="A771" s="290"/>
      <c r="B771" s="290"/>
      <c r="C771" s="290"/>
      <c r="D771" s="290"/>
      <c r="E771" s="290"/>
      <c r="F771" s="290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ht="14.25" customHeight="1">
      <c r="A772" s="290"/>
      <c r="B772" s="290"/>
      <c r="C772" s="290"/>
      <c r="D772" s="290"/>
      <c r="E772" s="290"/>
      <c r="F772" s="290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ht="14.25" customHeight="1">
      <c r="A773" s="290"/>
      <c r="B773" s="290"/>
      <c r="C773" s="290"/>
      <c r="D773" s="290"/>
      <c r="E773" s="290"/>
      <c r="F773" s="290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ht="14.25" customHeight="1">
      <c r="A774" s="290"/>
      <c r="B774" s="290"/>
      <c r="C774" s="290"/>
      <c r="D774" s="290"/>
      <c r="E774" s="290"/>
      <c r="F774" s="290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ht="14.25" customHeight="1">
      <c r="A775" s="290"/>
      <c r="B775" s="290"/>
      <c r="C775" s="290"/>
      <c r="D775" s="290"/>
      <c r="E775" s="290"/>
      <c r="F775" s="290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ht="14.25" customHeight="1">
      <c r="A776" s="290"/>
      <c r="B776" s="290"/>
      <c r="C776" s="290"/>
      <c r="D776" s="290"/>
      <c r="E776" s="290"/>
      <c r="F776" s="290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ht="14.25" customHeight="1">
      <c r="A777" s="290"/>
      <c r="B777" s="290"/>
      <c r="C777" s="290"/>
      <c r="D777" s="290"/>
      <c r="E777" s="290"/>
      <c r="F777" s="290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ht="14.25" customHeight="1">
      <c r="A778" s="290"/>
      <c r="B778" s="290"/>
      <c r="C778" s="290"/>
      <c r="D778" s="290"/>
      <c r="E778" s="290"/>
      <c r="F778" s="290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ht="14.25" customHeight="1">
      <c r="A779" s="290"/>
      <c r="B779" s="290"/>
      <c r="C779" s="290"/>
      <c r="D779" s="290"/>
      <c r="E779" s="290"/>
      <c r="F779" s="290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ht="14.25" customHeight="1">
      <c r="A780" s="290"/>
      <c r="B780" s="290"/>
      <c r="C780" s="290"/>
      <c r="D780" s="290"/>
      <c r="E780" s="290"/>
      <c r="F780" s="290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ht="14.25" customHeight="1">
      <c r="A781" s="290"/>
      <c r="B781" s="290"/>
      <c r="C781" s="290"/>
      <c r="D781" s="290"/>
      <c r="E781" s="290"/>
      <c r="F781" s="290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ht="14.25" customHeight="1">
      <c r="A782" s="290"/>
      <c r="B782" s="290"/>
      <c r="C782" s="290"/>
      <c r="D782" s="290"/>
      <c r="E782" s="290"/>
      <c r="F782" s="290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ht="14.25" customHeight="1">
      <c r="A783" s="290"/>
      <c r="B783" s="290"/>
      <c r="C783" s="290"/>
      <c r="D783" s="290"/>
      <c r="E783" s="290"/>
      <c r="F783" s="290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ht="14.25" customHeight="1">
      <c r="A784" s="290"/>
      <c r="B784" s="290"/>
      <c r="C784" s="290"/>
      <c r="D784" s="290"/>
      <c r="E784" s="290"/>
      <c r="F784" s="290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ht="14.25" customHeight="1">
      <c r="A785" s="290"/>
      <c r="B785" s="290"/>
      <c r="C785" s="290"/>
      <c r="D785" s="290"/>
      <c r="E785" s="290"/>
      <c r="F785" s="290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ht="14.25" customHeight="1">
      <c r="A786" s="290"/>
      <c r="B786" s="290"/>
      <c r="C786" s="290"/>
      <c r="D786" s="290"/>
      <c r="E786" s="290"/>
      <c r="F786" s="290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ht="14.25" customHeight="1">
      <c r="A787" s="290"/>
      <c r="B787" s="290"/>
      <c r="C787" s="290"/>
      <c r="D787" s="290"/>
      <c r="E787" s="290"/>
      <c r="F787" s="290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ht="14.25" customHeight="1">
      <c r="A788" s="290"/>
      <c r="B788" s="290"/>
      <c r="C788" s="290"/>
      <c r="D788" s="290"/>
      <c r="E788" s="290"/>
      <c r="F788" s="290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ht="14.25" customHeight="1">
      <c r="A789" s="290"/>
      <c r="B789" s="290"/>
      <c r="C789" s="290"/>
      <c r="D789" s="290"/>
      <c r="E789" s="290"/>
      <c r="F789" s="290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ht="14.25" customHeight="1">
      <c r="A790" s="290"/>
      <c r="B790" s="290"/>
      <c r="C790" s="290"/>
      <c r="D790" s="290"/>
      <c r="E790" s="290"/>
      <c r="F790" s="290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ht="14.25" customHeight="1">
      <c r="A791" s="290"/>
      <c r="B791" s="290"/>
      <c r="C791" s="290"/>
      <c r="D791" s="290"/>
      <c r="E791" s="290"/>
      <c r="F791" s="290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ht="14.25" customHeight="1">
      <c r="A792" s="290"/>
      <c r="B792" s="290"/>
      <c r="C792" s="290"/>
      <c r="D792" s="290"/>
      <c r="E792" s="290"/>
      <c r="F792" s="290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ht="14.25" customHeight="1">
      <c r="A793" s="290"/>
      <c r="B793" s="290"/>
      <c r="C793" s="290"/>
      <c r="D793" s="290"/>
      <c r="E793" s="290"/>
      <c r="F793" s="290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ht="14.25" customHeight="1">
      <c r="A794" s="290"/>
      <c r="B794" s="290"/>
      <c r="C794" s="290"/>
      <c r="D794" s="290"/>
      <c r="E794" s="290"/>
      <c r="F794" s="290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ht="14.25" customHeight="1">
      <c r="A795" s="290"/>
      <c r="B795" s="290"/>
      <c r="C795" s="290"/>
      <c r="D795" s="290"/>
      <c r="E795" s="290"/>
      <c r="F795" s="290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ht="14.25" customHeight="1">
      <c r="A796" s="290"/>
      <c r="B796" s="290"/>
      <c r="C796" s="290"/>
      <c r="D796" s="290"/>
      <c r="E796" s="290"/>
      <c r="F796" s="290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ht="14.25" customHeight="1">
      <c r="A797" s="290"/>
      <c r="B797" s="290"/>
      <c r="C797" s="290"/>
      <c r="D797" s="290"/>
      <c r="E797" s="290"/>
      <c r="F797" s="290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ht="14.25" customHeight="1">
      <c r="A798" s="290"/>
      <c r="B798" s="290"/>
      <c r="C798" s="290"/>
      <c r="D798" s="290"/>
      <c r="E798" s="290"/>
      <c r="F798" s="290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ht="14.25" customHeight="1">
      <c r="A799" s="290"/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ht="14.25" customHeight="1">
      <c r="A800" s="290"/>
      <c r="B800" s="290"/>
      <c r="C800" s="290"/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ht="14.25" customHeight="1">
      <c r="A801" s="290"/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ht="14.25" customHeight="1">
      <c r="A802" s="290"/>
      <c r="B802" s="290"/>
      <c r="C802" s="290"/>
      <c r="D802" s="290"/>
      <c r="E802" s="290"/>
      <c r="F802" s="290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ht="14.25" customHeight="1">
      <c r="A803" s="290"/>
      <c r="B803" s="290"/>
      <c r="C803" s="290"/>
      <c r="D803" s="290"/>
      <c r="E803" s="290"/>
      <c r="F803" s="290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ht="14.25" customHeight="1">
      <c r="A804" s="290"/>
      <c r="B804" s="290"/>
      <c r="C804" s="290"/>
      <c r="D804" s="290"/>
      <c r="E804" s="290"/>
      <c r="F804" s="290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ht="14.25" customHeight="1">
      <c r="A805" s="290"/>
      <c r="B805" s="290"/>
      <c r="C805" s="290"/>
      <c r="D805" s="290"/>
      <c r="E805" s="290"/>
      <c r="F805" s="290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ht="14.25" customHeight="1">
      <c r="A806" s="290"/>
      <c r="B806" s="290"/>
      <c r="C806" s="290"/>
      <c r="D806" s="290"/>
      <c r="E806" s="290"/>
      <c r="F806" s="290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ht="14.25" customHeight="1">
      <c r="A807" s="290"/>
      <c r="B807" s="290"/>
      <c r="C807" s="290"/>
      <c r="D807" s="290"/>
      <c r="E807" s="290"/>
      <c r="F807" s="290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ht="14.25" customHeight="1">
      <c r="A808" s="290"/>
      <c r="B808" s="290"/>
      <c r="C808" s="290"/>
      <c r="D808" s="290"/>
      <c r="E808" s="290"/>
      <c r="F808" s="290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ht="14.25" customHeight="1">
      <c r="A809" s="290"/>
      <c r="B809" s="290"/>
      <c r="C809" s="290"/>
      <c r="D809" s="290"/>
      <c r="E809" s="290"/>
      <c r="F809" s="290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ht="14.25" customHeight="1">
      <c r="A810" s="290"/>
      <c r="B810" s="290"/>
      <c r="C810" s="290"/>
      <c r="D810" s="290"/>
      <c r="E810" s="290"/>
      <c r="F810" s="290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ht="14.25" customHeight="1">
      <c r="A811" s="290"/>
      <c r="B811" s="290"/>
      <c r="C811" s="290"/>
      <c r="D811" s="290"/>
      <c r="E811" s="290"/>
      <c r="F811" s="290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ht="14.25" customHeight="1">
      <c r="A812" s="290"/>
      <c r="B812" s="290"/>
      <c r="C812" s="290"/>
      <c r="D812" s="290"/>
      <c r="E812" s="290"/>
      <c r="F812" s="290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ht="14.25" customHeight="1">
      <c r="A813" s="290"/>
      <c r="B813" s="290"/>
      <c r="C813" s="290"/>
      <c r="D813" s="290"/>
      <c r="E813" s="290"/>
      <c r="F813" s="290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ht="14.25" customHeight="1">
      <c r="A814" s="290"/>
      <c r="B814" s="290"/>
      <c r="C814" s="290"/>
      <c r="D814" s="290"/>
      <c r="E814" s="290"/>
      <c r="F814" s="290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ht="14.25" customHeight="1">
      <c r="A815" s="290"/>
      <c r="B815" s="290"/>
      <c r="C815" s="290"/>
      <c r="D815" s="290"/>
      <c r="E815" s="290"/>
      <c r="F815" s="290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ht="14.25" customHeight="1">
      <c r="A816" s="290"/>
      <c r="B816" s="290"/>
      <c r="C816" s="290"/>
      <c r="D816" s="290"/>
      <c r="E816" s="290"/>
      <c r="F816" s="290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ht="14.25" customHeight="1">
      <c r="A817" s="290"/>
      <c r="B817" s="290"/>
      <c r="C817" s="290"/>
      <c r="D817" s="290"/>
      <c r="E817" s="290"/>
      <c r="F817" s="290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ht="14.25" customHeight="1">
      <c r="A818" s="290"/>
      <c r="B818" s="290"/>
      <c r="C818" s="290"/>
      <c r="D818" s="290"/>
      <c r="E818" s="290"/>
      <c r="F818" s="290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ht="14.25" customHeight="1">
      <c r="A819" s="290"/>
      <c r="B819" s="290"/>
      <c r="C819" s="290"/>
      <c r="D819" s="290"/>
      <c r="E819" s="290"/>
      <c r="F819" s="290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ht="14.25" customHeight="1">
      <c r="A820" s="290"/>
      <c r="B820" s="290"/>
      <c r="C820" s="290"/>
      <c r="D820" s="290"/>
      <c r="E820" s="290"/>
      <c r="F820" s="290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ht="14.25" customHeight="1">
      <c r="A821" s="290"/>
      <c r="B821" s="290"/>
      <c r="C821" s="290"/>
      <c r="D821" s="290"/>
      <c r="E821" s="290"/>
      <c r="F821" s="290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ht="14.25" customHeight="1">
      <c r="A822" s="290"/>
      <c r="B822" s="290"/>
      <c r="C822" s="290"/>
      <c r="D822" s="290"/>
      <c r="E822" s="290"/>
      <c r="F822" s="290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ht="14.25" customHeight="1">
      <c r="A823" s="290"/>
      <c r="B823" s="290"/>
      <c r="C823" s="290"/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ht="14.25" customHeight="1">
      <c r="A824" s="290"/>
      <c r="B824" s="290"/>
      <c r="C824" s="290"/>
      <c r="D824" s="290"/>
      <c r="E824" s="290"/>
      <c r="F824" s="290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ht="14.25" customHeight="1">
      <c r="A825" s="290"/>
      <c r="B825" s="290"/>
      <c r="C825" s="290"/>
      <c r="D825" s="290"/>
      <c r="E825" s="290"/>
      <c r="F825" s="290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ht="14.25" customHeight="1">
      <c r="A826" s="290"/>
      <c r="B826" s="290"/>
      <c r="C826" s="290"/>
      <c r="D826" s="290"/>
      <c r="E826" s="290"/>
      <c r="F826" s="290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ht="14.25" customHeight="1">
      <c r="A827" s="290"/>
      <c r="B827" s="290"/>
      <c r="C827" s="290"/>
      <c r="D827" s="290"/>
      <c r="E827" s="290"/>
      <c r="F827" s="290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ht="14.25" customHeight="1">
      <c r="A828" s="290"/>
      <c r="B828" s="290"/>
      <c r="C828" s="290"/>
      <c r="D828" s="290"/>
      <c r="E828" s="290"/>
      <c r="F828" s="290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ht="14.25" customHeight="1">
      <c r="A829" s="290"/>
      <c r="B829" s="290"/>
      <c r="C829" s="290"/>
      <c r="D829" s="290"/>
      <c r="E829" s="290"/>
      <c r="F829" s="290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ht="14.25" customHeight="1">
      <c r="A830" s="290"/>
      <c r="B830" s="290"/>
      <c r="C830" s="290"/>
      <c r="D830" s="290"/>
      <c r="E830" s="290"/>
      <c r="F830" s="290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ht="14.25" customHeight="1">
      <c r="A831" s="290"/>
      <c r="B831" s="290"/>
      <c r="C831" s="290"/>
      <c r="D831" s="290"/>
      <c r="E831" s="290"/>
      <c r="F831" s="290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ht="14.25" customHeight="1">
      <c r="A832" s="290"/>
      <c r="B832" s="290"/>
      <c r="C832" s="290"/>
      <c r="D832" s="290"/>
      <c r="E832" s="290"/>
      <c r="F832" s="290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ht="14.25" customHeight="1">
      <c r="A833" s="290"/>
      <c r="B833" s="290"/>
      <c r="C833" s="290"/>
      <c r="D833" s="290"/>
      <c r="E833" s="290"/>
      <c r="F833" s="290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ht="14.25" customHeight="1">
      <c r="A834" s="290"/>
      <c r="B834" s="290"/>
      <c r="C834" s="290"/>
      <c r="D834" s="290"/>
      <c r="E834" s="290"/>
      <c r="F834" s="290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ht="14.25" customHeight="1">
      <c r="A835" s="290"/>
      <c r="B835" s="290"/>
      <c r="C835" s="290"/>
      <c r="D835" s="290"/>
      <c r="E835" s="290"/>
      <c r="F835" s="290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ht="14.25" customHeight="1">
      <c r="A836" s="290"/>
      <c r="B836" s="290"/>
      <c r="C836" s="290"/>
      <c r="D836" s="290"/>
      <c r="E836" s="290"/>
      <c r="F836" s="290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ht="14.25" customHeight="1">
      <c r="A837" s="290"/>
      <c r="B837" s="290"/>
      <c r="C837" s="290"/>
      <c r="D837" s="290"/>
      <c r="E837" s="290"/>
      <c r="F837" s="290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ht="14.25" customHeight="1">
      <c r="A838" s="290"/>
      <c r="B838" s="290"/>
      <c r="C838" s="290"/>
      <c r="D838" s="290"/>
      <c r="E838" s="290"/>
      <c r="F838" s="290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ht="14.25" customHeight="1">
      <c r="A839" s="290"/>
      <c r="B839" s="290"/>
      <c r="C839" s="290"/>
      <c r="D839" s="290"/>
      <c r="E839" s="290"/>
      <c r="F839" s="290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ht="14.25" customHeight="1">
      <c r="A840" s="290"/>
      <c r="B840" s="290"/>
      <c r="C840" s="290"/>
      <c r="D840" s="290"/>
      <c r="E840" s="290"/>
      <c r="F840" s="290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ht="14.25" customHeight="1">
      <c r="A841" s="290"/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ht="14.25" customHeight="1">
      <c r="A842" s="290"/>
      <c r="B842" s="290"/>
      <c r="C842" s="290"/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ht="14.25" customHeight="1">
      <c r="A843" s="290"/>
      <c r="B843" s="290"/>
      <c r="C843" s="290"/>
      <c r="D843" s="290"/>
      <c r="E843" s="290"/>
      <c r="F843" s="290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ht="14.25" customHeight="1">
      <c r="A844" s="290"/>
      <c r="B844" s="290"/>
      <c r="C844" s="290"/>
      <c r="D844" s="290"/>
      <c r="E844" s="290"/>
      <c r="F844" s="290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ht="14.25" customHeight="1">
      <c r="A845" s="290"/>
      <c r="B845" s="290"/>
      <c r="C845" s="290"/>
      <c r="D845" s="290"/>
      <c r="E845" s="290"/>
      <c r="F845" s="290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ht="14.25" customHeight="1">
      <c r="A846" s="290"/>
      <c r="B846" s="290"/>
      <c r="C846" s="290"/>
      <c r="D846" s="290"/>
      <c r="E846" s="290"/>
      <c r="F846" s="290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ht="14.25" customHeight="1">
      <c r="A847" s="290"/>
      <c r="B847" s="290"/>
      <c r="C847" s="290"/>
      <c r="D847" s="290"/>
      <c r="E847" s="290"/>
      <c r="F847" s="290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ht="14.25" customHeight="1">
      <c r="A848" s="290"/>
      <c r="B848" s="290"/>
      <c r="C848" s="290"/>
      <c r="D848" s="290"/>
      <c r="E848" s="290"/>
      <c r="F848" s="290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ht="14.25" customHeight="1">
      <c r="A849" s="290"/>
      <c r="B849" s="290"/>
      <c r="C849" s="290"/>
      <c r="D849" s="290"/>
      <c r="E849" s="290"/>
      <c r="F849" s="290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ht="14.25" customHeight="1">
      <c r="A850" s="290"/>
      <c r="B850" s="290"/>
      <c r="C850" s="290"/>
      <c r="D850" s="290"/>
      <c r="E850" s="290"/>
      <c r="F850" s="290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ht="14.25" customHeight="1">
      <c r="A851" s="290"/>
      <c r="B851" s="290"/>
      <c r="C851" s="290"/>
      <c r="D851" s="290"/>
      <c r="E851" s="290"/>
      <c r="F851" s="290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ht="14.25" customHeight="1">
      <c r="A852" s="290"/>
      <c r="B852" s="290"/>
      <c r="C852" s="290"/>
      <c r="D852" s="290"/>
      <c r="E852" s="290"/>
      <c r="F852" s="290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ht="14.25" customHeight="1">
      <c r="A853" s="290"/>
      <c r="B853" s="290"/>
      <c r="C853" s="290"/>
      <c r="D853" s="290"/>
      <c r="E853" s="290"/>
      <c r="F853" s="290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ht="14.25" customHeight="1">
      <c r="A854" s="290"/>
      <c r="B854" s="290"/>
      <c r="C854" s="290"/>
      <c r="D854" s="290"/>
      <c r="E854" s="290"/>
      <c r="F854" s="290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  <row r="855" spans="1:26" ht="14.25" customHeight="1">
      <c r="A855" s="290"/>
      <c r="B855" s="290"/>
      <c r="C855" s="290"/>
      <c r="D855" s="290"/>
      <c r="E855" s="290"/>
      <c r="F855" s="290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</row>
    <row r="856" spans="1:26" ht="14.25" customHeight="1">
      <c r="A856" s="290"/>
      <c r="B856" s="290"/>
      <c r="C856" s="290"/>
      <c r="D856" s="290"/>
      <c r="E856" s="290"/>
      <c r="F856" s="290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</row>
    <row r="857" spans="1:26" ht="14.25" customHeight="1">
      <c r="A857" s="290"/>
      <c r="B857" s="290"/>
      <c r="C857" s="290"/>
      <c r="D857" s="290"/>
      <c r="E857" s="290"/>
      <c r="F857" s="290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</row>
    <row r="858" spans="1:26" ht="14.25" customHeight="1">
      <c r="A858" s="290"/>
      <c r="B858" s="290"/>
      <c r="C858" s="290"/>
      <c r="D858" s="290"/>
      <c r="E858" s="290"/>
      <c r="F858" s="290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</row>
    <row r="859" spans="1:26" ht="14.25" customHeight="1">
      <c r="A859" s="290"/>
      <c r="B859" s="290"/>
      <c r="C859" s="290"/>
      <c r="D859" s="290"/>
      <c r="E859" s="290"/>
      <c r="F859" s="290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</row>
    <row r="860" spans="1:26" ht="14.25" customHeight="1">
      <c r="A860" s="290"/>
      <c r="B860" s="290"/>
      <c r="C860" s="290"/>
      <c r="D860" s="290"/>
      <c r="E860" s="290"/>
      <c r="F860" s="290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</row>
    <row r="861" spans="1:26" ht="14.25" customHeight="1">
      <c r="A861" s="290"/>
      <c r="B861" s="290"/>
      <c r="C861" s="290"/>
      <c r="D861" s="290"/>
      <c r="E861" s="290"/>
      <c r="F861" s="290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</row>
    <row r="862" spans="1:26" ht="14.25" customHeight="1">
      <c r="A862" s="290"/>
      <c r="B862" s="290"/>
      <c r="C862" s="290"/>
      <c r="D862" s="290"/>
      <c r="E862" s="290"/>
      <c r="F862" s="290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</row>
    <row r="863" spans="1:26" ht="14.25" customHeight="1">
      <c r="A863" s="290"/>
      <c r="B863" s="290"/>
      <c r="C863" s="290"/>
      <c r="D863" s="290"/>
      <c r="E863" s="290"/>
      <c r="F863" s="290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</row>
    <row r="864" spans="1:26" ht="14.25" customHeight="1">
      <c r="A864" s="290"/>
      <c r="B864" s="290"/>
      <c r="C864" s="290"/>
      <c r="D864" s="290"/>
      <c r="E864" s="290"/>
      <c r="F864" s="290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</row>
    <row r="865" spans="1:26" ht="14.25" customHeight="1">
      <c r="A865" s="290"/>
      <c r="B865" s="290"/>
      <c r="C865" s="290"/>
      <c r="D865" s="290"/>
      <c r="E865" s="290"/>
      <c r="F865" s="290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</row>
    <row r="866" spans="1:26" ht="14.25" customHeight="1">
      <c r="A866" s="290"/>
      <c r="B866" s="290"/>
      <c r="C866" s="290"/>
      <c r="D866" s="290"/>
      <c r="E866" s="290"/>
      <c r="F866" s="290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</row>
    <row r="867" spans="1:26" ht="14.25" customHeight="1">
      <c r="A867" s="290"/>
      <c r="B867" s="290"/>
      <c r="C867" s="290"/>
      <c r="D867" s="290"/>
      <c r="E867" s="290"/>
      <c r="F867" s="290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</row>
    <row r="868" spans="1:26" ht="14.25" customHeight="1">
      <c r="A868" s="290"/>
      <c r="B868" s="290"/>
      <c r="C868" s="290"/>
      <c r="D868" s="290"/>
      <c r="E868" s="290"/>
      <c r="F868" s="290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</row>
    <row r="869" spans="1:26" ht="14.25" customHeight="1">
      <c r="A869" s="290"/>
      <c r="B869" s="290"/>
      <c r="C869" s="290"/>
      <c r="D869" s="290"/>
      <c r="E869" s="290"/>
      <c r="F869" s="290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</row>
    <row r="870" spans="1:26" ht="14.25" customHeight="1">
      <c r="A870" s="290"/>
      <c r="B870" s="290"/>
      <c r="C870" s="290"/>
      <c r="D870" s="290"/>
      <c r="E870" s="290"/>
      <c r="F870" s="290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</row>
    <row r="871" spans="1:26" ht="14.25" customHeight="1">
      <c r="A871" s="290"/>
      <c r="B871" s="290"/>
      <c r="C871" s="290"/>
      <c r="D871" s="290"/>
      <c r="E871" s="290"/>
      <c r="F871" s="290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</row>
    <row r="872" spans="1:26" ht="14.25" customHeight="1">
      <c r="A872" s="290"/>
      <c r="B872" s="290"/>
      <c r="C872" s="290"/>
      <c r="D872" s="290"/>
      <c r="E872" s="290"/>
      <c r="F872" s="290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</row>
    <row r="873" spans="1:26" ht="14.25" customHeight="1">
      <c r="A873" s="290"/>
      <c r="B873" s="290"/>
      <c r="C873" s="290"/>
      <c r="D873" s="290"/>
      <c r="E873" s="290"/>
      <c r="F873" s="290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</row>
    <row r="874" spans="1:26" ht="14.25" customHeight="1">
      <c r="A874" s="290"/>
      <c r="B874" s="290"/>
      <c r="C874" s="290"/>
      <c r="D874" s="290"/>
      <c r="E874" s="290"/>
      <c r="F874" s="290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</row>
    <row r="875" spans="1:26" ht="14.25" customHeight="1">
      <c r="A875" s="290"/>
      <c r="B875" s="290"/>
      <c r="C875" s="290"/>
      <c r="D875" s="290"/>
      <c r="E875" s="290"/>
      <c r="F875" s="290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</row>
    <row r="876" spans="1:26" ht="14.25" customHeight="1">
      <c r="A876" s="290"/>
      <c r="B876" s="290"/>
      <c r="C876" s="290"/>
      <c r="D876" s="290"/>
      <c r="E876" s="290"/>
      <c r="F876" s="290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</row>
    <row r="877" spans="1:26" ht="14.25" customHeight="1">
      <c r="A877" s="290"/>
      <c r="B877" s="290"/>
      <c r="C877" s="290"/>
      <c r="D877" s="290"/>
      <c r="E877" s="290"/>
      <c r="F877" s="290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</row>
    <row r="878" spans="1:26" ht="14.25" customHeight="1">
      <c r="A878" s="290"/>
      <c r="B878" s="290"/>
      <c r="C878" s="290"/>
      <c r="D878" s="290"/>
      <c r="E878" s="290"/>
      <c r="F878" s="290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</row>
    <row r="879" spans="1:26" ht="14.25" customHeight="1">
      <c r="A879" s="290"/>
      <c r="B879" s="290"/>
      <c r="C879" s="290"/>
      <c r="D879" s="290"/>
      <c r="E879" s="290"/>
      <c r="F879" s="290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</row>
    <row r="880" spans="1:26" ht="14.25" customHeight="1">
      <c r="A880" s="290"/>
      <c r="B880" s="290"/>
      <c r="C880" s="290"/>
      <c r="D880" s="290"/>
      <c r="E880" s="290"/>
      <c r="F880" s="290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</row>
    <row r="881" spans="1:26" ht="14.25" customHeight="1">
      <c r="A881" s="290"/>
      <c r="B881" s="290"/>
      <c r="C881" s="290"/>
      <c r="D881" s="290"/>
      <c r="E881" s="290"/>
      <c r="F881" s="290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</row>
    <row r="882" spans="1:26" ht="14.25" customHeight="1">
      <c r="A882" s="290"/>
      <c r="B882" s="290"/>
      <c r="C882" s="290"/>
      <c r="D882" s="290"/>
      <c r="E882" s="290"/>
      <c r="F882" s="290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</row>
    <row r="883" spans="1:26" ht="14.25" customHeight="1">
      <c r="A883" s="290"/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</row>
    <row r="884" spans="1:26" ht="14.25" customHeight="1">
      <c r="A884" s="290"/>
      <c r="B884" s="290"/>
      <c r="C884" s="290"/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</row>
    <row r="885" spans="1:26" ht="14.25" customHeight="1">
      <c r="A885" s="290"/>
      <c r="B885" s="290"/>
      <c r="C885" s="290"/>
      <c r="D885" s="290"/>
      <c r="E885" s="290"/>
      <c r="F885" s="290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</row>
    <row r="886" spans="1:26" ht="14.25" customHeight="1">
      <c r="A886" s="290"/>
      <c r="B886" s="290"/>
      <c r="C886" s="290"/>
      <c r="D886" s="290"/>
      <c r="E886" s="290"/>
      <c r="F886" s="290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</row>
    <row r="887" spans="1:26" ht="14.25" customHeight="1">
      <c r="A887" s="290"/>
      <c r="B887" s="290"/>
      <c r="C887" s="290"/>
      <c r="D887" s="290"/>
      <c r="E887" s="290"/>
      <c r="F887" s="290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</row>
    <row r="888" spans="1:26" ht="14.25" customHeight="1">
      <c r="A888" s="290"/>
      <c r="B888" s="290"/>
      <c r="C888" s="290"/>
      <c r="D888" s="290"/>
      <c r="E888" s="290"/>
      <c r="F888" s="290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</row>
    <row r="889" spans="1:26" ht="14.25" customHeight="1">
      <c r="A889" s="290"/>
      <c r="B889" s="290"/>
      <c r="C889" s="290"/>
      <c r="D889" s="290"/>
      <c r="E889" s="290"/>
      <c r="F889" s="290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</row>
    <row r="890" spans="1:26" ht="14.25" customHeight="1">
      <c r="A890" s="290"/>
      <c r="B890" s="290"/>
      <c r="C890" s="290"/>
      <c r="D890" s="290"/>
      <c r="E890" s="290"/>
      <c r="F890" s="290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</row>
    <row r="891" spans="1:26" ht="14.25" customHeight="1">
      <c r="A891" s="290"/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</row>
    <row r="892" spans="1:26" ht="14.25" customHeight="1">
      <c r="A892" s="290"/>
      <c r="B892" s="290"/>
      <c r="C892" s="290"/>
      <c r="D892" s="290"/>
      <c r="E892" s="290"/>
      <c r="F892" s="290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</row>
    <row r="893" spans="1:26" ht="14.25" customHeight="1">
      <c r="A893" s="290"/>
      <c r="B893" s="290"/>
      <c r="C893" s="290"/>
      <c r="D893" s="290"/>
      <c r="E893" s="290"/>
      <c r="F893" s="290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</row>
    <row r="894" spans="1:26" ht="14.25" customHeight="1">
      <c r="A894" s="290"/>
      <c r="B894" s="290"/>
      <c r="C894" s="290"/>
      <c r="D894" s="290"/>
      <c r="E894" s="290"/>
      <c r="F894" s="290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</row>
    <row r="895" spans="1:26" ht="14.25" customHeight="1">
      <c r="A895" s="290"/>
      <c r="B895" s="290"/>
      <c r="C895" s="290"/>
      <c r="D895" s="290"/>
      <c r="E895" s="290"/>
      <c r="F895" s="290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</row>
    <row r="896" spans="1:26" ht="14.25" customHeight="1">
      <c r="A896" s="290"/>
      <c r="B896" s="290"/>
      <c r="C896" s="290"/>
      <c r="D896" s="290"/>
      <c r="E896" s="290"/>
      <c r="F896" s="290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</row>
    <row r="897" spans="1:26" ht="14.25" customHeight="1">
      <c r="A897" s="290"/>
      <c r="B897" s="290"/>
      <c r="C897" s="290"/>
      <c r="D897" s="290"/>
      <c r="E897" s="290"/>
      <c r="F897" s="290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</row>
    <row r="898" spans="1:26" ht="14.25" customHeight="1">
      <c r="A898" s="290"/>
      <c r="B898" s="290"/>
      <c r="C898" s="290"/>
      <c r="D898" s="290"/>
      <c r="E898" s="290"/>
      <c r="F898" s="290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</row>
    <row r="899" spans="1:26" ht="14.25" customHeight="1">
      <c r="A899" s="290"/>
      <c r="B899" s="290"/>
      <c r="C899" s="290"/>
      <c r="D899" s="290"/>
      <c r="E899" s="290"/>
      <c r="F899" s="290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</row>
    <row r="900" spans="1:26" ht="14.25" customHeight="1">
      <c r="A900" s="290"/>
      <c r="B900" s="290"/>
      <c r="C900" s="290"/>
      <c r="D900" s="290"/>
      <c r="E900" s="290"/>
      <c r="F900" s="290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</row>
    <row r="901" spans="1:26" ht="14.25" customHeight="1">
      <c r="A901" s="290"/>
      <c r="B901" s="290"/>
      <c r="C901" s="290"/>
      <c r="D901" s="290"/>
      <c r="E901" s="290"/>
      <c r="F901" s="290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</row>
    <row r="902" spans="1:26" ht="14.25" customHeight="1">
      <c r="A902" s="290"/>
      <c r="B902" s="290"/>
      <c r="C902" s="290"/>
      <c r="D902" s="290"/>
      <c r="E902" s="290"/>
      <c r="F902" s="290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</row>
    <row r="903" spans="1:26" ht="14.25" customHeight="1">
      <c r="A903" s="290"/>
      <c r="B903" s="290"/>
      <c r="C903" s="290"/>
      <c r="D903" s="290"/>
      <c r="E903" s="290"/>
      <c r="F903" s="290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</row>
    <row r="904" spans="1:26" ht="14.25" customHeight="1">
      <c r="A904" s="290"/>
      <c r="B904" s="290"/>
      <c r="C904" s="290"/>
      <c r="D904" s="290"/>
      <c r="E904" s="290"/>
      <c r="F904" s="290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</row>
    <row r="905" spans="1:26" ht="14.25" customHeight="1">
      <c r="A905" s="290"/>
      <c r="B905" s="290"/>
      <c r="C905" s="290"/>
      <c r="D905" s="290"/>
      <c r="E905" s="290"/>
      <c r="F905" s="290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</row>
    <row r="906" spans="1:26" ht="14.25" customHeight="1">
      <c r="A906" s="290"/>
      <c r="B906" s="290"/>
      <c r="C906" s="290"/>
      <c r="D906" s="290"/>
      <c r="E906" s="290"/>
      <c r="F906" s="290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</row>
    <row r="907" spans="1:26" ht="14.25" customHeight="1">
      <c r="A907" s="290"/>
      <c r="B907" s="290"/>
      <c r="C907" s="290"/>
      <c r="D907" s="290"/>
      <c r="E907" s="290"/>
      <c r="F907" s="290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</row>
    <row r="908" spans="1:26" ht="14.25" customHeight="1">
      <c r="A908" s="290"/>
      <c r="B908" s="290"/>
      <c r="C908" s="290"/>
      <c r="D908" s="290"/>
      <c r="E908" s="290"/>
      <c r="F908" s="290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</row>
    <row r="909" spans="1:26" ht="14.25" customHeight="1">
      <c r="A909" s="290"/>
      <c r="B909" s="290"/>
      <c r="C909" s="290"/>
      <c r="D909" s="290"/>
      <c r="E909" s="290"/>
      <c r="F909" s="290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</row>
    <row r="910" spans="1:26" ht="14.25" customHeight="1">
      <c r="A910" s="290"/>
      <c r="B910" s="290"/>
      <c r="C910" s="290"/>
      <c r="D910" s="290"/>
      <c r="E910" s="290"/>
      <c r="F910" s="290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</row>
    <row r="911" spans="1:26" ht="14.25" customHeight="1">
      <c r="A911" s="290"/>
      <c r="B911" s="290"/>
      <c r="C911" s="290"/>
      <c r="D911" s="290"/>
      <c r="E911" s="290"/>
      <c r="F911" s="290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</row>
    <row r="912" spans="1:26" ht="14.25" customHeight="1">
      <c r="A912" s="290"/>
      <c r="B912" s="290"/>
      <c r="C912" s="290"/>
      <c r="D912" s="290"/>
      <c r="E912" s="290"/>
      <c r="F912" s="290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</row>
    <row r="913" spans="1:26" ht="14.25" customHeight="1">
      <c r="A913" s="290"/>
      <c r="B913" s="290"/>
      <c r="C913" s="290"/>
      <c r="D913" s="290"/>
      <c r="E913" s="290"/>
      <c r="F913" s="290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</row>
    <row r="914" spans="1:26" ht="14.25" customHeight="1">
      <c r="A914" s="290"/>
      <c r="B914" s="290"/>
      <c r="C914" s="290"/>
      <c r="D914" s="290"/>
      <c r="E914" s="290"/>
      <c r="F914" s="290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</row>
    <row r="915" spans="1:26" ht="14.25" customHeight="1">
      <c r="A915" s="290"/>
      <c r="B915" s="290"/>
      <c r="C915" s="290"/>
      <c r="D915" s="290"/>
      <c r="E915" s="290"/>
      <c r="F915" s="290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</row>
    <row r="916" spans="1:26" ht="14.25" customHeight="1">
      <c r="A916" s="290"/>
      <c r="B916" s="290"/>
      <c r="C916" s="290"/>
      <c r="D916" s="290"/>
      <c r="E916" s="290"/>
      <c r="F916" s="290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</row>
    <row r="917" spans="1:26" ht="14.25" customHeight="1">
      <c r="A917" s="290"/>
      <c r="B917" s="290"/>
      <c r="C917" s="290"/>
      <c r="D917" s="290"/>
      <c r="E917" s="290"/>
      <c r="F917" s="290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</row>
    <row r="918" spans="1:26" ht="14.25" customHeight="1">
      <c r="A918" s="290"/>
      <c r="B918" s="290"/>
      <c r="C918" s="290"/>
      <c r="D918" s="290"/>
      <c r="E918" s="290"/>
      <c r="F918" s="290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</row>
    <row r="919" spans="1:26" ht="14.25" customHeight="1">
      <c r="A919" s="290"/>
      <c r="B919" s="290"/>
      <c r="C919" s="290"/>
      <c r="D919" s="290"/>
      <c r="E919" s="290"/>
      <c r="F919" s="290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</row>
    <row r="920" spans="1:26" ht="14.25" customHeight="1">
      <c r="A920" s="290"/>
      <c r="B920" s="290"/>
      <c r="C920" s="290"/>
      <c r="D920" s="290"/>
      <c r="E920" s="290"/>
      <c r="F920" s="290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</row>
    <row r="921" spans="1:26" ht="14.25" customHeight="1">
      <c r="A921" s="290"/>
      <c r="B921" s="290"/>
      <c r="C921" s="290"/>
      <c r="D921" s="290"/>
      <c r="E921" s="290"/>
      <c r="F921" s="290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</row>
    <row r="922" spans="1:26" ht="14.25" customHeight="1">
      <c r="A922" s="290"/>
      <c r="B922" s="290"/>
      <c r="C922" s="290"/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</row>
    <row r="923" spans="1:26" ht="14.25" customHeight="1">
      <c r="A923" s="290"/>
      <c r="B923" s="290"/>
      <c r="C923" s="290"/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</row>
    <row r="924" spans="1:26" ht="14.25" customHeight="1">
      <c r="A924" s="290"/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</row>
    <row r="925" spans="1:26" ht="14.25" customHeight="1">
      <c r="A925" s="290"/>
      <c r="B925" s="290"/>
      <c r="C925" s="290"/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</row>
    <row r="926" spans="1:26" ht="14.25" customHeight="1">
      <c r="A926" s="290"/>
      <c r="B926" s="290"/>
      <c r="C926" s="290"/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</row>
    <row r="927" spans="1:26" ht="14.25" customHeight="1">
      <c r="A927" s="290"/>
      <c r="B927" s="290"/>
      <c r="C927" s="290"/>
      <c r="D927" s="290"/>
      <c r="E927" s="290"/>
      <c r="F927" s="290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</row>
    <row r="928" spans="1:26" ht="14.25" customHeight="1">
      <c r="A928" s="290"/>
      <c r="B928" s="290"/>
      <c r="C928" s="290"/>
      <c r="D928" s="290"/>
      <c r="E928" s="290"/>
      <c r="F928" s="290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</row>
    <row r="929" spans="1:26" ht="14.25" customHeight="1">
      <c r="A929" s="290"/>
      <c r="B929" s="290"/>
      <c r="C929" s="290"/>
      <c r="D929" s="290"/>
      <c r="E929" s="290"/>
      <c r="F929" s="290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</row>
    <row r="930" spans="1:26" ht="14.25" customHeight="1">
      <c r="A930" s="290"/>
      <c r="B930" s="290"/>
      <c r="C930" s="290"/>
      <c r="D930" s="290"/>
      <c r="E930" s="290"/>
      <c r="F930" s="290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</row>
    <row r="931" spans="1:26" ht="14.25" customHeight="1">
      <c r="A931" s="290"/>
      <c r="B931" s="290"/>
      <c r="C931" s="290"/>
      <c r="D931" s="290"/>
      <c r="E931" s="290"/>
      <c r="F931" s="290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</row>
    <row r="932" spans="1:26" ht="14.25" customHeight="1">
      <c r="A932" s="290"/>
      <c r="B932" s="290"/>
      <c r="C932" s="290"/>
      <c r="D932" s="290"/>
      <c r="E932" s="290"/>
      <c r="F932" s="290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</row>
    <row r="933" spans="1:26" ht="14.25" customHeight="1">
      <c r="A933" s="290"/>
      <c r="B933" s="290"/>
      <c r="C933" s="290"/>
      <c r="D933" s="290"/>
      <c r="E933" s="290"/>
      <c r="F933" s="290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</row>
    <row r="934" spans="1:26" ht="14.25" customHeight="1">
      <c r="A934" s="290"/>
      <c r="B934" s="290"/>
      <c r="C934" s="290"/>
      <c r="D934" s="290"/>
      <c r="E934" s="290"/>
      <c r="F934" s="290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</row>
    <row r="935" spans="1:26" ht="14.25" customHeight="1">
      <c r="A935" s="290"/>
      <c r="B935" s="290"/>
      <c r="C935" s="290"/>
      <c r="D935" s="290"/>
      <c r="E935" s="290"/>
      <c r="F935" s="290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</row>
    <row r="936" spans="1:26" ht="14.25" customHeight="1">
      <c r="A936" s="290"/>
      <c r="B936" s="290"/>
      <c r="C936" s="290"/>
      <c r="D936" s="290"/>
      <c r="E936" s="290"/>
      <c r="F936" s="290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</row>
    <row r="937" spans="1:26" ht="14.25" customHeight="1">
      <c r="A937" s="290"/>
      <c r="B937" s="290"/>
      <c r="C937" s="290"/>
      <c r="D937" s="290"/>
      <c r="E937" s="290"/>
      <c r="F937" s="290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</row>
    <row r="938" spans="1:26" ht="14.25" customHeight="1">
      <c r="A938" s="290"/>
      <c r="B938" s="290"/>
      <c r="C938" s="290"/>
      <c r="D938" s="290"/>
      <c r="E938" s="290"/>
      <c r="F938" s="290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</row>
    <row r="939" spans="1:26" ht="14.25" customHeight="1">
      <c r="A939" s="290"/>
      <c r="B939" s="290"/>
      <c r="C939" s="290"/>
      <c r="D939" s="290"/>
      <c r="E939" s="290"/>
      <c r="F939" s="290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</row>
    <row r="940" spans="1:26" ht="14.25" customHeight="1">
      <c r="A940" s="290"/>
      <c r="B940" s="290"/>
      <c r="C940" s="290"/>
      <c r="D940" s="290"/>
      <c r="E940" s="290"/>
      <c r="F940" s="290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</row>
    <row r="941" spans="1:26" ht="14.25" customHeight="1">
      <c r="A941" s="290"/>
      <c r="B941" s="290"/>
      <c r="C941" s="290"/>
      <c r="D941" s="290"/>
      <c r="E941" s="290"/>
      <c r="F941" s="290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</row>
    <row r="942" spans="1:26" ht="14.25" customHeight="1">
      <c r="A942" s="290"/>
      <c r="B942" s="290"/>
      <c r="C942" s="290"/>
      <c r="D942" s="290"/>
      <c r="E942" s="290"/>
      <c r="F942" s="290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</row>
    <row r="943" spans="1:26" ht="14.25" customHeight="1">
      <c r="A943" s="290"/>
      <c r="B943" s="290"/>
      <c r="C943" s="290"/>
      <c r="D943" s="290"/>
      <c r="E943" s="290"/>
      <c r="F943" s="290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</row>
    <row r="944" spans="1:26" ht="14.25" customHeight="1">
      <c r="A944" s="290"/>
      <c r="B944" s="290"/>
      <c r="C944" s="290"/>
      <c r="D944" s="290"/>
      <c r="E944" s="290"/>
      <c r="F944" s="290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</row>
    <row r="945" spans="1:26" ht="14.25" customHeight="1">
      <c r="A945" s="290"/>
      <c r="B945" s="290"/>
      <c r="C945" s="290"/>
      <c r="D945" s="290"/>
      <c r="E945" s="290"/>
      <c r="F945" s="290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</row>
    <row r="946" spans="1:26" ht="14.25" customHeight="1">
      <c r="A946" s="290"/>
      <c r="B946" s="290"/>
      <c r="C946" s="290"/>
      <c r="D946" s="290"/>
      <c r="E946" s="290"/>
      <c r="F946" s="290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</row>
    <row r="947" spans="1:26" ht="14.25" customHeight="1">
      <c r="A947" s="290"/>
      <c r="B947" s="290"/>
      <c r="C947" s="290"/>
      <c r="D947" s="290"/>
      <c r="E947" s="290"/>
      <c r="F947" s="290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</row>
    <row r="948" spans="1:26" ht="14.25" customHeight="1">
      <c r="A948" s="290"/>
      <c r="B948" s="290"/>
      <c r="C948" s="290"/>
      <c r="D948" s="290"/>
      <c r="E948" s="290"/>
      <c r="F948" s="290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</row>
    <row r="949" spans="1:26" ht="14.25" customHeight="1">
      <c r="A949" s="290"/>
      <c r="B949" s="290"/>
      <c r="C949" s="290"/>
      <c r="D949" s="290"/>
      <c r="E949" s="290"/>
      <c r="F949" s="290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</row>
    <row r="950" spans="1:26" ht="14.25" customHeight="1">
      <c r="A950" s="290"/>
      <c r="B950" s="290"/>
      <c r="C950" s="290"/>
      <c r="D950" s="290"/>
      <c r="E950" s="290"/>
      <c r="F950" s="290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</row>
    <row r="951" spans="1:26" ht="14.25" customHeight="1">
      <c r="A951" s="290"/>
      <c r="B951" s="290"/>
      <c r="C951" s="290"/>
      <c r="D951" s="290"/>
      <c r="E951" s="290"/>
      <c r="F951" s="290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</row>
    <row r="952" spans="1:26" ht="14.25" customHeight="1">
      <c r="A952" s="290"/>
      <c r="B952" s="290"/>
      <c r="C952" s="290"/>
      <c r="D952" s="290"/>
      <c r="E952" s="290"/>
      <c r="F952" s="290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</row>
    <row r="953" spans="1:26" ht="14.25" customHeight="1">
      <c r="A953" s="290"/>
      <c r="B953" s="290"/>
      <c r="C953" s="290"/>
      <c r="D953" s="290"/>
      <c r="E953" s="290"/>
      <c r="F953" s="290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</row>
    <row r="954" spans="1:26" ht="14.25" customHeight="1">
      <c r="A954" s="290"/>
      <c r="B954" s="290"/>
      <c r="C954" s="290"/>
      <c r="D954" s="290"/>
      <c r="E954" s="290"/>
      <c r="F954" s="290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</row>
    <row r="955" spans="1:26" ht="14.25" customHeight="1">
      <c r="A955" s="290"/>
      <c r="B955" s="290"/>
      <c r="C955" s="290"/>
      <c r="D955" s="290"/>
      <c r="E955" s="290"/>
      <c r="F955" s="290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</row>
    <row r="956" spans="1:26" ht="14.25" customHeight="1">
      <c r="A956" s="290"/>
      <c r="B956" s="290"/>
      <c r="C956" s="290"/>
      <c r="D956" s="290"/>
      <c r="E956" s="290"/>
      <c r="F956" s="290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</row>
    <row r="957" spans="1:26" ht="14.25" customHeight="1">
      <c r="A957" s="290"/>
      <c r="B957" s="290"/>
      <c r="C957" s="290"/>
      <c r="D957" s="290"/>
      <c r="E957" s="290"/>
      <c r="F957" s="290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</row>
    <row r="958" spans="1:26" ht="14.25" customHeight="1">
      <c r="A958" s="290"/>
      <c r="B958" s="290"/>
      <c r="C958" s="290"/>
      <c r="D958" s="290"/>
      <c r="E958" s="290"/>
      <c r="F958" s="290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</row>
    <row r="959" spans="1:26" ht="14.25" customHeight="1">
      <c r="A959" s="290"/>
      <c r="B959" s="290"/>
      <c r="C959" s="290"/>
      <c r="D959" s="290"/>
      <c r="E959" s="290"/>
      <c r="F959" s="290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</row>
    <row r="960" spans="1:26" ht="14.25" customHeight="1">
      <c r="A960" s="290"/>
      <c r="B960" s="290"/>
      <c r="C960" s="290"/>
      <c r="D960" s="290"/>
      <c r="E960" s="290"/>
      <c r="F960" s="290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</row>
    <row r="961" spans="1:26" ht="14.25" customHeight="1">
      <c r="A961" s="290"/>
      <c r="B961" s="290"/>
      <c r="C961" s="290"/>
      <c r="D961" s="290"/>
      <c r="E961" s="290"/>
      <c r="F961" s="290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</row>
    <row r="962" spans="1:26" ht="14.25" customHeight="1">
      <c r="A962" s="290"/>
      <c r="B962" s="290"/>
      <c r="C962" s="290"/>
      <c r="D962" s="290"/>
      <c r="E962" s="290"/>
      <c r="F962" s="290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</row>
    <row r="963" spans="1:26" ht="14.25" customHeight="1">
      <c r="A963" s="290"/>
      <c r="B963" s="290"/>
      <c r="C963" s="290"/>
      <c r="D963" s="290"/>
      <c r="E963" s="290"/>
      <c r="F963" s="290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</row>
    <row r="964" spans="1:26" ht="14.25" customHeight="1">
      <c r="A964" s="290"/>
      <c r="B964" s="290"/>
      <c r="C964" s="290"/>
      <c r="D964" s="290"/>
      <c r="E964" s="290"/>
      <c r="F964" s="290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</row>
    <row r="965" spans="1:26" ht="14.25" customHeight="1">
      <c r="A965" s="290"/>
      <c r="B965" s="290"/>
      <c r="C965" s="290"/>
      <c r="D965" s="290"/>
      <c r="E965" s="290"/>
      <c r="F965" s="290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</row>
    <row r="966" spans="1:26" ht="14.25" customHeight="1">
      <c r="A966" s="290"/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</row>
    <row r="967" spans="1:26" ht="14.25" customHeight="1">
      <c r="A967" s="290"/>
      <c r="B967" s="290"/>
      <c r="C967" s="290"/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</row>
    <row r="968" spans="1:26" ht="14.25" customHeight="1">
      <c r="A968" s="290"/>
      <c r="B968" s="290"/>
      <c r="C968" s="290"/>
      <c r="D968" s="290"/>
      <c r="E968" s="290"/>
      <c r="F968" s="290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</row>
    <row r="969" spans="1:26" ht="14.25" customHeight="1">
      <c r="A969" s="290"/>
      <c r="B969" s="290"/>
      <c r="C969" s="290"/>
      <c r="D969" s="290"/>
      <c r="E969" s="290"/>
      <c r="F969" s="290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</row>
    <row r="970" spans="1:26" ht="14.25" customHeight="1">
      <c r="A970" s="290"/>
      <c r="B970" s="290"/>
      <c r="C970" s="290"/>
      <c r="D970" s="290"/>
      <c r="E970" s="290"/>
      <c r="F970" s="290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</row>
    <row r="971" spans="1:26" ht="14.25" customHeight="1">
      <c r="A971" s="290"/>
      <c r="B971" s="290"/>
      <c r="C971" s="290"/>
      <c r="D971" s="290"/>
      <c r="E971" s="290"/>
      <c r="F971" s="290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</row>
    <row r="972" spans="1:26" ht="14.25" customHeight="1">
      <c r="A972" s="290"/>
      <c r="B972" s="290"/>
      <c r="C972" s="290"/>
      <c r="D972" s="290"/>
      <c r="E972" s="290"/>
      <c r="F972" s="290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</row>
    <row r="973" spans="1:26" ht="14.25" customHeight="1">
      <c r="A973" s="290"/>
      <c r="B973" s="290"/>
      <c r="C973" s="290"/>
      <c r="D973" s="290"/>
      <c r="E973" s="290"/>
      <c r="F973" s="290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</row>
    <row r="974" spans="1:26" ht="14.25" customHeight="1">
      <c r="A974" s="290"/>
      <c r="B974" s="290"/>
      <c r="C974" s="290"/>
      <c r="D974" s="290"/>
      <c r="E974" s="290"/>
      <c r="F974" s="290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</row>
    <row r="975" spans="1:26" ht="14.25" customHeight="1">
      <c r="A975" s="290"/>
      <c r="B975" s="290"/>
      <c r="C975" s="290"/>
      <c r="D975" s="290"/>
      <c r="E975" s="290"/>
      <c r="F975" s="290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</row>
    <row r="976" spans="1:26" ht="14.25" customHeight="1">
      <c r="A976" s="290"/>
      <c r="B976" s="290"/>
      <c r="C976" s="290"/>
      <c r="D976" s="290"/>
      <c r="E976" s="290"/>
      <c r="F976" s="290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</row>
    <row r="977" spans="1:26" ht="14.25" customHeight="1">
      <c r="A977" s="290"/>
      <c r="B977" s="290"/>
      <c r="C977" s="290"/>
      <c r="D977" s="290"/>
      <c r="E977" s="290"/>
      <c r="F977" s="290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</row>
    <row r="978" spans="1:26" ht="14.25" customHeight="1">
      <c r="A978" s="290"/>
      <c r="B978" s="290"/>
      <c r="C978" s="290"/>
      <c r="D978" s="290"/>
      <c r="E978" s="290"/>
      <c r="F978" s="290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</row>
    <row r="979" spans="1:26" ht="14.25" customHeight="1">
      <c r="A979" s="290"/>
      <c r="B979" s="290"/>
      <c r="C979" s="290"/>
      <c r="D979" s="290"/>
      <c r="E979" s="290"/>
      <c r="F979" s="290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</row>
    <row r="980" spans="1:26" ht="14.25" customHeight="1">
      <c r="A980" s="290"/>
      <c r="B980" s="290"/>
      <c r="C980" s="290"/>
      <c r="D980" s="290"/>
      <c r="E980" s="290"/>
      <c r="F980" s="290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</row>
    <row r="981" spans="1:26" ht="14.25" customHeight="1">
      <c r="A981" s="290"/>
      <c r="B981" s="290"/>
      <c r="C981" s="290"/>
      <c r="D981" s="290"/>
      <c r="E981" s="290"/>
      <c r="F981" s="290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</row>
    <row r="982" spans="1:26" ht="14.25" customHeight="1">
      <c r="A982" s="290"/>
      <c r="B982" s="290"/>
      <c r="C982" s="290"/>
      <c r="D982" s="290"/>
      <c r="E982" s="290"/>
      <c r="F982" s="290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</row>
    <row r="983" spans="1:26" ht="14.25" customHeight="1">
      <c r="A983" s="290"/>
      <c r="B983" s="290"/>
      <c r="C983" s="290"/>
      <c r="D983" s="290"/>
      <c r="E983" s="290"/>
      <c r="F983" s="290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</row>
    <row r="984" spans="1:26" ht="14.25" customHeight="1">
      <c r="A984" s="290"/>
      <c r="B984" s="290"/>
      <c r="C984" s="290"/>
      <c r="D984" s="290"/>
      <c r="E984" s="290"/>
      <c r="F984" s="290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</row>
    <row r="985" spans="1:26" ht="14.25" customHeight="1">
      <c r="A985" s="290"/>
      <c r="B985" s="290"/>
      <c r="C985" s="290"/>
      <c r="D985" s="290"/>
      <c r="E985" s="290"/>
      <c r="F985" s="290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</row>
    <row r="986" spans="1:26" ht="14.25" customHeight="1">
      <c r="A986" s="290"/>
      <c r="B986" s="290"/>
      <c r="C986" s="290"/>
      <c r="D986" s="290"/>
      <c r="E986" s="290"/>
      <c r="F986" s="290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</row>
    <row r="987" spans="1:26" ht="14.25" customHeight="1">
      <c r="A987" s="290"/>
      <c r="B987" s="290"/>
      <c r="C987" s="290"/>
      <c r="D987" s="290"/>
      <c r="E987" s="290"/>
      <c r="F987" s="290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</row>
    <row r="988" spans="1:26" ht="14.25" customHeight="1">
      <c r="A988" s="290"/>
      <c r="B988" s="290"/>
      <c r="C988" s="290"/>
      <c r="D988" s="290"/>
      <c r="E988" s="290"/>
      <c r="F988" s="290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</row>
    <row r="989" spans="1:26" ht="14.25" customHeight="1">
      <c r="A989" s="290"/>
      <c r="B989" s="290"/>
      <c r="C989" s="290"/>
      <c r="D989" s="290"/>
      <c r="E989" s="290"/>
      <c r="F989" s="290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</row>
    <row r="990" spans="1:26" ht="14.25" customHeight="1">
      <c r="A990" s="290"/>
      <c r="B990" s="290"/>
      <c r="C990" s="290"/>
      <c r="D990" s="290"/>
      <c r="E990" s="290"/>
      <c r="F990" s="290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</row>
    <row r="991" spans="1:26" ht="14.25" customHeight="1">
      <c r="A991" s="290"/>
      <c r="B991" s="290"/>
      <c r="C991" s="290"/>
      <c r="D991" s="290"/>
      <c r="E991" s="290"/>
      <c r="F991" s="290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</row>
    <row r="992" spans="1:26" ht="14.25" customHeight="1">
      <c r="A992" s="290"/>
      <c r="B992" s="290"/>
      <c r="C992" s="290"/>
      <c r="D992" s="290"/>
      <c r="E992" s="290"/>
      <c r="F992" s="290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</row>
    <row r="993" spans="1:26" ht="14.25" customHeight="1">
      <c r="A993" s="290"/>
      <c r="B993" s="290"/>
      <c r="C993" s="290"/>
      <c r="D993" s="290"/>
      <c r="E993" s="290"/>
      <c r="F993" s="290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</row>
    <row r="994" spans="1:26" ht="14.25" customHeight="1">
      <c r="A994" s="290"/>
      <c r="B994" s="290"/>
      <c r="C994" s="290"/>
      <c r="D994" s="290"/>
      <c r="E994" s="290"/>
      <c r="F994" s="290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</row>
    <row r="995" spans="1:26" ht="14.25" customHeight="1">
      <c r="A995" s="290"/>
      <c r="B995" s="290"/>
      <c r="C995" s="290"/>
      <c r="D995" s="290"/>
      <c r="E995" s="290"/>
      <c r="F995" s="290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</row>
    <row r="996" spans="1:26" ht="14.25" customHeight="1">
      <c r="A996" s="290"/>
      <c r="B996" s="290"/>
      <c r="C996" s="290"/>
      <c r="D996" s="290"/>
      <c r="E996" s="290"/>
      <c r="F996" s="290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</row>
    <row r="997" spans="1:26" ht="14.25" customHeight="1">
      <c r="A997" s="290"/>
      <c r="B997" s="290"/>
      <c r="C997" s="290"/>
      <c r="D997" s="290"/>
      <c r="E997" s="290"/>
      <c r="F997" s="290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</row>
    <row r="998" spans="1:26" ht="14.25" customHeight="1">
      <c r="A998" s="290"/>
      <c r="B998" s="290"/>
      <c r="C998" s="290"/>
      <c r="D998" s="290"/>
      <c r="E998" s="290"/>
      <c r="F998" s="290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</row>
    <row r="999" spans="1:26" ht="14.25" customHeight="1">
      <c r="A999" s="290"/>
      <c r="B999" s="290"/>
      <c r="C999" s="290"/>
      <c r="D999" s="290"/>
      <c r="E999" s="290"/>
      <c r="F999" s="290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</row>
    <row r="1000" spans="1:26" ht="14.25" customHeight="1">
      <c r="A1000" s="290"/>
      <c r="B1000" s="290"/>
      <c r="C1000" s="290"/>
      <c r="D1000" s="290"/>
      <c r="E1000" s="290"/>
      <c r="F1000" s="290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</row>
  </sheetData>
  <pageMargins left="0.511811024" right="0.511811024" top="0.78740157499999996" bottom="0.78740157499999996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sqref="A1:F1"/>
    </sheetView>
  </sheetViews>
  <sheetFormatPr defaultColWidth="14.42578125" defaultRowHeight="15" customHeight="1"/>
  <cols>
    <col min="1" max="1" width="6.7109375" customWidth="1"/>
    <col min="2" max="2" width="28.28515625" customWidth="1"/>
    <col min="3" max="3" width="12.28515625" customWidth="1"/>
    <col min="4" max="4" width="11.7109375" customWidth="1"/>
    <col min="5" max="5" width="18.140625" customWidth="1"/>
    <col min="6" max="6" width="14.7109375" customWidth="1"/>
    <col min="7" max="7" width="18" customWidth="1"/>
    <col min="8" max="8" width="13.7109375" customWidth="1"/>
    <col min="9" max="9" width="8.7109375" customWidth="1"/>
    <col min="10" max="10" width="12.28515625" customWidth="1"/>
    <col min="11" max="11" width="48.7109375" customWidth="1"/>
    <col min="12" max="12" width="11" customWidth="1"/>
    <col min="13" max="13" width="8.7109375" customWidth="1"/>
    <col min="14" max="14" width="9.28515625" customWidth="1"/>
    <col min="15" max="27" width="8.7109375" customWidth="1"/>
  </cols>
  <sheetData>
    <row r="1" spans="1:27" ht="14.25" customHeight="1">
      <c r="A1" s="415" t="s">
        <v>1293</v>
      </c>
      <c r="B1" s="178" t="s">
        <v>1991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</row>
    <row r="2" spans="1:27" ht="14.25" customHeight="1">
      <c r="A2" s="415" t="s">
        <v>1258</v>
      </c>
      <c r="B2" s="178" t="s">
        <v>1992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</row>
    <row r="3" spans="1:27" ht="14.25" customHeight="1">
      <c r="A3" s="415" t="s">
        <v>1728</v>
      </c>
      <c r="B3" s="178" t="s">
        <v>1993</v>
      </c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</row>
    <row r="4" spans="1:27" ht="14.25" customHeight="1">
      <c r="A4" s="415" t="s">
        <v>62</v>
      </c>
      <c r="B4" s="416">
        <v>45612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</row>
    <row r="5" spans="1:27" ht="14.25" customHeight="1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</row>
    <row r="6" spans="1:27" ht="14.25" customHeight="1">
      <c r="A6" s="289" t="s">
        <v>1300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</row>
    <row r="7" spans="1:27" ht="14.25" customHeight="1">
      <c r="A7" s="290" t="s">
        <v>1994</v>
      </c>
      <c r="B7" s="290"/>
      <c r="C7" s="290" t="s">
        <v>1314</v>
      </c>
      <c r="D7" s="352">
        <f>C77</f>
        <v>4800</v>
      </c>
      <c r="E7" s="291" t="s">
        <v>1995</v>
      </c>
      <c r="F7" s="290"/>
      <c r="G7" s="290"/>
      <c r="H7" s="290"/>
      <c r="I7" s="290"/>
      <c r="J7" s="290"/>
      <c r="K7" s="290"/>
      <c r="L7" s="290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</row>
    <row r="8" spans="1:27" ht="14.25" customHeight="1">
      <c r="A8" s="290" t="s">
        <v>1996</v>
      </c>
      <c r="B8" s="290"/>
      <c r="C8" s="290" t="s">
        <v>1314</v>
      </c>
      <c r="D8" s="291">
        <f>L43-D7</f>
        <v>2070</v>
      </c>
      <c r="E8" s="290" t="s">
        <v>1997</v>
      </c>
      <c r="F8" s="290"/>
      <c r="G8" s="290"/>
      <c r="H8" s="290"/>
      <c r="I8" s="290"/>
      <c r="J8" s="290"/>
      <c r="K8" s="290"/>
      <c r="L8" s="290"/>
      <c r="M8" s="418"/>
      <c r="N8" s="418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Z8" s="418"/>
      <c r="AA8" s="418"/>
    </row>
    <row r="9" spans="1:27" ht="14.25" customHeight="1">
      <c r="A9" s="290" t="s">
        <v>1824</v>
      </c>
      <c r="B9" s="290"/>
      <c r="C9" s="290"/>
      <c r="D9" s="291">
        <v>0</v>
      </c>
      <c r="E9" s="290" t="s">
        <v>1998</v>
      </c>
      <c r="F9" s="290"/>
      <c r="G9" s="290"/>
      <c r="H9" s="290"/>
      <c r="I9" s="290"/>
      <c r="J9" s="290"/>
      <c r="K9" s="290"/>
      <c r="L9" s="290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418"/>
      <c r="AA9" s="418"/>
    </row>
    <row r="10" spans="1:27" ht="14.25" customHeight="1">
      <c r="A10" s="290"/>
      <c r="B10" s="290"/>
      <c r="C10" s="289" t="s">
        <v>1318</v>
      </c>
      <c r="D10" s="417">
        <f>D7+D8</f>
        <v>6870</v>
      </c>
      <c r="E10" s="290"/>
      <c r="F10" s="290"/>
      <c r="G10" s="290"/>
      <c r="H10" s="290"/>
      <c r="I10" s="290"/>
      <c r="J10" s="290"/>
      <c r="K10" s="290"/>
      <c r="L10" s="290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</row>
    <row r="11" spans="1:27" ht="19.5" customHeight="1">
      <c r="A11" s="290"/>
      <c r="B11" s="290"/>
      <c r="C11" s="290"/>
      <c r="D11" s="290"/>
      <c r="E11" s="290"/>
      <c r="F11" s="290"/>
      <c r="G11" s="290"/>
      <c r="H11" s="290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290"/>
      <c r="X11" s="290"/>
      <c r="Y11" s="290"/>
      <c r="Z11" s="290"/>
      <c r="AA11" s="290"/>
    </row>
    <row r="12" spans="1:27" ht="19.5" customHeight="1">
      <c r="A12" s="419"/>
      <c r="B12" s="678" t="s">
        <v>1999</v>
      </c>
      <c r="C12" s="679"/>
      <c r="D12" s="679"/>
      <c r="E12" s="679"/>
      <c r="F12" s="679"/>
      <c r="G12" s="679"/>
      <c r="H12" s="680"/>
      <c r="I12" s="418"/>
      <c r="J12" s="418"/>
      <c r="K12" s="418"/>
      <c r="L12" s="418"/>
      <c r="M12" s="418"/>
      <c r="N12" s="418"/>
      <c r="O12" s="418"/>
      <c r="P12" s="418"/>
      <c r="Q12" s="418"/>
      <c r="R12" s="418"/>
      <c r="S12" s="418"/>
      <c r="T12" s="418"/>
      <c r="U12" s="418"/>
      <c r="V12" s="418"/>
      <c r="W12" s="290"/>
      <c r="X12" s="290"/>
      <c r="Y12" s="290"/>
      <c r="Z12" s="290"/>
      <c r="AA12" s="290"/>
    </row>
    <row r="13" spans="1:27" ht="19.5" customHeight="1">
      <c r="A13" s="420"/>
      <c r="B13" s="420"/>
      <c r="C13" s="420"/>
      <c r="D13" s="420"/>
      <c r="E13" s="420"/>
      <c r="F13" s="420"/>
      <c r="G13" s="420"/>
      <c r="H13" s="420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290"/>
      <c r="X13" s="290"/>
      <c r="Y13" s="290"/>
      <c r="Z13" s="290"/>
      <c r="AA13" s="290"/>
    </row>
    <row r="14" spans="1:27" ht="29.25" customHeight="1">
      <c r="A14" s="421"/>
      <c r="B14" s="422" t="s">
        <v>2000</v>
      </c>
      <c r="C14" s="423" t="s">
        <v>2001</v>
      </c>
      <c r="D14" s="423" t="s">
        <v>2002</v>
      </c>
      <c r="E14" s="423" t="s">
        <v>1847</v>
      </c>
      <c r="F14" s="423" t="s">
        <v>1848</v>
      </c>
      <c r="G14" s="423" t="s">
        <v>2003</v>
      </c>
      <c r="H14" s="424" t="s">
        <v>2004</v>
      </c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  <c r="U14" s="418"/>
      <c r="V14" s="418"/>
      <c r="W14" s="290"/>
      <c r="X14" s="290"/>
      <c r="Y14" s="290"/>
      <c r="Z14" s="290"/>
      <c r="AA14" s="290"/>
    </row>
    <row r="15" spans="1:27" ht="19.5" customHeight="1">
      <c r="A15" s="425">
        <v>1</v>
      </c>
      <c r="B15" s="380" t="s">
        <v>2005</v>
      </c>
      <c r="C15" s="378">
        <v>80</v>
      </c>
      <c r="D15" s="379">
        <v>45595</v>
      </c>
      <c r="E15" s="380" t="s">
        <v>1324</v>
      </c>
      <c r="F15" s="380" t="s">
        <v>1325</v>
      </c>
      <c r="G15" s="380" t="s">
        <v>2006</v>
      </c>
      <c r="H15" s="380" t="s">
        <v>1921</v>
      </c>
      <c r="I15" s="418"/>
      <c r="J15" s="91" t="s">
        <v>1102</v>
      </c>
      <c r="K15" s="91" t="s">
        <v>1103</v>
      </c>
      <c r="L15" s="99">
        <v>80</v>
      </c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290"/>
      <c r="X15" s="290"/>
      <c r="Y15" s="290"/>
      <c r="Z15" s="290"/>
      <c r="AA15" s="290"/>
    </row>
    <row r="16" spans="1:27" ht="19.5" customHeight="1">
      <c r="A16" s="425">
        <v>2</v>
      </c>
      <c r="B16" s="380" t="s">
        <v>2007</v>
      </c>
      <c r="C16" s="378">
        <v>80</v>
      </c>
      <c r="D16" s="379">
        <v>45595</v>
      </c>
      <c r="E16" s="380" t="s">
        <v>1324</v>
      </c>
      <c r="F16" s="380" t="s">
        <v>1325</v>
      </c>
      <c r="G16" s="380" t="s">
        <v>2006</v>
      </c>
      <c r="H16" s="380" t="s">
        <v>1921</v>
      </c>
      <c r="I16" s="418"/>
      <c r="J16" s="91" t="s">
        <v>1102</v>
      </c>
      <c r="K16" s="91" t="s">
        <v>1105</v>
      </c>
      <c r="L16" s="99">
        <v>80</v>
      </c>
      <c r="M16" s="418"/>
      <c r="N16" s="418"/>
      <c r="O16" s="418"/>
      <c r="P16" s="418"/>
      <c r="Q16" s="418"/>
      <c r="R16" s="418"/>
      <c r="S16" s="418"/>
      <c r="T16" s="418"/>
      <c r="U16" s="418"/>
      <c r="V16" s="418"/>
      <c r="W16" s="290"/>
      <c r="X16" s="290"/>
      <c r="Y16" s="290"/>
      <c r="Z16" s="290"/>
      <c r="AA16" s="290"/>
    </row>
    <row r="17" spans="1:27" ht="19.5" customHeight="1">
      <c r="A17" s="425">
        <v>3</v>
      </c>
      <c r="B17" s="380" t="s">
        <v>2008</v>
      </c>
      <c r="C17" s="378">
        <v>80</v>
      </c>
      <c r="D17" s="379">
        <v>45595</v>
      </c>
      <c r="E17" s="380" t="s">
        <v>1324</v>
      </c>
      <c r="F17" s="380" t="s">
        <v>1325</v>
      </c>
      <c r="G17" s="380" t="s">
        <v>2006</v>
      </c>
      <c r="H17" s="380" t="s">
        <v>1921</v>
      </c>
      <c r="I17" s="418"/>
      <c r="J17" s="91" t="s">
        <v>1102</v>
      </c>
      <c r="K17" s="91" t="s">
        <v>1105</v>
      </c>
      <c r="L17" s="99">
        <v>80</v>
      </c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290"/>
      <c r="X17" s="290"/>
      <c r="Y17" s="290"/>
      <c r="Z17" s="290"/>
      <c r="AA17" s="290"/>
    </row>
    <row r="18" spans="1:27" ht="19.5" customHeight="1">
      <c r="A18" s="425">
        <v>4</v>
      </c>
      <c r="B18" s="426" t="s">
        <v>2009</v>
      </c>
      <c r="C18" s="378">
        <v>80</v>
      </c>
      <c r="D18" s="379">
        <v>45595</v>
      </c>
      <c r="E18" s="380" t="s">
        <v>1326</v>
      </c>
      <c r="F18" s="380" t="s">
        <v>1325</v>
      </c>
      <c r="G18" s="380" t="s">
        <v>1595</v>
      </c>
      <c r="H18" s="380" t="s">
        <v>1921</v>
      </c>
      <c r="I18" s="418"/>
      <c r="J18" s="91" t="s">
        <v>1102</v>
      </c>
      <c r="K18" s="91" t="s">
        <v>1106</v>
      </c>
      <c r="L18" s="99">
        <v>160</v>
      </c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290"/>
      <c r="X18" s="290"/>
      <c r="Y18" s="290"/>
      <c r="Z18" s="290"/>
      <c r="AA18" s="290"/>
    </row>
    <row r="19" spans="1:27" ht="19.5" customHeight="1">
      <c r="A19" s="425">
        <v>5</v>
      </c>
      <c r="B19" s="426" t="s">
        <v>2010</v>
      </c>
      <c r="C19" s="378">
        <v>80</v>
      </c>
      <c r="D19" s="379">
        <v>45595</v>
      </c>
      <c r="E19" s="380" t="s">
        <v>1326</v>
      </c>
      <c r="F19" s="380" t="s">
        <v>1325</v>
      </c>
      <c r="G19" s="380" t="s">
        <v>1595</v>
      </c>
      <c r="H19" s="380" t="s">
        <v>1921</v>
      </c>
      <c r="I19" s="418"/>
      <c r="J19" s="91" t="s">
        <v>1102</v>
      </c>
      <c r="K19" s="91" t="s">
        <v>1107</v>
      </c>
      <c r="L19" s="99">
        <v>320</v>
      </c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290"/>
      <c r="X19" s="290"/>
      <c r="Y19" s="290"/>
      <c r="Z19" s="290"/>
      <c r="AA19" s="290"/>
    </row>
    <row r="20" spans="1:27" ht="19.5" customHeight="1">
      <c r="A20" s="425">
        <v>6</v>
      </c>
      <c r="B20" s="426" t="s">
        <v>2011</v>
      </c>
      <c r="C20" s="378">
        <v>80</v>
      </c>
      <c r="D20" s="379">
        <v>45595</v>
      </c>
      <c r="E20" s="380" t="s">
        <v>1326</v>
      </c>
      <c r="F20" s="380" t="s">
        <v>1325</v>
      </c>
      <c r="G20" s="380" t="s">
        <v>1595</v>
      </c>
      <c r="H20" s="380" t="s">
        <v>1921</v>
      </c>
      <c r="I20" s="418"/>
      <c r="J20" s="91" t="s">
        <v>1102</v>
      </c>
      <c r="K20" s="91" t="s">
        <v>1108</v>
      </c>
      <c r="L20" s="99">
        <v>80</v>
      </c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290"/>
      <c r="X20" s="290"/>
      <c r="Y20" s="290"/>
      <c r="Z20" s="290"/>
      <c r="AA20" s="290"/>
    </row>
    <row r="21" spans="1:27" ht="19.5" customHeight="1">
      <c r="A21" s="425">
        <v>7</v>
      </c>
      <c r="B21" s="380" t="s">
        <v>2012</v>
      </c>
      <c r="C21" s="378">
        <v>80</v>
      </c>
      <c r="D21" s="379">
        <v>45595</v>
      </c>
      <c r="E21" s="380" t="s">
        <v>1326</v>
      </c>
      <c r="F21" s="380" t="s">
        <v>1325</v>
      </c>
      <c r="G21" s="380" t="s">
        <v>1595</v>
      </c>
      <c r="H21" s="380" t="s">
        <v>1921</v>
      </c>
      <c r="I21" s="418"/>
      <c r="J21" s="91" t="s">
        <v>1102</v>
      </c>
      <c r="K21" s="91" t="s">
        <v>1109</v>
      </c>
      <c r="L21" s="99">
        <v>400</v>
      </c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290"/>
      <c r="X21" s="290"/>
      <c r="Y21" s="290"/>
      <c r="Z21" s="290"/>
      <c r="AA21" s="290"/>
    </row>
    <row r="22" spans="1:27" ht="19.5" customHeight="1">
      <c r="A22" s="425">
        <v>8</v>
      </c>
      <c r="B22" s="380" t="s">
        <v>2013</v>
      </c>
      <c r="C22" s="378">
        <v>80</v>
      </c>
      <c r="D22" s="379">
        <v>45595</v>
      </c>
      <c r="E22" s="380" t="s">
        <v>1326</v>
      </c>
      <c r="F22" s="380" t="s">
        <v>1325</v>
      </c>
      <c r="G22" s="380" t="s">
        <v>1595</v>
      </c>
      <c r="H22" s="380" t="s">
        <v>1921</v>
      </c>
      <c r="I22" s="418"/>
      <c r="J22" s="91" t="s">
        <v>1102</v>
      </c>
      <c r="K22" s="91" t="s">
        <v>1110</v>
      </c>
      <c r="L22" s="99">
        <v>80</v>
      </c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290"/>
      <c r="X22" s="290"/>
      <c r="Y22" s="290"/>
      <c r="Z22" s="290"/>
      <c r="AA22" s="290"/>
    </row>
    <row r="23" spans="1:27" ht="19.5" customHeight="1">
      <c r="A23" s="425">
        <v>9</v>
      </c>
      <c r="B23" s="426" t="s">
        <v>2014</v>
      </c>
      <c r="C23" s="378">
        <v>80</v>
      </c>
      <c r="D23" s="379">
        <v>45595</v>
      </c>
      <c r="E23" s="380" t="s">
        <v>1324</v>
      </c>
      <c r="F23" s="380" t="s">
        <v>1325</v>
      </c>
      <c r="G23" s="380" t="s">
        <v>2014</v>
      </c>
      <c r="H23" s="380" t="s">
        <v>1921</v>
      </c>
      <c r="I23" s="418"/>
      <c r="J23" s="91" t="s">
        <v>1102</v>
      </c>
      <c r="K23" s="91" t="s">
        <v>1113</v>
      </c>
      <c r="L23" s="99">
        <v>240</v>
      </c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290"/>
      <c r="X23" s="290"/>
      <c r="Y23" s="290"/>
      <c r="Z23" s="290"/>
      <c r="AA23" s="290"/>
    </row>
    <row r="24" spans="1:27" ht="19.5" customHeight="1">
      <c r="A24" s="425">
        <v>10</v>
      </c>
      <c r="B24" s="426" t="s">
        <v>1876</v>
      </c>
      <c r="C24" s="378">
        <v>80</v>
      </c>
      <c r="D24" s="379">
        <v>45595</v>
      </c>
      <c r="E24" s="380" t="s">
        <v>1324</v>
      </c>
      <c r="F24" s="380" t="s">
        <v>1325</v>
      </c>
      <c r="G24" s="380" t="s">
        <v>2014</v>
      </c>
      <c r="H24" s="380" t="s">
        <v>1921</v>
      </c>
      <c r="I24" s="418"/>
      <c r="J24" s="91" t="s">
        <v>1102</v>
      </c>
      <c r="K24" s="91" t="s">
        <v>1114</v>
      </c>
      <c r="L24" s="99">
        <v>80</v>
      </c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290"/>
      <c r="X24" s="290"/>
      <c r="Y24" s="290"/>
      <c r="Z24" s="290"/>
      <c r="AA24" s="290"/>
    </row>
    <row r="25" spans="1:27" ht="19.5" customHeight="1">
      <c r="A25" s="425">
        <v>11</v>
      </c>
      <c r="B25" s="380" t="s">
        <v>2015</v>
      </c>
      <c r="C25" s="378">
        <v>80</v>
      </c>
      <c r="D25" s="379">
        <v>56552</v>
      </c>
      <c r="E25" s="380" t="s">
        <v>1324</v>
      </c>
      <c r="F25" s="380" t="s">
        <v>1325</v>
      </c>
      <c r="G25" s="380" t="s">
        <v>2014</v>
      </c>
      <c r="H25" s="380" t="s">
        <v>1921</v>
      </c>
      <c r="I25" s="418"/>
      <c r="J25" s="91" t="s">
        <v>1102</v>
      </c>
      <c r="K25" s="91" t="s">
        <v>1115</v>
      </c>
      <c r="L25" s="99">
        <v>80</v>
      </c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290"/>
      <c r="X25" s="290"/>
      <c r="Y25" s="290"/>
      <c r="Z25" s="290"/>
      <c r="AA25" s="290"/>
    </row>
    <row r="26" spans="1:27" ht="19.5" customHeight="1">
      <c r="A26" s="425">
        <v>12</v>
      </c>
      <c r="B26" s="380" t="s">
        <v>2016</v>
      </c>
      <c r="C26" s="378">
        <v>80</v>
      </c>
      <c r="D26" s="379">
        <v>45595</v>
      </c>
      <c r="E26" s="380" t="s">
        <v>1324</v>
      </c>
      <c r="F26" s="380" t="s">
        <v>1325</v>
      </c>
      <c r="G26" s="380" t="s">
        <v>2014</v>
      </c>
      <c r="H26" s="380" t="s">
        <v>1921</v>
      </c>
      <c r="I26" s="418"/>
      <c r="J26" s="91" t="s">
        <v>1102</v>
      </c>
      <c r="K26" s="91" t="s">
        <v>1115</v>
      </c>
      <c r="L26" s="99">
        <v>160</v>
      </c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290"/>
      <c r="X26" s="290"/>
      <c r="Y26" s="290"/>
      <c r="Z26" s="290"/>
      <c r="AA26" s="290"/>
    </row>
    <row r="27" spans="1:27" ht="19.5" customHeight="1">
      <c r="A27" s="425">
        <v>13</v>
      </c>
      <c r="B27" s="380" t="s">
        <v>2017</v>
      </c>
      <c r="C27" s="378">
        <v>80</v>
      </c>
      <c r="D27" s="379">
        <v>45595</v>
      </c>
      <c r="E27" s="380" t="s">
        <v>1324</v>
      </c>
      <c r="F27" s="380" t="s">
        <v>1325</v>
      </c>
      <c r="G27" s="380" t="s">
        <v>2014</v>
      </c>
      <c r="H27" s="380" t="s">
        <v>1921</v>
      </c>
      <c r="I27" s="418"/>
      <c r="J27" s="91" t="s">
        <v>1102</v>
      </c>
      <c r="K27" s="91" t="s">
        <v>1116</v>
      </c>
      <c r="L27" s="99">
        <v>80</v>
      </c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290"/>
      <c r="X27" s="290"/>
      <c r="Y27" s="290"/>
      <c r="Z27" s="290"/>
      <c r="AA27" s="290"/>
    </row>
    <row r="28" spans="1:27" ht="19.5" customHeight="1">
      <c r="A28" s="425">
        <v>14</v>
      </c>
      <c r="B28" s="380" t="s">
        <v>2018</v>
      </c>
      <c r="C28" s="378">
        <v>80</v>
      </c>
      <c r="D28" s="379">
        <v>45595</v>
      </c>
      <c r="E28" s="380" t="s">
        <v>1324</v>
      </c>
      <c r="F28" s="380" t="s">
        <v>1325</v>
      </c>
      <c r="G28" s="380" t="s">
        <v>2014</v>
      </c>
      <c r="H28" s="380" t="s">
        <v>1921</v>
      </c>
      <c r="I28" s="418"/>
      <c r="J28" s="91" t="s">
        <v>1102</v>
      </c>
      <c r="K28" s="91" t="s">
        <v>1117</v>
      </c>
      <c r="L28" s="99">
        <v>160</v>
      </c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290"/>
      <c r="X28" s="290"/>
      <c r="Y28" s="290"/>
      <c r="Z28" s="290"/>
      <c r="AA28" s="290"/>
    </row>
    <row r="29" spans="1:27" ht="19.5" customHeight="1">
      <c r="A29" s="425">
        <v>15</v>
      </c>
      <c r="B29" s="426" t="s">
        <v>2019</v>
      </c>
      <c r="C29" s="378">
        <v>80</v>
      </c>
      <c r="D29" s="379">
        <v>45595</v>
      </c>
      <c r="E29" s="380" t="s">
        <v>1324</v>
      </c>
      <c r="F29" s="380" t="s">
        <v>1325</v>
      </c>
      <c r="G29" s="380" t="s">
        <v>2014</v>
      </c>
      <c r="H29" s="380" t="s">
        <v>1921</v>
      </c>
      <c r="I29" s="418"/>
      <c r="J29" s="91" t="s">
        <v>1102</v>
      </c>
      <c r="K29" s="91" t="s">
        <v>1118</v>
      </c>
      <c r="L29" s="99">
        <v>480</v>
      </c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290"/>
      <c r="X29" s="290"/>
      <c r="Y29" s="290"/>
      <c r="Z29" s="290"/>
      <c r="AA29" s="290"/>
    </row>
    <row r="30" spans="1:27" ht="19.5" customHeight="1">
      <c r="A30" s="425">
        <v>16</v>
      </c>
      <c r="B30" s="426" t="s">
        <v>2020</v>
      </c>
      <c r="C30" s="378">
        <v>80</v>
      </c>
      <c r="D30" s="379">
        <v>45595</v>
      </c>
      <c r="E30" s="380" t="s">
        <v>1324</v>
      </c>
      <c r="F30" s="380" t="s">
        <v>1325</v>
      </c>
      <c r="G30" s="380" t="s">
        <v>2014</v>
      </c>
      <c r="H30" s="380" t="s">
        <v>1921</v>
      </c>
      <c r="I30" s="418"/>
      <c r="J30" s="91" t="s">
        <v>1102</v>
      </c>
      <c r="K30" s="91" t="s">
        <v>1119</v>
      </c>
      <c r="L30" s="99">
        <v>160</v>
      </c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290"/>
      <c r="X30" s="290"/>
      <c r="Y30" s="290"/>
      <c r="Z30" s="290"/>
      <c r="AA30" s="290"/>
    </row>
    <row r="31" spans="1:27" ht="19.5" customHeight="1">
      <c r="A31" s="425">
        <v>17</v>
      </c>
      <c r="B31" s="426" t="s">
        <v>1549</v>
      </c>
      <c r="C31" s="378">
        <v>80</v>
      </c>
      <c r="D31" s="379">
        <v>45596</v>
      </c>
      <c r="E31" s="380" t="s">
        <v>1336</v>
      </c>
      <c r="F31" s="380" t="s">
        <v>1857</v>
      </c>
      <c r="G31" s="380" t="s">
        <v>1549</v>
      </c>
      <c r="H31" s="380" t="s">
        <v>1921</v>
      </c>
      <c r="I31" s="418"/>
      <c r="J31" s="179">
        <v>45597</v>
      </c>
      <c r="K31" s="91" t="s">
        <v>1123</v>
      </c>
      <c r="L31" s="99">
        <v>80</v>
      </c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290"/>
      <c r="X31" s="290"/>
      <c r="Y31" s="290"/>
      <c r="Z31" s="290"/>
      <c r="AA31" s="290"/>
    </row>
    <row r="32" spans="1:27" ht="19.5" customHeight="1">
      <c r="A32" s="425">
        <v>18</v>
      </c>
      <c r="B32" s="426" t="s">
        <v>2021</v>
      </c>
      <c r="C32" s="378">
        <v>80</v>
      </c>
      <c r="D32" s="379">
        <v>45596</v>
      </c>
      <c r="E32" s="380" t="s">
        <v>1336</v>
      </c>
      <c r="F32" s="380" t="s">
        <v>1857</v>
      </c>
      <c r="G32" s="380" t="s">
        <v>2022</v>
      </c>
      <c r="H32" s="380" t="s">
        <v>1921</v>
      </c>
      <c r="I32" s="418"/>
      <c r="J32" s="91" t="s">
        <v>1136</v>
      </c>
      <c r="K32" s="91" t="s">
        <v>1138</v>
      </c>
      <c r="L32" s="99">
        <v>240</v>
      </c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290"/>
      <c r="X32" s="290"/>
      <c r="Y32" s="290"/>
      <c r="Z32" s="290"/>
      <c r="AA32" s="290"/>
    </row>
    <row r="33" spans="1:27" ht="19.5" customHeight="1">
      <c r="A33" s="425">
        <v>19</v>
      </c>
      <c r="B33" s="426" t="s">
        <v>1751</v>
      </c>
      <c r="C33" s="378">
        <v>80</v>
      </c>
      <c r="D33" s="379">
        <v>45595</v>
      </c>
      <c r="E33" s="380" t="s">
        <v>1750</v>
      </c>
      <c r="F33" s="380" t="s">
        <v>1857</v>
      </c>
      <c r="G33" s="380" t="s">
        <v>1536</v>
      </c>
      <c r="H33" s="380" t="s">
        <v>1921</v>
      </c>
      <c r="I33" s="418"/>
      <c r="J33" s="91" t="s">
        <v>1136</v>
      </c>
      <c r="K33" s="91" t="s">
        <v>1139</v>
      </c>
      <c r="L33" s="99">
        <v>160</v>
      </c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290"/>
      <c r="X33" s="290"/>
      <c r="Y33" s="290"/>
      <c r="Z33" s="290"/>
      <c r="AA33" s="290"/>
    </row>
    <row r="34" spans="1:27" ht="19.5" customHeight="1">
      <c r="A34" s="425">
        <v>20</v>
      </c>
      <c r="B34" s="426" t="s">
        <v>1749</v>
      </c>
      <c r="C34" s="378">
        <v>80</v>
      </c>
      <c r="D34" s="379">
        <v>45595</v>
      </c>
      <c r="E34" s="380" t="s">
        <v>1750</v>
      </c>
      <c r="F34" s="380" t="s">
        <v>1857</v>
      </c>
      <c r="G34" s="380" t="s">
        <v>1536</v>
      </c>
      <c r="H34" s="380" t="s">
        <v>1921</v>
      </c>
      <c r="I34" s="418"/>
      <c r="J34" s="91" t="s">
        <v>1136</v>
      </c>
      <c r="K34" s="91" t="s">
        <v>1140</v>
      </c>
      <c r="L34" s="99">
        <v>160</v>
      </c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290"/>
      <c r="X34" s="290"/>
      <c r="Y34" s="290"/>
      <c r="Z34" s="290"/>
      <c r="AA34" s="290"/>
    </row>
    <row r="35" spans="1:27" ht="19.5" customHeight="1">
      <c r="A35" s="425">
        <v>21</v>
      </c>
      <c r="B35" s="426" t="s">
        <v>2023</v>
      </c>
      <c r="C35" s="378">
        <v>80</v>
      </c>
      <c r="D35" s="379">
        <v>45595</v>
      </c>
      <c r="E35" s="380" t="s">
        <v>1750</v>
      </c>
      <c r="F35" s="380" t="s">
        <v>1857</v>
      </c>
      <c r="G35" s="380" t="s">
        <v>1536</v>
      </c>
      <c r="H35" s="380" t="s">
        <v>1921</v>
      </c>
      <c r="I35" s="418"/>
      <c r="J35" s="91" t="s">
        <v>1147</v>
      </c>
      <c r="K35" s="91" t="s">
        <v>1151</v>
      </c>
      <c r="L35" s="99">
        <v>80</v>
      </c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290"/>
      <c r="X35" s="290"/>
      <c r="Y35" s="290"/>
      <c r="Z35" s="290"/>
      <c r="AA35" s="290"/>
    </row>
    <row r="36" spans="1:27" ht="19.5" customHeight="1">
      <c r="A36" s="425">
        <v>22</v>
      </c>
      <c r="B36" s="426" t="s">
        <v>1536</v>
      </c>
      <c r="C36" s="378">
        <v>80</v>
      </c>
      <c r="D36" s="379">
        <v>45595</v>
      </c>
      <c r="E36" s="380" t="s">
        <v>1750</v>
      </c>
      <c r="F36" s="380" t="s">
        <v>1857</v>
      </c>
      <c r="G36" s="380" t="s">
        <v>1536</v>
      </c>
      <c r="H36" s="380" t="s">
        <v>1921</v>
      </c>
      <c r="I36" s="418"/>
      <c r="J36" s="91" t="s">
        <v>1147</v>
      </c>
      <c r="K36" s="91" t="s">
        <v>1152</v>
      </c>
      <c r="L36" s="99">
        <v>80</v>
      </c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290"/>
      <c r="X36" s="290"/>
      <c r="Y36" s="290"/>
      <c r="Z36" s="290"/>
      <c r="AA36" s="290"/>
    </row>
    <row r="37" spans="1:27" ht="19.5" customHeight="1">
      <c r="A37" s="425">
        <v>23</v>
      </c>
      <c r="B37" s="426" t="s">
        <v>2024</v>
      </c>
      <c r="C37" s="378">
        <v>80</v>
      </c>
      <c r="D37" s="379">
        <v>45595</v>
      </c>
      <c r="E37" s="380" t="s">
        <v>1750</v>
      </c>
      <c r="F37" s="380" t="s">
        <v>1857</v>
      </c>
      <c r="G37" s="380" t="s">
        <v>1536</v>
      </c>
      <c r="H37" s="380" t="s">
        <v>1921</v>
      </c>
      <c r="I37" s="418"/>
      <c r="J37" s="91" t="s">
        <v>1154</v>
      </c>
      <c r="K37" s="91" t="s">
        <v>1155</v>
      </c>
      <c r="L37" s="99">
        <v>400</v>
      </c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290"/>
      <c r="X37" s="290"/>
      <c r="Y37" s="290"/>
      <c r="Z37" s="290"/>
      <c r="AA37" s="290"/>
    </row>
    <row r="38" spans="1:27" ht="19.5" customHeight="1">
      <c r="A38" s="425">
        <v>24</v>
      </c>
      <c r="B38" s="426" t="s">
        <v>2025</v>
      </c>
      <c r="C38" s="378">
        <v>80</v>
      </c>
      <c r="D38" s="379">
        <v>45595</v>
      </c>
      <c r="E38" s="380" t="s">
        <v>1750</v>
      </c>
      <c r="F38" s="380" t="s">
        <v>1857</v>
      </c>
      <c r="G38" s="380" t="s">
        <v>1536</v>
      </c>
      <c r="H38" s="380" t="s">
        <v>1921</v>
      </c>
      <c r="I38" s="418"/>
      <c r="J38" s="91" t="s">
        <v>1154</v>
      </c>
      <c r="K38" s="91" t="s">
        <v>1156</v>
      </c>
      <c r="L38" s="99">
        <v>560</v>
      </c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290"/>
      <c r="X38" s="290"/>
      <c r="Y38" s="290"/>
      <c r="Z38" s="290"/>
      <c r="AA38" s="290"/>
    </row>
    <row r="39" spans="1:27" ht="19.5" customHeight="1">
      <c r="A39" s="425">
        <v>25</v>
      </c>
      <c r="B39" s="380" t="s">
        <v>1869</v>
      </c>
      <c r="C39" s="378">
        <v>80</v>
      </c>
      <c r="D39" s="379">
        <v>45595</v>
      </c>
      <c r="E39" s="380" t="s">
        <v>1326</v>
      </c>
      <c r="F39" s="380" t="s">
        <v>1325</v>
      </c>
      <c r="G39" s="380" t="s">
        <v>1595</v>
      </c>
      <c r="H39" s="380" t="s">
        <v>1921</v>
      </c>
      <c r="I39" s="418"/>
      <c r="J39" s="91" t="s">
        <v>1154</v>
      </c>
      <c r="K39" s="91" t="s">
        <v>1157</v>
      </c>
      <c r="L39" s="99">
        <v>160</v>
      </c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290"/>
      <c r="X39" s="290"/>
      <c r="Y39" s="290"/>
      <c r="Z39" s="290"/>
      <c r="AA39" s="290"/>
    </row>
    <row r="40" spans="1:27" ht="19.5" customHeight="1">
      <c r="A40" s="425">
        <v>26</v>
      </c>
      <c r="B40" s="380" t="s">
        <v>1595</v>
      </c>
      <c r="C40" s="378">
        <v>80</v>
      </c>
      <c r="D40" s="379">
        <v>45595</v>
      </c>
      <c r="E40" s="380" t="s">
        <v>1326</v>
      </c>
      <c r="F40" s="380" t="s">
        <v>1325</v>
      </c>
      <c r="G40" s="380" t="s">
        <v>1595</v>
      </c>
      <c r="H40" s="380" t="s">
        <v>1921</v>
      </c>
      <c r="I40" s="418"/>
      <c r="J40" s="91" t="s">
        <v>1158</v>
      </c>
      <c r="K40" s="91" t="s">
        <v>1159</v>
      </c>
      <c r="L40" s="99">
        <v>100</v>
      </c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290"/>
      <c r="X40" s="290"/>
      <c r="Y40" s="290"/>
      <c r="Z40" s="290"/>
      <c r="AA40" s="290"/>
    </row>
    <row r="41" spans="1:27" ht="19.5" customHeight="1">
      <c r="A41" s="425">
        <v>27</v>
      </c>
      <c r="B41" s="380" t="s">
        <v>2026</v>
      </c>
      <c r="C41" s="378">
        <v>80</v>
      </c>
      <c r="D41" s="379">
        <v>45595</v>
      </c>
      <c r="E41" s="380" t="s">
        <v>1326</v>
      </c>
      <c r="F41" s="380" t="s">
        <v>1325</v>
      </c>
      <c r="G41" s="380" t="s">
        <v>1595</v>
      </c>
      <c r="H41" s="380" t="s">
        <v>1921</v>
      </c>
      <c r="I41" s="418"/>
      <c r="J41" s="91" t="s">
        <v>1168</v>
      </c>
      <c r="K41" s="91" t="s">
        <v>1169</v>
      </c>
      <c r="L41" s="99">
        <v>230</v>
      </c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290"/>
      <c r="X41" s="290"/>
      <c r="Y41" s="290"/>
      <c r="Z41" s="290"/>
      <c r="AA41" s="290"/>
    </row>
    <row r="42" spans="1:27" ht="19.5" customHeight="1">
      <c r="A42" s="425">
        <v>28</v>
      </c>
      <c r="B42" s="380" t="s">
        <v>2027</v>
      </c>
      <c r="C42" s="378">
        <v>80</v>
      </c>
      <c r="D42" s="379">
        <v>45595</v>
      </c>
      <c r="E42" s="380" t="s">
        <v>1326</v>
      </c>
      <c r="F42" s="380" t="s">
        <v>1325</v>
      </c>
      <c r="G42" s="380" t="s">
        <v>1595</v>
      </c>
      <c r="H42" s="380" t="s">
        <v>1921</v>
      </c>
      <c r="I42" s="418"/>
      <c r="J42" s="91" t="s">
        <v>1168</v>
      </c>
      <c r="K42" s="91" t="s">
        <v>1170</v>
      </c>
      <c r="L42" s="99">
        <v>1900</v>
      </c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290"/>
      <c r="X42" s="290"/>
      <c r="Y42" s="290"/>
      <c r="Z42" s="290"/>
      <c r="AA42" s="290"/>
    </row>
    <row r="43" spans="1:27" ht="19.5" customHeight="1">
      <c r="A43" s="425">
        <v>29</v>
      </c>
      <c r="B43" s="426" t="s">
        <v>1336</v>
      </c>
      <c r="C43" s="378">
        <v>80</v>
      </c>
      <c r="D43" s="379">
        <v>45595</v>
      </c>
      <c r="E43" s="380" t="s">
        <v>1336</v>
      </c>
      <c r="F43" s="380" t="s">
        <v>1857</v>
      </c>
      <c r="G43" s="380" t="s">
        <v>2022</v>
      </c>
      <c r="H43" s="380" t="s">
        <v>1921</v>
      </c>
      <c r="I43" s="418"/>
      <c r="J43" s="91"/>
      <c r="K43" s="92"/>
      <c r="L43" s="96">
        <f>SUM(L15:L42)</f>
        <v>6870</v>
      </c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290"/>
      <c r="X43" s="290"/>
      <c r="Y43" s="290"/>
      <c r="Z43" s="290"/>
      <c r="AA43" s="290"/>
    </row>
    <row r="44" spans="1:27" ht="19.5" customHeight="1">
      <c r="A44" s="425">
        <v>30</v>
      </c>
      <c r="B44" s="426" t="s">
        <v>2028</v>
      </c>
      <c r="C44" s="378">
        <v>80</v>
      </c>
      <c r="D44" s="379">
        <v>45595</v>
      </c>
      <c r="E44" s="380" t="s">
        <v>1750</v>
      </c>
      <c r="F44" s="380" t="s">
        <v>1857</v>
      </c>
      <c r="G44" s="380" t="s">
        <v>1536</v>
      </c>
      <c r="H44" s="380" t="s">
        <v>1921</v>
      </c>
      <c r="I44" s="418"/>
      <c r="J44" s="418"/>
      <c r="K44" s="418"/>
      <c r="L44" s="427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290"/>
      <c r="X44" s="290"/>
      <c r="Y44" s="290"/>
      <c r="Z44" s="290"/>
      <c r="AA44" s="290"/>
    </row>
    <row r="45" spans="1:27" ht="19.5" customHeight="1">
      <c r="A45" s="425">
        <v>31</v>
      </c>
      <c r="B45" s="426" t="s">
        <v>2029</v>
      </c>
      <c r="C45" s="378">
        <v>80</v>
      </c>
      <c r="D45" s="379">
        <v>45595</v>
      </c>
      <c r="E45" s="380" t="s">
        <v>1750</v>
      </c>
      <c r="F45" s="380" t="s">
        <v>1857</v>
      </c>
      <c r="G45" s="380" t="s">
        <v>1536</v>
      </c>
      <c r="H45" s="380" t="s">
        <v>1921</v>
      </c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290"/>
      <c r="X45" s="290"/>
      <c r="Y45" s="290"/>
      <c r="Z45" s="290"/>
      <c r="AA45" s="290"/>
    </row>
    <row r="46" spans="1:27" ht="19.5" customHeight="1">
      <c r="A46" s="425">
        <v>32</v>
      </c>
      <c r="B46" s="426" t="s">
        <v>2030</v>
      </c>
      <c r="C46" s="378">
        <v>80</v>
      </c>
      <c r="D46" s="379">
        <v>45595</v>
      </c>
      <c r="E46" s="380" t="s">
        <v>1750</v>
      </c>
      <c r="F46" s="380" t="s">
        <v>1857</v>
      </c>
      <c r="G46" s="380" t="s">
        <v>1536</v>
      </c>
      <c r="H46" s="380" t="s">
        <v>1921</v>
      </c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290"/>
      <c r="X46" s="290"/>
      <c r="Y46" s="290"/>
      <c r="Z46" s="290"/>
      <c r="AA46" s="290"/>
    </row>
    <row r="47" spans="1:27" ht="19.5" customHeight="1">
      <c r="A47" s="425">
        <v>33</v>
      </c>
      <c r="B47" s="380" t="s">
        <v>2031</v>
      </c>
      <c r="C47" s="378">
        <v>80</v>
      </c>
      <c r="D47" s="379">
        <v>45595</v>
      </c>
      <c r="E47" s="380" t="s">
        <v>1750</v>
      </c>
      <c r="F47" s="380" t="s">
        <v>1857</v>
      </c>
      <c r="G47" s="380" t="s">
        <v>1536</v>
      </c>
      <c r="H47" s="380" t="s">
        <v>1921</v>
      </c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290"/>
      <c r="X47" s="290"/>
      <c r="Y47" s="290"/>
      <c r="Z47" s="290"/>
      <c r="AA47" s="290"/>
    </row>
    <row r="48" spans="1:27" ht="19.5" customHeight="1">
      <c r="A48" s="425">
        <v>34</v>
      </c>
      <c r="B48" s="380" t="s">
        <v>2032</v>
      </c>
      <c r="C48" s="378">
        <v>80</v>
      </c>
      <c r="D48" s="379">
        <v>45595</v>
      </c>
      <c r="E48" s="380" t="s">
        <v>1750</v>
      </c>
      <c r="F48" s="380" t="s">
        <v>1857</v>
      </c>
      <c r="G48" s="380" t="s">
        <v>1536</v>
      </c>
      <c r="H48" s="380" t="s">
        <v>1921</v>
      </c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290"/>
      <c r="X48" s="290"/>
      <c r="Y48" s="290"/>
      <c r="Z48" s="290"/>
      <c r="AA48" s="290"/>
    </row>
    <row r="49" spans="1:27" ht="19.5" customHeight="1">
      <c r="A49" s="425">
        <v>35</v>
      </c>
      <c r="B49" s="380" t="s">
        <v>2033</v>
      </c>
      <c r="C49" s="378">
        <v>80</v>
      </c>
      <c r="D49" s="379">
        <v>45595</v>
      </c>
      <c r="E49" s="380" t="s">
        <v>1750</v>
      </c>
      <c r="F49" s="380" t="s">
        <v>1857</v>
      </c>
      <c r="G49" s="380" t="s">
        <v>1536</v>
      </c>
      <c r="H49" s="380" t="s">
        <v>1921</v>
      </c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290"/>
      <c r="X49" s="290"/>
      <c r="Y49" s="290"/>
      <c r="Z49" s="290"/>
      <c r="AA49" s="290"/>
    </row>
    <row r="50" spans="1:27" ht="19.5" customHeight="1">
      <c r="A50" s="425">
        <v>36</v>
      </c>
      <c r="B50" s="426" t="s">
        <v>1326</v>
      </c>
      <c r="C50" s="378">
        <v>80</v>
      </c>
      <c r="D50" s="379">
        <v>45595</v>
      </c>
      <c r="E50" s="380" t="s">
        <v>1326</v>
      </c>
      <c r="F50" s="380" t="s">
        <v>1325</v>
      </c>
      <c r="G50" s="380" t="s">
        <v>1595</v>
      </c>
      <c r="H50" s="380" t="s">
        <v>1921</v>
      </c>
      <c r="I50" s="418"/>
      <c r="J50" s="418"/>
      <c r="K50" s="418"/>
      <c r="L50" s="418"/>
      <c r="M50" s="428"/>
      <c r="N50" s="418"/>
      <c r="O50" s="418"/>
      <c r="P50" s="418"/>
      <c r="Q50" s="418"/>
      <c r="R50" s="418"/>
      <c r="S50" s="418"/>
      <c r="T50" s="418"/>
      <c r="U50" s="418"/>
      <c r="V50" s="418"/>
      <c r="W50" s="290"/>
      <c r="X50" s="290"/>
      <c r="Y50" s="290"/>
      <c r="Z50" s="290"/>
      <c r="AA50" s="290"/>
    </row>
    <row r="51" spans="1:27" ht="19.5" customHeight="1">
      <c r="A51" s="425">
        <v>37</v>
      </c>
      <c r="B51" s="380" t="s">
        <v>2034</v>
      </c>
      <c r="C51" s="378">
        <v>80</v>
      </c>
      <c r="D51" s="379">
        <v>45597</v>
      </c>
      <c r="E51" s="380" t="s">
        <v>1326</v>
      </c>
      <c r="F51" s="380" t="s">
        <v>1325</v>
      </c>
      <c r="G51" s="380" t="s">
        <v>1595</v>
      </c>
      <c r="H51" s="380" t="s">
        <v>1921</v>
      </c>
      <c r="I51" s="418"/>
      <c r="J51" s="418"/>
      <c r="K51" s="418"/>
      <c r="L51" s="418"/>
      <c r="M51" s="418"/>
      <c r="N51" s="427"/>
      <c r="O51" s="418"/>
      <c r="P51" s="418"/>
      <c r="Q51" s="418"/>
      <c r="R51" s="418"/>
      <c r="S51" s="418"/>
      <c r="T51" s="418"/>
      <c r="U51" s="418"/>
      <c r="V51" s="418"/>
      <c r="W51" s="290"/>
      <c r="X51" s="290"/>
      <c r="Y51" s="290"/>
      <c r="Z51" s="290"/>
      <c r="AA51" s="290"/>
    </row>
    <row r="52" spans="1:27" ht="19.5" customHeight="1">
      <c r="A52" s="425">
        <v>38</v>
      </c>
      <c r="B52" s="426" t="s">
        <v>2035</v>
      </c>
      <c r="C52" s="378"/>
      <c r="D52" s="379">
        <v>45601</v>
      </c>
      <c r="E52" s="380" t="s">
        <v>2036</v>
      </c>
      <c r="F52" s="382"/>
      <c r="G52" s="380" t="s">
        <v>1595</v>
      </c>
      <c r="H52" s="380" t="s">
        <v>2037</v>
      </c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290"/>
      <c r="X52" s="290"/>
      <c r="Y52" s="290"/>
      <c r="Z52" s="290"/>
      <c r="AA52" s="290"/>
    </row>
    <row r="53" spans="1:27" ht="19.5" customHeight="1">
      <c r="A53" s="425">
        <v>39</v>
      </c>
      <c r="B53" s="426" t="s">
        <v>2038</v>
      </c>
      <c r="C53" s="378"/>
      <c r="D53" s="379">
        <v>45601</v>
      </c>
      <c r="E53" s="380" t="s">
        <v>2036</v>
      </c>
      <c r="F53" s="382"/>
      <c r="G53" s="380" t="s">
        <v>1595</v>
      </c>
      <c r="H53" s="380" t="s">
        <v>2037</v>
      </c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290"/>
      <c r="X53" s="290"/>
      <c r="Y53" s="290"/>
      <c r="Z53" s="290"/>
      <c r="AA53" s="290"/>
    </row>
    <row r="54" spans="1:27" ht="19.5" customHeight="1">
      <c r="A54" s="425">
        <v>40</v>
      </c>
      <c r="B54" s="380" t="s">
        <v>1386</v>
      </c>
      <c r="C54" s="378">
        <v>80</v>
      </c>
      <c r="D54" s="379">
        <v>45601</v>
      </c>
      <c r="E54" s="380" t="s">
        <v>1326</v>
      </c>
      <c r="F54" s="380" t="s">
        <v>1325</v>
      </c>
      <c r="G54" s="380" t="s">
        <v>1595</v>
      </c>
      <c r="H54" s="380" t="s">
        <v>1921</v>
      </c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290"/>
      <c r="X54" s="290"/>
      <c r="Y54" s="290"/>
      <c r="Z54" s="290"/>
      <c r="AA54" s="290"/>
    </row>
    <row r="55" spans="1:27" ht="19.5" customHeight="1">
      <c r="A55" s="425">
        <v>41</v>
      </c>
      <c r="B55" s="380" t="s">
        <v>1390</v>
      </c>
      <c r="C55" s="378">
        <v>80</v>
      </c>
      <c r="D55" s="379">
        <v>45601</v>
      </c>
      <c r="E55" s="380" t="s">
        <v>1326</v>
      </c>
      <c r="F55" s="380" t="s">
        <v>1325</v>
      </c>
      <c r="G55" s="380" t="s">
        <v>1595</v>
      </c>
      <c r="H55" s="380" t="s">
        <v>1921</v>
      </c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290"/>
      <c r="X55" s="290"/>
      <c r="Y55" s="290"/>
      <c r="Z55" s="290"/>
      <c r="AA55" s="290"/>
    </row>
    <row r="56" spans="1:27" ht="19.5" customHeight="1">
      <c r="A56" s="425">
        <v>42</v>
      </c>
      <c r="B56" s="380" t="s">
        <v>2039</v>
      </c>
      <c r="C56" s="378">
        <v>80</v>
      </c>
      <c r="D56" s="379">
        <v>45601</v>
      </c>
      <c r="E56" s="380" t="s">
        <v>1326</v>
      </c>
      <c r="F56" s="380" t="s">
        <v>1325</v>
      </c>
      <c r="G56" s="380" t="s">
        <v>1595</v>
      </c>
      <c r="H56" s="380" t="s">
        <v>1921</v>
      </c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290"/>
      <c r="X56" s="290"/>
      <c r="Y56" s="290"/>
      <c r="Z56" s="290"/>
      <c r="AA56" s="290"/>
    </row>
    <row r="57" spans="1:27" ht="19.5" customHeight="1">
      <c r="A57" s="425">
        <v>43</v>
      </c>
      <c r="B57" s="380" t="s">
        <v>1366</v>
      </c>
      <c r="C57" s="378">
        <v>80</v>
      </c>
      <c r="D57" s="379">
        <v>45601</v>
      </c>
      <c r="E57" s="380" t="s">
        <v>1935</v>
      </c>
      <c r="F57" s="380" t="s">
        <v>1857</v>
      </c>
      <c r="G57" s="380" t="s">
        <v>1366</v>
      </c>
      <c r="H57" s="380" t="s">
        <v>1921</v>
      </c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290"/>
      <c r="X57" s="290"/>
      <c r="Y57" s="290"/>
      <c r="Z57" s="290"/>
      <c r="AA57" s="290"/>
    </row>
    <row r="58" spans="1:27" ht="19.5" customHeight="1">
      <c r="A58" s="425">
        <v>44</v>
      </c>
      <c r="B58" s="380" t="s">
        <v>1792</v>
      </c>
      <c r="C58" s="378">
        <v>80</v>
      </c>
      <c r="D58" s="379">
        <v>45601</v>
      </c>
      <c r="E58" s="380" t="s">
        <v>1935</v>
      </c>
      <c r="F58" s="380" t="s">
        <v>1857</v>
      </c>
      <c r="G58" s="380" t="s">
        <v>1366</v>
      </c>
      <c r="H58" s="380" t="s">
        <v>1921</v>
      </c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290"/>
      <c r="X58" s="290"/>
      <c r="Y58" s="290"/>
      <c r="Z58" s="290"/>
      <c r="AA58" s="290"/>
    </row>
    <row r="59" spans="1:27" ht="19.5" customHeight="1">
      <c r="A59" s="425">
        <v>45</v>
      </c>
      <c r="B59" s="380" t="s">
        <v>2040</v>
      </c>
      <c r="C59" s="378">
        <v>80</v>
      </c>
      <c r="D59" s="379">
        <v>45601</v>
      </c>
      <c r="E59" s="380" t="s">
        <v>1935</v>
      </c>
      <c r="F59" s="380" t="s">
        <v>1857</v>
      </c>
      <c r="G59" s="380" t="s">
        <v>2040</v>
      </c>
      <c r="H59" s="380" t="s">
        <v>1921</v>
      </c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290"/>
      <c r="X59" s="290"/>
      <c r="Y59" s="290"/>
      <c r="Z59" s="290"/>
      <c r="AA59" s="290"/>
    </row>
    <row r="60" spans="1:27" ht="19.5" customHeight="1">
      <c r="A60" s="425">
        <v>46</v>
      </c>
      <c r="B60" s="380" t="s">
        <v>2041</v>
      </c>
      <c r="C60" s="378">
        <v>80</v>
      </c>
      <c r="D60" s="379">
        <v>45601</v>
      </c>
      <c r="E60" s="380" t="s">
        <v>1935</v>
      </c>
      <c r="F60" s="380" t="s">
        <v>1857</v>
      </c>
      <c r="G60" s="380" t="s">
        <v>2040</v>
      </c>
      <c r="H60" s="380" t="s">
        <v>1921</v>
      </c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290"/>
      <c r="X60" s="290"/>
      <c r="Y60" s="290"/>
      <c r="Z60" s="290"/>
      <c r="AA60" s="290"/>
    </row>
    <row r="61" spans="1:27" ht="19.5" customHeight="1">
      <c r="A61" s="425">
        <v>47</v>
      </c>
      <c r="B61" s="380" t="s">
        <v>2042</v>
      </c>
      <c r="C61" s="378">
        <v>80</v>
      </c>
      <c r="D61" s="379">
        <v>45603</v>
      </c>
      <c r="E61" s="380" t="s">
        <v>1326</v>
      </c>
      <c r="F61" s="380" t="s">
        <v>1325</v>
      </c>
      <c r="G61" s="380" t="s">
        <v>1595</v>
      </c>
      <c r="H61" s="380" t="s">
        <v>1921</v>
      </c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290"/>
      <c r="X61" s="290"/>
      <c r="Y61" s="290"/>
      <c r="Z61" s="290"/>
      <c r="AA61" s="290"/>
    </row>
    <row r="62" spans="1:27" ht="19.5" customHeight="1">
      <c r="A62" s="425">
        <v>48</v>
      </c>
      <c r="B62" s="380" t="s">
        <v>1756</v>
      </c>
      <c r="C62" s="378">
        <v>80</v>
      </c>
      <c r="D62" s="379">
        <v>45603</v>
      </c>
      <c r="E62" s="380" t="s">
        <v>1326</v>
      </c>
      <c r="F62" s="380" t="s">
        <v>1325</v>
      </c>
      <c r="G62" s="380" t="s">
        <v>1595</v>
      </c>
      <c r="H62" s="380" t="s">
        <v>1921</v>
      </c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290"/>
      <c r="X62" s="290"/>
      <c r="Y62" s="290"/>
      <c r="Z62" s="290"/>
      <c r="AA62" s="290"/>
    </row>
    <row r="63" spans="1:27" ht="19.5" customHeight="1">
      <c r="A63" s="425">
        <v>49</v>
      </c>
      <c r="B63" s="426" t="s">
        <v>1458</v>
      </c>
      <c r="C63" s="378">
        <v>80</v>
      </c>
      <c r="D63" s="379">
        <v>45604</v>
      </c>
      <c r="E63" s="380" t="s">
        <v>1854</v>
      </c>
      <c r="F63" s="380" t="s">
        <v>1325</v>
      </c>
      <c r="G63" s="380" t="s">
        <v>1458</v>
      </c>
      <c r="H63" s="380" t="s">
        <v>1921</v>
      </c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290"/>
      <c r="X63" s="290"/>
      <c r="Y63" s="290"/>
      <c r="Z63" s="290"/>
      <c r="AA63" s="290"/>
    </row>
    <row r="64" spans="1:27" ht="19.5" customHeight="1">
      <c r="A64" s="425">
        <v>50</v>
      </c>
      <c r="B64" s="426" t="s">
        <v>1458</v>
      </c>
      <c r="C64" s="378">
        <v>80</v>
      </c>
      <c r="D64" s="379">
        <v>45604</v>
      </c>
      <c r="E64" s="380" t="s">
        <v>1854</v>
      </c>
      <c r="F64" s="380" t="s">
        <v>1325</v>
      </c>
      <c r="G64" s="380" t="s">
        <v>1458</v>
      </c>
      <c r="H64" s="380" t="s">
        <v>1921</v>
      </c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290"/>
      <c r="X64" s="290"/>
      <c r="Y64" s="290"/>
      <c r="Z64" s="290"/>
      <c r="AA64" s="290"/>
    </row>
    <row r="65" spans="1:27" ht="19.5" customHeight="1">
      <c r="A65" s="425">
        <v>51</v>
      </c>
      <c r="B65" s="426" t="s">
        <v>1458</v>
      </c>
      <c r="C65" s="378">
        <v>80</v>
      </c>
      <c r="D65" s="379">
        <v>45604</v>
      </c>
      <c r="E65" s="380" t="s">
        <v>1854</v>
      </c>
      <c r="F65" s="380" t="s">
        <v>1325</v>
      </c>
      <c r="G65" s="380" t="s">
        <v>1458</v>
      </c>
      <c r="H65" s="380" t="s">
        <v>1921</v>
      </c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290"/>
      <c r="X65" s="290"/>
      <c r="Y65" s="290"/>
      <c r="Z65" s="290"/>
      <c r="AA65" s="290"/>
    </row>
    <row r="66" spans="1:27" ht="19.5" customHeight="1">
      <c r="A66" s="425">
        <v>52</v>
      </c>
      <c r="B66" s="426" t="s">
        <v>1458</v>
      </c>
      <c r="C66" s="378">
        <v>80</v>
      </c>
      <c r="D66" s="379">
        <v>45604</v>
      </c>
      <c r="E66" s="380" t="s">
        <v>1854</v>
      </c>
      <c r="F66" s="380" t="s">
        <v>1325</v>
      </c>
      <c r="G66" s="380" t="s">
        <v>1458</v>
      </c>
      <c r="H66" s="380" t="s">
        <v>1921</v>
      </c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290"/>
      <c r="X66" s="290"/>
      <c r="Y66" s="290"/>
      <c r="Z66" s="290"/>
      <c r="AA66" s="290"/>
    </row>
    <row r="67" spans="1:27" ht="14.25" customHeight="1">
      <c r="A67" s="425">
        <v>53</v>
      </c>
      <c r="B67" s="426" t="s">
        <v>1458</v>
      </c>
      <c r="C67" s="378">
        <v>80</v>
      </c>
      <c r="D67" s="379">
        <v>45604</v>
      </c>
      <c r="E67" s="380" t="s">
        <v>1854</v>
      </c>
      <c r="F67" s="380" t="s">
        <v>1325</v>
      </c>
      <c r="G67" s="380" t="s">
        <v>1458</v>
      </c>
      <c r="H67" s="380" t="s">
        <v>1921</v>
      </c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290"/>
      <c r="X67" s="290"/>
      <c r="Y67" s="290"/>
      <c r="Z67" s="290"/>
      <c r="AA67" s="290"/>
    </row>
    <row r="68" spans="1:27" ht="14.25" customHeight="1">
      <c r="A68" s="425">
        <v>54</v>
      </c>
      <c r="B68" s="426" t="s">
        <v>2043</v>
      </c>
      <c r="C68" s="378">
        <v>80</v>
      </c>
      <c r="D68" s="379">
        <v>45604</v>
      </c>
      <c r="E68" s="380" t="s">
        <v>1988</v>
      </c>
      <c r="F68" s="380" t="s">
        <v>1325</v>
      </c>
      <c r="G68" s="380" t="s">
        <v>1458</v>
      </c>
      <c r="H68" s="380" t="s">
        <v>1921</v>
      </c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290"/>
      <c r="X68" s="290"/>
      <c r="Y68" s="290"/>
      <c r="Z68" s="290"/>
      <c r="AA68" s="290"/>
    </row>
    <row r="69" spans="1:27" ht="14.25" customHeight="1">
      <c r="A69" s="425">
        <v>55</v>
      </c>
      <c r="B69" s="426" t="s">
        <v>2043</v>
      </c>
      <c r="C69" s="378">
        <v>80</v>
      </c>
      <c r="D69" s="379">
        <v>45604</v>
      </c>
      <c r="E69" s="380" t="s">
        <v>1988</v>
      </c>
      <c r="F69" s="380" t="s">
        <v>1325</v>
      </c>
      <c r="G69" s="380" t="s">
        <v>2044</v>
      </c>
      <c r="H69" s="380" t="s">
        <v>1921</v>
      </c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290"/>
      <c r="X69" s="290"/>
      <c r="Y69" s="290"/>
      <c r="Z69" s="290"/>
      <c r="AA69" s="290"/>
    </row>
    <row r="70" spans="1:27" ht="14.25" customHeight="1">
      <c r="A70" s="425">
        <v>56</v>
      </c>
      <c r="B70" s="426" t="s">
        <v>2043</v>
      </c>
      <c r="C70" s="378">
        <v>80</v>
      </c>
      <c r="D70" s="379">
        <v>45604</v>
      </c>
      <c r="E70" s="380" t="s">
        <v>1988</v>
      </c>
      <c r="F70" s="380" t="s">
        <v>1325</v>
      </c>
      <c r="G70" s="380" t="s">
        <v>2044</v>
      </c>
      <c r="H70" s="380" t="s">
        <v>1921</v>
      </c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290"/>
      <c r="X70" s="290"/>
      <c r="Y70" s="290"/>
      <c r="Z70" s="290"/>
      <c r="AA70" s="290"/>
    </row>
    <row r="71" spans="1:27" ht="14.25" customHeight="1">
      <c r="A71" s="425">
        <v>57</v>
      </c>
      <c r="B71" s="426" t="s">
        <v>2043</v>
      </c>
      <c r="C71" s="378">
        <v>80</v>
      </c>
      <c r="D71" s="379">
        <v>45604</v>
      </c>
      <c r="E71" s="380" t="s">
        <v>1988</v>
      </c>
      <c r="F71" s="380" t="s">
        <v>1325</v>
      </c>
      <c r="G71" s="380" t="s">
        <v>2044</v>
      </c>
      <c r="H71" s="380" t="s">
        <v>1921</v>
      </c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290"/>
      <c r="X71" s="290"/>
      <c r="Y71" s="290"/>
      <c r="Z71" s="290"/>
      <c r="AA71" s="290"/>
    </row>
    <row r="72" spans="1:27" ht="14.25" customHeight="1">
      <c r="A72" s="425">
        <v>58</v>
      </c>
      <c r="B72" s="426" t="s">
        <v>2043</v>
      </c>
      <c r="C72" s="378">
        <v>80</v>
      </c>
      <c r="D72" s="379">
        <v>45604</v>
      </c>
      <c r="E72" s="380" t="s">
        <v>1988</v>
      </c>
      <c r="F72" s="380" t="s">
        <v>1325</v>
      </c>
      <c r="G72" s="380" t="s">
        <v>2044</v>
      </c>
      <c r="H72" s="380" t="s">
        <v>1921</v>
      </c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290"/>
      <c r="X72" s="290"/>
      <c r="Y72" s="290"/>
      <c r="Z72" s="290"/>
      <c r="AA72" s="290"/>
    </row>
    <row r="73" spans="1:27" ht="14.25" customHeight="1">
      <c r="A73" s="425">
        <v>59</v>
      </c>
      <c r="B73" s="426" t="s">
        <v>2043</v>
      </c>
      <c r="C73" s="378">
        <v>80</v>
      </c>
      <c r="D73" s="379">
        <v>45604</v>
      </c>
      <c r="E73" s="380" t="s">
        <v>1988</v>
      </c>
      <c r="F73" s="380" t="s">
        <v>1325</v>
      </c>
      <c r="G73" s="380" t="s">
        <v>2044</v>
      </c>
      <c r="H73" s="380" t="s">
        <v>1921</v>
      </c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290"/>
      <c r="X73" s="290"/>
      <c r="Y73" s="290"/>
      <c r="Z73" s="290"/>
      <c r="AA73" s="290"/>
    </row>
    <row r="74" spans="1:27" ht="14.25" customHeight="1">
      <c r="A74" s="425">
        <v>60</v>
      </c>
      <c r="B74" s="426" t="s">
        <v>2043</v>
      </c>
      <c r="C74" s="378">
        <v>80</v>
      </c>
      <c r="D74" s="379">
        <v>45604</v>
      </c>
      <c r="E74" s="380" t="s">
        <v>1988</v>
      </c>
      <c r="F74" s="380" t="s">
        <v>1325</v>
      </c>
      <c r="G74" s="380" t="s">
        <v>2044</v>
      </c>
      <c r="H74" s="380" t="s">
        <v>1921</v>
      </c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290"/>
      <c r="X74" s="290"/>
      <c r="Y74" s="290"/>
      <c r="Z74" s="290"/>
      <c r="AA74" s="290"/>
    </row>
    <row r="75" spans="1:27" ht="14.25" customHeight="1">
      <c r="A75" s="418"/>
      <c r="B75" s="418" t="s">
        <v>2045</v>
      </c>
      <c r="C75" s="429">
        <v>80</v>
      </c>
      <c r="D75" s="430">
        <v>45612</v>
      </c>
      <c r="E75" s="418" t="s">
        <v>1326</v>
      </c>
      <c r="F75" s="418" t="s">
        <v>1325</v>
      </c>
      <c r="G75" s="418" t="s">
        <v>2046</v>
      </c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290"/>
      <c r="X75" s="290"/>
      <c r="Y75" s="290"/>
      <c r="Z75" s="290"/>
      <c r="AA75" s="290"/>
    </row>
    <row r="76" spans="1:27" ht="14.25" customHeight="1">
      <c r="A76" s="418"/>
      <c r="B76" s="418" t="s">
        <v>2047</v>
      </c>
      <c r="C76" s="429">
        <v>80</v>
      </c>
      <c r="D76" s="430">
        <v>45612</v>
      </c>
      <c r="E76" s="418" t="s">
        <v>1326</v>
      </c>
      <c r="F76" s="418" t="s">
        <v>1325</v>
      </c>
      <c r="G76" s="418" t="s">
        <v>2046</v>
      </c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290"/>
      <c r="X76" s="290"/>
      <c r="Y76" s="290"/>
      <c r="Z76" s="290"/>
      <c r="AA76" s="290"/>
    </row>
    <row r="77" spans="1:27" ht="14.25" customHeight="1">
      <c r="A77" s="344"/>
      <c r="B77" s="344"/>
      <c r="C77" s="431">
        <f>SUM(C15:C76)</f>
        <v>4800</v>
      </c>
      <c r="D77" s="344"/>
      <c r="E77" s="344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8"/>
    </row>
    <row r="78" spans="1:27" ht="14.25" customHeight="1">
      <c r="A78" s="344"/>
      <c r="B78" s="344"/>
      <c r="C78" s="344"/>
      <c r="D78" s="344"/>
      <c r="E78" s="344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</row>
    <row r="79" spans="1:27" ht="14.25" customHeight="1">
      <c r="A79" s="344"/>
      <c r="B79" s="344"/>
      <c r="C79" s="344"/>
      <c r="D79" s="344"/>
      <c r="E79" s="344"/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</row>
    <row r="80" spans="1:27" ht="14.25" customHeight="1">
      <c r="A80" s="344"/>
      <c r="B80" s="344"/>
      <c r="C80" s="344"/>
      <c r="D80" s="344"/>
      <c r="E80" s="344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</row>
    <row r="81" spans="1:27" ht="14.25" customHeight="1">
      <c r="A81" s="344"/>
      <c r="B81" s="344"/>
      <c r="C81" s="344"/>
      <c r="D81" s="344"/>
      <c r="E81" s="344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</row>
    <row r="82" spans="1:27" ht="14.25" customHeight="1">
      <c r="A82" s="344"/>
      <c r="B82" s="344"/>
      <c r="C82" s="344"/>
      <c r="D82" s="344"/>
      <c r="E82" s="344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  <c r="AA82" s="418"/>
    </row>
    <row r="83" spans="1:27" ht="14.25" customHeight="1">
      <c r="A83" s="344"/>
      <c r="B83" s="344"/>
      <c r="C83" s="344"/>
      <c r="D83" s="344"/>
      <c r="E83" s="344"/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  <c r="Y83" s="418"/>
      <c r="Z83" s="418"/>
      <c r="AA83" s="418"/>
    </row>
    <row r="84" spans="1:27" ht="14.25" customHeight="1">
      <c r="A84" s="344"/>
      <c r="B84" s="344"/>
      <c r="C84" s="344"/>
      <c r="D84" s="344"/>
      <c r="E84" s="344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8"/>
    </row>
    <row r="85" spans="1:27" ht="14.25" customHeight="1">
      <c r="A85" s="344"/>
      <c r="B85" s="344"/>
      <c r="C85" s="344"/>
      <c r="D85" s="344"/>
      <c r="E85" s="344"/>
      <c r="F85" s="418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</row>
    <row r="86" spans="1:27" ht="14.25" customHeight="1">
      <c r="A86" s="344"/>
      <c r="B86" s="344"/>
      <c r="C86" s="344"/>
      <c r="D86" s="344"/>
      <c r="E86" s="344"/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  <c r="AA86" s="418"/>
    </row>
    <row r="87" spans="1:27" ht="14.25" customHeight="1">
      <c r="A87" s="344"/>
      <c r="B87" s="344"/>
      <c r="C87" s="344"/>
      <c r="D87" s="344"/>
      <c r="E87" s="344"/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</row>
    <row r="88" spans="1:27" ht="14.25" customHeight="1">
      <c r="A88" s="344"/>
      <c r="B88" s="344"/>
      <c r="C88" s="344"/>
      <c r="D88" s="344"/>
      <c r="E88" s="344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  <c r="AA88" s="418"/>
    </row>
    <row r="89" spans="1:27" ht="14.25" customHeight="1">
      <c r="A89" s="344"/>
      <c r="B89" s="344"/>
      <c r="C89" s="344"/>
      <c r="D89" s="344"/>
      <c r="E89" s="344"/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</row>
    <row r="90" spans="1:27" ht="14.25" customHeight="1">
      <c r="A90" s="344"/>
      <c r="B90" s="344"/>
      <c r="C90" s="344"/>
      <c r="D90" s="344"/>
      <c r="E90" s="344"/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</row>
    <row r="91" spans="1:27" ht="14.25" customHeight="1">
      <c r="A91" s="344"/>
      <c r="B91" s="344"/>
      <c r="C91" s="344"/>
      <c r="D91" s="344"/>
      <c r="E91" s="344"/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  <c r="AA91" s="418"/>
    </row>
    <row r="92" spans="1:27" ht="14.25" customHeight="1">
      <c r="A92" s="344"/>
      <c r="B92" s="344"/>
      <c r="C92" s="344"/>
      <c r="D92" s="344"/>
      <c r="E92" s="344"/>
      <c r="F92" s="418"/>
      <c r="G92" s="418"/>
      <c r="H92" s="418"/>
      <c r="I92" s="418"/>
      <c r="J92" s="418"/>
      <c r="K92" s="418"/>
      <c r="L92" s="418"/>
      <c r="M92" s="418"/>
      <c r="N92" s="418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  <c r="AA92" s="418"/>
    </row>
    <row r="93" spans="1:27" ht="14.25" customHeight="1">
      <c r="A93" s="344"/>
      <c r="B93" s="344"/>
      <c r="C93" s="344"/>
      <c r="D93" s="344"/>
      <c r="E93" s="344"/>
      <c r="F93" s="418"/>
      <c r="G93" s="418"/>
      <c r="H93" s="418"/>
      <c r="I93" s="418"/>
      <c r="J93" s="418"/>
      <c r="K93" s="418"/>
      <c r="L93" s="418"/>
      <c r="M93" s="418"/>
      <c r="N93" s="418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</row>
    <row r="94" spans="1:27" ht="14.25" customHeight="1">
      <c r="A94" s="344"/>
      <c r="B94" s="344"/>
      <c r="C94" s="344"/>
      <c r="D94" s="344"/>
      <c r="E94" s="344"/>
      <c r="F94" s="418"/>
      <c r="G94" s="418"/>
      <c r="H94" s="418"/>
      <c r="I94" s="418"/>
      <c r="J94" s="418"/>
      <c r="K94" s="418"/>
      <c r="L94" s="418"/>
      <c r="M94" s="418"/>
      <c r="N94" s="418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  <c r="AA94" s="418"/>
    </row>
    <row r="95" spans="1:27" ht="14.25" customHeight="1">
      <c r="A95" s="344"/>
      <c r="B95" s="344"/>
      <c r="C95" s="344"/>
      <c r="D95" s="344"/>
      <c r="E95" s="344"/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  <c r="Y95" s="418"/>
      <c r="Z95" s="418"/>
      <c r="AA95" s="418"/>
    </row>
    <row r="96" spans="1:27" ht="14.25" customHeight="1">
      <c r="A96" s="344"/>
      <c r="B96" s="344"/>
      <c r="C96" s="344"/>
      <c r="D96" s="344"/>
      <c r="E96" s="344"/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18"/>
      <c r="R96" s="418"/>
      <c r="S96" s="418"/>
      <c r="T96" s="418"/>
      <c r="U96" s="418"/>
      <c r="V96" s="418"/>
      <c r="W96" s="418"/>
      <c r="X96" s="418"/>
      <c r="Y96" s="418"/>
      <c r="Z96" s="418"/>
      <c r="AA96" s="418"/>
    </row>
    <row r="97" spans="1:27" ht="14.25" customHeight="1">
      <c r="A97" s="344"/>
      <c r="B97" s="344"/>
      <c r="C97" s="344"/>
      <c r="D97" s="344"/>
      <c r="E97" s="344"/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Z97" s="418"/>
      <c r="AA97" s="418"/>
    </row>
    <row r="98" spans="1:27" ht="14.25" customHeight="1">
      <c r="A98" s="344"/>
      <c r="B98" s="344"/>
      <c r="C98" s="344"/>
      <c r="D98" s="344"/>
      <c r="E98" s="344"/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8"/>
    </row>
    <row r="99" spans="1:27" ht="14.25" customHeight="1">
      <c r="A99" s="344"/>
      <c r="B99" s="344"/>
      <c r="C99" s="344"/>
      <c r="D99" s="344"/>
      <c r="E99" s="344"/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  <c r="AA99" s="418"/>
    </row>
    <row r="100" spans="1:27" ht="14.25" customHeight="1">
      <c r="A100" s="344"/>
      <c r="B100" s="344"/>
      <c r="C100" s="344"/>
      <c r="D100" s="344"/>
      <c r="E100" s="344"/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</row>
    <row r="101" spans="1:27" ht="14.25" customHeight="1">
      <c r="A101" s="344"/>
      <c r="B101" s="344"/>
      <c r="C101" s="344"/>
      <c r="D101" s="344"/>
      <c r="E101" s="344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</row>
    <row r="102" spans="1:27" ht="14.25" customHeight="1">
      <c r="A102" s="344"/>
      <c r="B102" s="344"/>
      <c r="C102" s="344"/>
      <c r="D102" s="344"/>
      <c r="E102" s="344"/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</row>
    <row r="103" spans="1:27" ht="14.25" customHeight="1">
      <c r="A103" s="344"/>
      <c r="B103" s="344"/>
      <c r="C103" s="344"/>
      <c r="D103" s="344"/>
      <c r="E103" s="344"/>
      <c r="F103" s="418"/>
      <c r="G103" s="418"/>
      <c r="H103" s="418"/>
      <c r="I103" s="418"/>
      <c r="J103" s="418"/>
      <c r="K103" s="418"/>
      <c r="L103" s="418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  <c r="AA103" s="418"/>
    </row>
    <row r="104" spans="1:27" ht="14.25" customHeight="1">
      <c r="A104" s="344"/>
      <c r="B104" s="344"/>
      <c r="C104" s="344"/>
      <c r="D104" s="344"/>
      <c r="E104" s="344"/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</row>
    <row r="105" spans="1:27" ht="14.25" customHeight="1">
      <c r="A105" s="344"/>
      <c r="B105" s="344"/>
      <c r="C105" s="344"/>
      <c r="D105" s="344"/>
      <c r="E105" s="344"/>
      <c r="F105" s="418"/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</row>
    <row r="106" spans="1:27" ht="14.25" customHeight="1">
      <c r="A106" s="344"/>
      <c r="B106" s="344"/>
      <c r="C106" s="344"/>
      <c r="D106" s="344"/>
      <c r="E106" s="344"/>
      <c r="F106" s="418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</row>
    <row r="107" spans="1:27" ht="14.25" customHeight="1">
      <c r="A107" s="344"/>
      <c r="B107" s="344"/>
      <c r="C107" s="344"/>
      <c r="D107" s="344"/>
      <c r="E107" s="344"/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</row>
    <row r="108" spans="1:27" ht="14.25" customHeight="1">
      <c r="A108" s="344"/>
      <c r="B108" s="344"/>
      <c r="C108" s="344"/>
      <c r="D108" s="344"/>
      <c r="E108" s="344"/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</row>
    <row r="109" spans="1:27" ht="14.25" customHeight="1">
      <c r="A109" s="344"/>
      <c r="B109" s="344"/>
      <c r="C109" s="344"/>
      <c r="D109" s="344"/>
      <c r="E109" s="344"/>
      <c r="F109" s="418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</row>
    <row r="110" spans="1:27" ht="14.25" customHeight="1">
      <c r="A110" s="344"/>
      <c r="B110" s="344"/>
      <c r="C110" s="344"/>
      <c r="D110" s="344"/>
      <c r="E110" s="344"/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</row>
    <row r="111" spans="1:27" ht="14.25" customHeight="1">
      <c r="A111" s="344"/>
      <c r="B111" s="344"/>
      <c r="C111" s="344"/>
      <c r="D111" s="344"/>
      <c r="E111" s="344"/>
      <c r="F111" s="418"/>
      <c r="G111" s="418"/>
      <c r="H111" s="418"/>
      <c r="I111" s="418"/>
      <c r="J111" s="418"/>
      <c r="K111" s="418"/>
      <c r="L111" s="418"/>
      <c r="M111" s="418"/>
      <c r="N111" s="418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  <c r="AA111" s="418"/>
    </row>
    <row r="112" spans="1:27" ht="14.25" customHeight="1">
      <c r="A112" s="344"/>
      <c r="B112" s="344"/>
      <c r="C112" s="344"/>
      <c r="D112" s="344"/>
      <c r="E112" s="344"/>
      <c r="F112" s="418"/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</row>
    <row r="113" spans="1:27" ht="14.25" customHeight="1">
      <c r="A113" s="344"/>
      <c r="B113" s="344"/>
      <c r="C113" s="344"/>
      <c r="D113" s="344"/>
      <c r="E113" s="344"/>
      <c r="F113" s="418"/>
      <c r="G113" s="418"/>
      <c r="H113" s="418"/>
      <c r="I113" s="418"/>
      <c r="J113" s="418"/>
      <c r="K113" s="418"/>
      <c r="L113" s="418"/>
      <c r="M113" s="418"/>
      <c r="N113" s="418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  <c r="AA113" s="418"/>
    </row>
    <row r="114" spans="1:27" ht="14.25" customHeight="1">
      <c r="A114" s="344"/>
      <c r="B114" s="344"/>
      <c r="C114" s="344"/>
      <c r="D114" s="344"/>
      <c r="E114" s="344"/>
      <c r="F114" s="418"/>
      <c r="G114" s="418"/>
      <c r="H114" s="418"/>
      <c r="I114" s="418"/>
      <c r="J114" s="418"/>
      <c r="K114" s="418"/>
      <c r="L114" s="418"/>
      <c r="M114" s="418"/>
      <c r="N114" s="418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  <c r="AA114" s="418"/>
    </row>
    <row r="115" spans="1:27" ht="14.25" customHeight="1">
      <c r="A115" s="344"/>
      <c r="B115" s="344"/>
      <c r="C115" s="344"/>
      <c r="D115" s="344"/>
      <c r="E115" s="344"/>
      <c r="F115" s="418"/>
      <c r="G115" s="418"/>
      <c r="H115" s="418"/>
      <c r="I115" s="418"/>
      <c r="J115" s="418"/>
      <c r="K115" s="418"/>
      <c r="L115" s="418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</row>
    <row r="116" spans="1:27" ht="14.25" customHeight="1">
      <c r="A116" s="344"/>
      <c r="B116" s="344"/>
      <c r="C116" s="344"/>
      <c r="D116" s="344"/>
      <c r="E116" s="344"/>
      <c r="F116" s="418"/>
      <c r="G116" s="418"/>
      <c r="H116" s="418"/>
      <c r="I116" s="418"/>
      <c r="J116" s="418"/>
      <c r="K116" s="418"/>
      <c r="L116" s="418"/>
      <c r="M116" s="418"/>
      <c r="N116" s="418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  <c r="AA116" s="418"/>
    </row>
    <row r="117" spans="1:27" ht="14.25" customHeight="1">
      <c r="A117" s="344"/>
      <c r="B117" s="344"/>
      <c r="C117" s="344"/>
      <c r="D117" s="344"/>
      <c r="E117" s="344"/>
      <c r="F117" s="418"/>
      <c r="G117" s="418"/>
      <c r="H117" s="418"/>
      <c r="I117" s="418"/>
      <c r="J117" s="418"/>
      <c r="K117" s="418"/>
      <c r="L117" s="418"/>
      <c r="M117" s="418"/>
      <c r="N117" s="418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  <c r="AA117" s="418"/>
    </row>
    <row r="118" spans="1:27" ht="14.25" customHeight="1">
      <c r="A118" s="344"/>
      <c r="B118" s="344"/>
      <c r="C118" s="344"/>
      <c r="D118" s="344"/>
      <c r="E118" s="344"/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  <c r="AA118" s="418"/>
    </row>
    <row r="119" spans="1:27" ht="14.25" customHeight="1">
      <c r="A119" s="344"/>
      <c r="B119" s="344"/>
      <c r="C119" s="344"/>
      <c r="D119" s="344"/>
      <c r="E119" s="344"/>
      <c r="F119" s="418"/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</row>
    <row r="120" spans="1:27" ht="14.25" customHeight="1">
      <c r="A120" s="344"/>
      <c r="B120" s="344"/>
      <c r="C120" s="344"/>
      <c r="D120" s="344"/>
      <c r="E120" s="344"/>
      <c r="F120" s="418"/>
      <c r="G120" s="418"/>
      <c r="H120" s="418"/>
      <c r="I120" s="418"/>
      <c r="J120" s="418"/>
      <c r="K120" s="418"/>
      <c r="L120" s="418"/>
      <c r="M120" s="418"/>
      <c r="N120" s="418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</row>
    <row r="121" spans="1:27" ht="14.25" customHeight="1">
      <c r="A121" s="344"/>
      <c r="B121" s="344"/>
      <c r="C121" s="344"/>
      <c r="D121" s="344"/>
      <c r="E121" s="344"/>
      <c r="F121" s="418"/>
      <c r="G121" s="418"/>
      <c r="H121" s="418"/>
      <c r="I121" s="418"/>
      <c r="J121" s="418"/>
      <c r="K121" s="418"/>
      <c r="L121" s="418"/>
      <c r="M121" s="418"/>
      <c r="N121" s="418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  <c r="AA121" s="418"/>
    </row>
    <row r="122" spans="1:27" ht="14.25" customHeight="1">
      <c r="A122" s="344"/>
      <c r="B122" s="344"/>
      <c r="C122" s="344"/>
      <c r="D122" s="344"/>
      <c r="E122" s="344"/>
      <c r="F122" s="418"/>
      <c r="G122" s="418"/>
      <c r="H122" s="418"/>
      <c r="I122" s="418"/>
      <c r="J122" s="418"/>
      <c r="K122" s="418"/>
      <c r="L122" s="418"/>
      <c r="M122" s="418"/>
      <c r="N122" s="418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  <c r="AA122" s="418"/>
    </row>
    <row r="123" spans="1:27" ht="14.25" customHeight="1">
      <c r="A123" s="344"/>
      <c r="B123" s="344"/>
      <c r="C123" s="344"/>
      <c r="D123" s="344"/>
      <c r="E123" s="344"/>
      <c r="F123" s="418"/>
      <c r="G123" s="418"/>
      <c r="H123" s="418"/>
      <c r="I123" s="418"/>
      <c r="J123" s="418"/>
      <c r="K123" s="418"/>
      <c r="L123" s="418"/>
      <c r="M123" s="418"/>
      <c r="N123" s="418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  <c r="AA123" s="418"/>
    </row>
    <row r="124" spans="1:27" ht="14.25" customHeight="1">
      <c r="A124" s="344"/>
      <c r="B124" s="344"/>
      <c r="C124" s="344"/>
      <c r="D124" s="344"/>
      <c r="E124" s="344"/>
      <c r="F124" s="418"/>
      <c r="G124" s="418"/>
      <c r="H124" s="418"/>
      <c r="I124" s="418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  <c r="AA124" s="418"/>
    </row>
    <row r="125" spans="1:27" ht="14.25" customHeight="1">
      <c r="A125" s="344"/>
      <c r="B125" s="344"/>
      <c r="C125" s="344"/>
      <c r="D125" s="344"/>
      <c r="E125" s="344"/>
      <c r="F125" s="418"/>
      <c r="G125" s="418"/>
      <c r="H125" s="418"/>
      <c r="I125" s="418"/>
      <c r="J125" s="418"/>
      <c r="K125" s="418"/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  <c r="AA125" s="418"/>
    </row>
    <row r="126" spans="1:27" ht="14.25" customHeight="1">
      <c r="A126" s="344"/>
      <c r="B126" s="344"/>
      <c r="C126" s="344"/>
      <c r="D126" s="344"/>
      <c r="E126" s="344"/>
      <c r="F126" s="418"/>
      <c r="G126" s="418"/>
      <c r="H126" s="418"/>
      <c r="I126" s="418"/>
      <c r="J126" s="418"/>
      <c r="K126" s="418"/>
      <c r="L126" s="418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</row>
    <row r="127" spans="1:27" ht="14.25" customHeight="1">
      <c r="A127" s="344"/>
      <c r="B127" s="344"/>
      <c r="C127" s="344"/>
      <c r="D127" s="344"/>
      <c r="E127" s="344"/>
      <c r="F127" s="418"/>
      <c r="G127" s="418"/>
      <c r="H127" s="418"/>
      <c r="I127" s="418"/>
      <c r="J127" s="418"/>
      <c r="K127" s="418"/>
      <c r="L127" s="418"/>
      <c r="M127" s="418"/>
      <c r="N127" s="418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  <c r="AA127" s="418"/>
    </row>
    <row r="128" spans="1:27" ht="14.25" customHeight="1">
      <c r="A128" s="344"/>
      <c r="B128" s="344"/>
      <c r="C128" s="344"/>
      <c r="D128" s="344"/>
      <c r="E128" s="344"/>
      <c r="F128" s="418"/>
      <c r="G128" s="418"/>
      <c r="H128" s="418"/>
      <c r="I128" s="418"/>
      <c r="J128" s="418"/>
      <c r="K128" s="418"/>
      <c r="L128" s="418"/>
      <c r="M128" s="418"/>
      <c r="N128" s="418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  <c r="AA128" s="418"/>
    </row>
    <row r="129" spans="1:27" ht="14.25" customHeight="1">
      <c r="A129" s="344"/>
      <c r="B129" s="344"/>
      <c r="C129" s="344"/>
      <c r="D129" s="344"/>
      <c r="E129" s="344"/>
      <c r="F129" s="418"/>
      <c r="G129" s="418"/>
      <c r="H129" s="418"/>
      <c r="I129" s="418"/>
      <c r="J129" s="418"/>
      <c r="K129" s="418"/>
      <c r="L129" s="418"/>
      <c r="M129" s="418"/>
      <c r="N129" s="418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  <c r="AA129" s="418"/>
    </row>
    <row r="130" spans="1:27" ht="14.25" customHeight="1">
      <c r="A130" s="344"/>
      <c r="B130" s="344"/>
      <c r="C130" s="344"/>
      <c r="D130" s="344"/>
      <c r="E130" s="344"/>
      <c r="F130" s="418"/>
      <c r="G130" s="418"/>
      <c r="H130" s="418"/>
      <c r="I130" s="418"/>
      <c r="J130" s="418"/>
      <c r="K130" s="418"/>
      <c r="L130" s="418"/>
      <c r="M130" s="418"/>
      <c r="N130" s="418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  <c r="AA130" s="418"/>
    </row>
    <row r="131" spans="1:27" ht="14.25" customHeight="1">
      <c r="A131" s="344"/>
      <c r="B131" s="344"/>
      <c r="C131" s="344"/>
      <c r="D131" s="344"/>
      <c r="E131" s="344"/>
      <c r="F131" s="418"/>
      <c r="G131" s="418"/>
      <c r="H131" s="418"/>
      <c r="I131" s="418"/>
      <c r="J131" s="418"/>
      <c r="K131" s="418"/>
      <c r="L131" s="418"/>
      <c r="M131" s="418"/>
      <c r="N131" s="418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  <c r="AA131" s="418"/>
    </row>
    <row r="132" spans="1:27" ht="14.25" customHeight="1">
      <c r="A132" s="344"/>
      <c r="B132" s="344"/>
      <c r="C132" s="344"/>
      <c r="D132" s="344"/>
      <c r="E132" s="344"/>
      <c r="F132" s="418"/>
      <c r="G132" s="418"/>
      <c r="H132" s="418"/>
      <c r="I132" s="418"/>
      <c r="J132" s="418"/>
      <c r="K132" s="418"/>
      <c r="L132" s="418"/>
      <c r="M132" s="418"/>
      <c r="N132" s="418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  <c r="AA132" s="418"/>
    </row>
    <row r="133" spans="1:27" ht="14.25" customHeight="1">
      <c r="A133" s="344"/>
      <c r="B133" s="344"/>
      <c r="C133" s="344"/>
      <c r="D133" s="344"/>
      <c r="E133" s="344"/>
      <c r="F133" s="418"/>
      <c r="G133" s="418"/>
      <c r="H133" s="418"/>
      <c r="I133" s="418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8"/>
    </row>
    <row r="134" spans="1:27" ht="14.25" customHeight="1">
      <c r="A134" s="344"/>
      <c r="B134" s="344"/>
      <c r="C134" s="344"/>
      <c r="D134" s="344"/>
      <c r="E134" s="344"/>
      <c r="F134" s="418"/>
      <c r="G134" s="418"/>
      <c r="H134" s="418"/>
      <c r="I134" s="418"/>
      <c r="J134" s="418"/>
      <c r="K134" s="418"/>
      <c r="L134" s="418"/>
      <c r="M134" s="418"/>
      <c r="N134" s="418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  <c r="AA134" s="418"/>
    </row>
    <row r="135" spans="1:27" ht="14.25" customHeight="1">
      <c r="A135" s="344"/>
      <c r="B135" s="344"/>
      <c r="C135" s="344"/>
      <c r="D135" s="344"/>
      <c r="E135" s="344"/>
      <c r="F135" s="418"/>
      <c r="G135" s="418"/>
      <c r="H135" s="418"/>
      <c r="I135" s="418"/>
      <c r="J135" s="418"/>
      <c r="K135" s="418"/>
      <c r="L135" s="418"/>
      <c r="M135" s="418"/>
      <c r="N135" s="418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  <c r="AA135" s="418"/>
    </row>
    <row r="136" spans="1:27" ht="14.25" customHeight="1">
      <c r="A136" s="344"/>
      <c r="B136" s="344"/>
      <c r="C136" s="344"/>
      <c r="D136" s="344"/>
      <c r="E136" s="344"/>
      <c r="F136" s="418"/>
      <c r="G136" s="418"/>
      <c r="H136" s="418"/>
      <c r="I136" s="418"/>
      <c r="J136" s="418"/>
      <c r="K136" s="418"/>
      <c r="L136" s="418"/>
      <c r="M136" s="418"/>
      <c r="N136" s="418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  <c r="AA136" s="418"/>
    </row>
    <row r="137" spans="1:27" ht="14.25" customHeight="1">
      <c r="A137" s="344"/>
      <c r="B137" s="344"/>
      <c r="C137" s="344"/>
      <c r="D137" s="344"/>
      <c r="E137" s="344"/>
      <c r="F137" s="418"/>
      <c r="G137" s="418"/>
      <c r="H137" s="418"/>
      <c r="I137" s="418"/>
      <c r="J137" s="418"/>
      <c r="K137" s="418"/>
      <c r="L137" s="418"/>
      <c r="M137" s="418"/>
      <c r="N137" s="418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  <c r="AA137" s="418"/>
    </row>
    <row r="138" spans="1:27" ht="14.25" customHeight="1">
      <c r="A138" s="344"/>
      <c r="B138" s="344"/>
      <c r="C138" s="344"/>
      <c r="D138" s="344"/>
      <c r="E138" s="344"/>
      <c r="F138" s="418"/>
      <c r="G138" s="418"/>
      <c r="H138" s="418"/>
      <c r="I138" s="418"/>
      <c r="J138" s="418"/>
      <c r="K138" s="418"/>
      <c r="L138" s="418"/>
      <c r="M138" s="418"/>
      <c r="N138" s="418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  <c r="AA138" s="418"/>
    </row>
    <row r="139" spans="1:27" ht="14.25" customHeight="1">
      <c r="A139" s="344"/>
      <c r="B139" s="344"/>
      <c r="C139" s="344"/>
      <c r="D139" s="344"/>
      <c r="E139" s="344"/>
      <c r="F139" s="418"/>
      <c r="G139" s="418"/>
      <c r="H139" s="418"/>
      <c r="I139" s="418"/>
      <c r="J139" s="418"/>
      <c r="K139" s="418"/>
      <c r="L139" s="418"/>
      <c r="M139" s="418"/>
      <c r="N139" s="418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  <c r="AA139" s="418"/>
    </row>
    <row r="140" spans="1:27" ht="14.25" customHeight="1">
      <c r="A140" s="344"/>
      <c r="B140" s="344"/>
      <c r="C140" s="344"/>
      <c r="D140" s="344"/>
      <c r="E140" s="344"/>
      <c r="F140" s="418"/>
      <c r="G140" s="418"/>
      <c r="H140" s="418"/>
      <c r="I140" s="418"/>
      <c r="J140" s="418"/>
      <c r="K140" s="418"/>
      <c r="L140" s="418"/>
      <c r="M140" s="418"/>
      <c r="N140" s="418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  <c r="AA140" s="418"/>
    </row>
    <row r="141" spans="1:27" ht="14.25" customHeight="1">
      <c r="A141" s="344"/>
      <c r="B141" s="344"/>
      <c r="C141" s="344"/>
      <c r="D141" s="344"/>
      <c r="E141" s="344"/>
      <c r="F141" s="418"/>
      <c r="G141" s="418"/>
      <c r="H141" s="418"/>
      <c r="I141" s="418"/>
      <c r="J141" s="418"/>
      <c r="K141" s="418"/>
      <c r="L141" s="418"/>
      <c r="M141" s="418"/>
      <c r="N141" s="418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  <c r="AA141" s="418"/>
    </row>
    <row r="142" spans="1:27" ht="14.25" customHeight="1">
      <c r="A142" s="344"/>
      <c r="B142" s="344"/>
      <c r="C142" s="344"/>
      <c r="D142" s="344"/>
      <c r="E142" s="344"/>
      <c r="F142" s="418"/>
      <c r="G142" s="418"/>
      <c r="H142" s="418"/>
      <c r="I142" s="418"/>
      <c r="J142" s="418"/>
      <c r="K142" s="418"/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  <c r="AA142" s="418"/>
    </row>
    <row r="143" spans="1:27" ht="14.25" customHeight="1">
      <c r="A143" s="344"/>
      <c r="B143" s="344"/>
      <c r="C143" s="344"/>
      <c r="D143" s="344"/>
      <c r="E143" s="344"/>
      <c r="F143" s="418"/>
      <c r="G143" s="418"/>
      <c r="H143" s="418"/>
      <c r="I143" s="418"/>
      <c r="J143" s="418"/>
      <c r="K143" s="418"/>
      <c r="L143" s="418"/>
      <c r="M143" s="418"/>
      <c r="N143" s="418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  <c r="AA143" s="418"/>
    </row>
    <row r="144" spans="1:27" ht="14.25" customHeight="1">
      <c r="A144" s="344"/>
      <c r="B144" s="344"/>
      <c r="C144" s="344"/>
      <c r="D144" s="344"/>
      <c r="E144" s="344"/>
      <c r="F144" s="418"/>
      <c r="G144" s="418"/>
      <c r="H144" s="418"/>
      <c r="I144" s="418"/>
      <c r="J144" s="418"/>
      <c r="K144" s="418"/>
      <c r="L144" s="418"/>
      <c r="M144" s="418"/>
      <c r="N144" s="418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  <c r="AA144" s="418"/>
    </row>
    <row r="145" spans="1:27" ht="14.25" customHeight="1">
      <c r="A145" s="344"/>
      <c r="B145" s="344"/>
      <c r="C145" s="344"/>
      <c r="D145" s="344"/>
      <c r="E145" s="344"/>
      <c r="F145" s="418"/>
      <c r="G145" s="418"/>
      <c r="H145" s="418"/>
      <c r="I145" s="418"/>
      <c r="J145" s="418"/>
      <c r="K145" s="418"/>
      <c r="L145" s="418"/>
      <c r="M145" s="418"/>
      <c r="N145" s="418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  <c r="AA145" s="418"/>
    </row>
    <row r="146" spans="1:27" ht="14.25" customHeight="1">
      <c r="A146" s="344"/>
      <c r="B146" s="344"/>
      <c r="C146" s="344"/>
      <c r="D146" s="344"/>
      <c r="E146" s="344"/>
      <c r="F146" s="418"/>
      <c r="G146" s="418"/>
      <c r="H146" s="418"/>
      <c r="I146" s="418"/>
      <c r="J146" s="418"/>
      <c r="K146" s="418"/>
      <c r="L146" s="418"/>
      <c r="M146" s="418"/>
      <c r="N146" s="418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  <c r="AA146" s="418"/>
    </row>
    <row r="147" spans="1:27" ht="14.25" customHeight="1">
      <c r="A147" s="344"/>
      <c r="B147" s="344"/>
      <c r="C147" s="344"/>
      <c r="D147" s="344"/>
      <c r="E147" s="344"/>
      <c r="F147" s="418"/>
      <c r="G147" s="418"/>
      <c r="H147" s="418"/>
      <c r="I147" s="418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</row>
    <row r="148" spans="1:27" ht="14.25" customHeight="1">
      <c r="A148" s="344"/>
      <c r="B148" s="344"/>
      <c r="C148" s="344"/>
      <c r="D148" s="344"/>
      <c r="E148" s="344"/>
      <c r="F148" s="418"/>
      <c r="G148" s="418"/>
      <c r="H148" s="418"/>
      <c r="I148" s="418"/>
      <c r="J148" s="418"/>
      <c r="K148" s="418"/>
      <c r="L148" s="418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</row>
    <row r="149" spans="1:27" ht="14.25" customHeight="1">
      <c r="A149" s="344"/>
      <c r="B149" s="344"/>
      <c r="C149" s="344"/>
      <c r="D149" s="344"/>
      <c r="E149" s="344"/>
      <c r="F149" s="418"/>
      <c r="G149" s="418"/>
      <c r="H149" s="418"/>
      <c r="I149" s="418"/>
      <c r="J149" s="418"/>
      <c r="K149" s="418"/>
      <c r="L149" s="418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  <c r="AA149" s="418"/>
    </row>
    <row r="150" spans="1:27" ht="14.25" customHeight="1">
      <c r="A150" s="344"/>
      <c r="B150" s="344"/>
      <c r="C150" s="344"/>
      <c r="D150" s="344"/>
      <c r="E150" s="344"/>
      <c r="F150" s="418"/>
      <c r="G150" s="418"/>
      <c r="H150" s="418"/>
      <c r="I150" s="418"/>
      <c r="J150" s="418"/>
      <c r="K150" s="418"/>
      <c r="L150" s="418"/>
      <c r="M150" s="418"/>
      <c r="N150" s="418"/>
      <c r="O150" s="418"/>
      <c r="P150" s="418"/>
      <c r="Q150" s="418"/>
      <c r="R150" s="418"/>
      <c r="S150" s="418"/>
      <c r="T150" s="418"/>
      <c r="U150" s="418"/>
      <c r="V150" s="418"/>
      <c r="W150" s="418"/>
      <c r="X150" s="418"/>
      <c r="Y150" s="418"/>
      <c r="Z150" s="418"/>
      <c r="AA150" s="418"/>
    </row>
    <row r="151" spans="1:27" ht="14.25" customHeight="1">
      <c r="A151" s="344"/>
      <c r="B151" s="344"/>
      <c r="C151" s="344"/>
      <c r="D151" s="344"/>
      <c r="E151" s="344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  <c r="AA151" s="418"/>
    </row>
    <row r="152" spans="1:27" ht="14.25" customHeight="1">
      <c r="A152" s="344"/>
      <c r="B152" s="344"/>
      <c r="C152" s="344"/>
      <c r="D152" s="344"/>
      <c r="E152" s="344"/>
      <c r="F152" s="418"/>
      <c r="G152" s="418"/>
      <c r="H152" s="418"/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</row>
    <row r="153" spans="1:27" ht="14.25" customHeight="1">
      <c r="A153" s="344"/>
      <c r="B153" s="344"/>
      <c r="C153" s="344"/>
      <c r="D153" s="344"/>
      <c r="E153" s="344"/>
      <c r="F153" s="418"/>
      <c r="G153" s="418"/>
      <c r="H153" s="418"/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  <c r="AA153" s="418"/>
    </row>
    <row r="154" spans="1:27" ht="14.25" customHeight="1">
      <c r="A154" s="344"/>
      <c r="B154" s="344"/>
      <c r="C154" s="344"/>
      <c r="D154" s="344"/>
      <c r="E154" s="344"/>
      <c r="F154" s="418"/>
      <c r="G154" s="418"/>
      <c r="H154" s="418"/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  <c r="AA154" s="418"/>
    </row>
    <row r="155" spans="1:27" ht="14.25" customHeight="1">
      <c r="A155" s="344"/>
      <c r="B155" s="344"/>
      <c r="C155" s="344"/>
      <c r="D155" s="344"/>
      <c r="E155" s="344"/>
      <c r="F155" s="418"/>
      <c r="G155" s="418"/>
      <c r="H155" s="418"/>
      <c r="I155" s="418"/>
      <c r="J155" s="418"/>
      <c r="K155" s="418"/>
      <c r="L155" s="418"/>
      <c r="M155" s="418"/>
      <c r="N155" s="418"/>
      <c r="O155" s="418"/>
      <c r="P155" s="418"/>
      <c r="Q155" s="418"/>
      <c r="R155" s="418"/>
      <c r="S155" s="418"/>
      <c r="T155" s="418"/>
      <c r="U155" s="418"/>
      <c r="V155" s="418"/>
      <c r="W155" s="418"/>
      <c r="X155" s="418"/>
      <c r="Y155" s="418"/>
      <c r="Z155" s="418"/>
      <c r="AA155" s="418"/>
    </row>
    <row r="156" spans="1:27" ht="14.25" customHeight="1">
      <c r="A156" s="344"/>
      <c r="B156" s="344"/>
      <c r="C156" s="344"/>
      <c r="D156" s="344"/>
      <c r="E156" s="344"/>
      <c r="F156" s="418"/>
      <c r="G156" s="418"/>
      <c r="H156" s="418"/>
      <c r="I156" s="418"/>
      <c r="J156" s="418"/>
      <c r="K156" s="418"/>
      <c r="L156" s="418"/>
      <c r="M156" s="418"/>
      <c r="N156" s="418"/>
      <c r="O156" s="418"/>
      <c r="P156" s="418"/>
      <c r="Q156" s="418"/>
      <c r="R156" s="418"/>
      <c r="S156" s="418"/>
      <c r="T156" s="418"/>
      <c r="U156" s="418"/>
      <c r="V156" s="418"/>
      <c r="W156" s="418"/>
      <c r="X156" s="418"/>
      <c r="Y156" s="418"/>
      <c r="Z156" s="418"/>
      <c r="AA156" s="418"/>
    </row>
    <row r="157" spans="1:27" ht="14.25" customHeight="1">
      <c r="A157" s="344"/>
      <c r="B157" s="344"/>
      <c r="C157" s="344"/>
      <c r="D157" s="344"/>
      <c r="E157" s="344"/>
      <c r="F157" s="418"/>
      <c r="G157" s="418"/>
      <c r="H157" s="418"/>
      <c r="I157" s="418"/>
      <c r="J157" s="418"/>
      <c r="K157" s="418"/>
      <c r="L157" s="418"/>
      <c r="M157" s="418"/>
      <c r="N157" s="418"/>
      <c r="O157" s="418"/>
      <c r="P157" s="418"/>
      <c r="Q157" s="418"/>
      <c r="R157" s="418"/>
      <c r="S157" s="418"/>
      <c r="T157" s="418"/>
      <c r="U157" s="418"/>
      <c r="V157" s="418"/>
      <c r="W157" s="418"/>
      <c r="X157" s="418"/>
      <c r="Y157" s="418"/>
      <c r="Z157" s="418"/>
      <c r="AA157" s="418"/>
    </row>
    <row r="158" spans="1:27" ht="14.25" customHeight="1">
      <c r="A158" s="344"/>
      <c r="B158" s="344"/>
      <c r="C158" s="344"/>
      <c r="D158" s="344"/>
      <c r="E158" s="344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8"/>
      <c r="Q158" s="418"/>
      <c r="R158" s="418"/>
      <c r="S158" s="418"/>
      <c r="T158" s="418"/>
      <c r="U158" s="418"/>
      <c r="V158" s="418"/>
      <c r="W158" s="418"/>
      <c r="X158" s="418"/>
      <c r="Y158" s="418"/>
      <c r="Z158" s="418"/>
      <c r="AA158" s="418"/>
    </row>
    <row r="159" spans="1:27" ht="14.25" customHeight="1">
      <c r="A159" s="344"/>
      <c r="B159" s="344"/>
      <c r="C159" s="344"/>
      <c r="D159" s="344"/>
      <c r="E159" s="344"/>
      <c r="F159" s="418"/>
      <c r="G159" s="418"/>
      <c r="H159" s="418"/>
      <c r="I159" s="418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418"/>
      <c r="AA159" s="418"/>
    </row>
    <row r="160" spans="1:27" ht="14.25" customHeight="1">
      <c r="A160" s="344"/>
      <c r="B160" s="344"/>
      <c r="C160" s="344"/>
      <c r="D160" s="344"/>
      <c r="E160" s="344"/>
      <c r="F160" s="418"/>
      <c r="G160" s="418"/>
      <c r="H160" s="418"/>
      <c r="I160" s="418"/>
      <c r="J160" s="418"/>
      <c r="K160" s="418"/>
      <c r="L160" s="418"/>
      <c r="M160" s="418"/>
      <c r="N160" s="418"/>
      <c r="O160" s="418"/>
      <c r="P160" s="418"/>
      <c r="Q160" s="418"/>
      <c r="R160" s="418"/>
      <c r="S160" s="418"/>
      <c r="T160" s="418"/>
      <c r="U160" s="418"/>
      <c r="V160" s="418"/>
      <c r="W160" s="418"/>
      <c r="X160" s="418"/>
      <c r="Y160" s="418"/>
      <c r="Z160" s="418"/>
      <c r="AA160" s="418"/>
    </row>
    <row r="161" spans="1:27" ht="14.25" customHeight="1">
      <c r="A161" s="344"/>
      <c r="B161" s="344"/>
      <c r="C161" s="344"/>
      <c r="D161" s="344"/>
      <c r="E161" s="344"/>
      <c r="F161" s="418"/>
      <c r="G161" s="418"/>
      <c r="H161" s="418"/>
      <c r="I161" s="418"/>
      <c r="J161" s="418"/>
      <c r="K161" s="418"/>
      <c r="L161" s="418"/>
      <c r="M161" s="418"/>
      <c r="N161" s="418"/>
      <c r="O161" s="418"/>
      <c r="P161" s="418"/>
      <c r="Q161" s="418"/>
      <c r="R161" s="418"/>
      <c r="S161" s="418"/>
      <c r="T161" s="418"/>
      <c r="U161" s="418"/>
      <c r="V161" s="418"/>
      <c r="W161" s="418"/>
      <c r="X161" s="418"/>
      <c r="Y161" s="418"/>
      <c r="Z161" s="418"/>
      <c r="AA161" s="418"/>
    </row>
    <row r="162" spans="1:27" ht="14.25" customHeight="1">
      <c r="A162" s="344"/>
      <c r="B162" s="344"/>
      <c r="C162" s="344"/>
      <c r="D162" s="344"/>
      <c r="E162" s="344"/>
      <c r="F162" s="418"/>
      <c r="G162" s="418"/>
      <c r="H162" s="418"/>
      <c r="I162" s="418"/>
      <c r="J162" s="418"/>
      <c r="K162" s="418"/>
      <c r="L162" s="418"/>
      <c r="M162" s="418"/>
      <c r="N162" s="418"/>
      <c r="O162" s="418"/>
      <c r="P162" s="418"/>
      <c r="Q162" s="418"/>
      <c r="R162" s="418"/>
      <c r="S162" s="418"/>
      <c r="T162" s="418"/>
      <c r="U162" s="418"/>
      <c r="V162" s="418"/>
      <c r="W162" s="418"/>
      <c r="X162" s="418"/>
      <c r="Y162" s="418"/>
      <c r="Z162" s="418"/>
      <c r="AA162" s="418"/>
    </row>
    <row r="163" spans="1:27" ht="14.25" customHeight="1">
      <c r="A163" s="344"/>
      <c r="B163" s="344"/>
      <c r="C163" s="344"/>
      <c r="D163" s="344"/>
      <c r="E163" s="344"/>
      <c r="F163" s="418"/>
      <c r="G163" s="418"/>
      <c r="H163" s="418"/>
      <c r="I163" s="418"/>
      <c r="J163" s="418"/>
      <c r="K163" s="418"/>
      <c r="L163" s="418"/>
      <c r="M163" s="418"/>
      <c r="N163" s="418"/>
      <c r="O163" s="418"/>
      <c r="P163" s="418"/>
      <c r="Q163" s="418"/>
      <c r="R163" s="418"/>
      <c r="S163" s="418"/>
      <c r="T163" s="418"/>
      <c r="U163" s="418"/>
      <c r="V163" s="418"/>
      <c r="W163" s="418"/>
      <c r="X163" s="418"/>
      <c r="Y163" s="418"/>
      <c r="Z163" s="418"/>
      <c r="AA163" s="418"/>
    </row>
    <row r="164" spans="1:27" ht="14.25" customHeight="1">
      <c r="A164" s="344"/>
      <c r="B164" s="344"/>
      <c r="C164" s="344"/>
      <c r="D164" s="344"/>
      <c r="E164" s="344"/>
      <c r="F164" s="418"/>
      <c r="G164" s="418"/>
      <c r="H164" s="418"/>
      <c r="I164" s="418"/>
      <c r="J164" s="418"/>
      <c r="K164" s="418"/>
      <c r="L164" s="418"/>
      <c r="M164" s="418"/>
      <c r="N164" s="418"/>
      <c r="O164" s="418"/>
      <c r="P164" s="418"/>
      <c r="Q164" s="418"/>
      <c r="R164" s="418"/>
      <c r="S164" s="418"/>
      <c r="T164" s="418"/>
      <c r="U164" s="418"/>
      <c r="V164" s="418"/>
      <c r="W164" s="418"/>
      <c r="X164" s="418"/>
      <c r="Y164" s="418"/>
      <c r="Z164" s="418"/>
      <c r="AA164" s="418"/>
    </row>
    <row r="165" spans="1:27" ht="14.25" customHeight="1">
      <c r="A165" s="344"/>
      <c r="B165" s="344"/>
      <c r="C165" s="344"/>
      <c r="D165" s="344"/>
      <c r="E165" s="344"/>
      <c r="F165" s="418"/>
      <c r="G165" s="418"/>
      <c r="H165" s="418"/>
      <c r="I165" s="418"/>
      <c r="J165" s="418"/>
      <c r="K165" s="418"/>
      <c r="L165" s="418"/>
      <c r="M165" s="418"/>
      <c r="N165" s="418"/>
      <c r="O165" s="418"/>
      <c r="P165" s="418"/>
      <c r="Q165" s="418"/>
      <c r="R165" s="418"/>
      <c r="S165" s="418"/>
      <c r="T165" s="418"/>
      <c r="U165" s="418"/>
      <c r="V165" s="418"/>
      <c r="W165" s="418"/>
      <c r="X165" s="418"/>
      <c r="Y165" s="418"/>
      <c r="Z165" s="418"/>
      <c r="AA165" s="418"/>
    </row>
    <row r="166" spans="1:27" ht="14.25" customHeight="1">
      <c r="A166" s="344"/>
      <c r="B166" s="344"/>
      <c r="C166" s="344"/>
      <c r="D166" s="344"/>
      <c r="E166" s="344"/>
      <c r="F166" s="418"/>
      <c r="G166" s="418"/>
      <c r="H166" s="418"/>
      <c r="I166" s="418"/>
      <c r="J166" s="418"/>
      <c r="K166" s="418"/>
      <c r="L166" s="418"/>
      <c r="M166" s="418"/>
      <c r="N166" s="418"/>
      <c r="O166" s="418"/>
      <c r="P166" s="418"/>
      <c r="Q166" s="418"/>
      <c r="R166" s="418"/>
      <c r="S166" s="418"/>
      <c r="T166" s="418"/>
      <c r="U166" s="418"/>
      <c r="V166" s="418"/>
      <c r="W166" s="418"/>
      <c r="X166" s="418"/>
      <c r="Y166" s="418"/>
      <c r="Z166" s="418"/>
      <c r="AA166" s="418"/>
    </row>
    <row r="167" spans="1:27" ht="14.25" customHeight="1">
      <c r="A167" s="344"/>
      <c r="B167" s="344"/>
      <c r="C167" s="344"/>
      <c r="D167" s="344"/>
      <c r="E167" s="344"/>
      <c r="F167" s="418"/>
      <c r="G167" s="418"/>
      <c r="H167" s="418"/>
      <c r="I167" s="418"/>
      <c r="J167" s="418"/>
      <c r="K167" s="418"/>
      <c r="L167" s="418"/>
      <c r="M167" s="418"/>
      <c r="N167" s="418"/>
      <c r="O167" s="418"/>
      <c r="P167" s="418"/>
      <c r="Q167" s="418"/>
      <c r="R167" s="418"/>
      <c r="S167" s="418"/>
      <c r="T167" s="418"/>
      <c r="U167" s="418"/>
      <c r="V167" s="418"/>
      <c r="W167" s="418"/>
      <c r="X167" s="418"/>
      <c r="Y167" s="418"/>
      <c r="Z167" s="418"/>
      <c r="AA167" s="418"/>
    </row>
    <row r="168" spans="1:27" ht="14.25" customHeight="1">
      <c r="A168" s="344"/>
      <c r="B168" s="344"/>
      <c r="C168" s="344"/>
      <c r="D168" s="344"/>
      <c r="E168" s="344"/>
      <c r="F168" s="418"/>
      <c r="G168" s="418"/>
      <c r="H168" s="418"/>
      <c r="I168" s="418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418"/>
      <c r="AA168" s="418"/>
    </row>
    <row r="169" spans="1:27" ht="14.25" customHeight="1">
      <c r="A169" s="344"/>
      <c r="B169" s="344"/>
      <c r="C169" s="344"/>
      <c r="D169" s="344"/>
      <c r="E169" s="344"/>
      <c r="F169" s="418"/>
      <c r="G169" s="418"/>
      <c r="H169" s="418"/>
      <c r="I169" s="418"/>
      <c r="J169" s="418"/>
      <c r="K169" s="418"/>
      <c r="L169" s="418"/>
      <c r="M169" s="418"/>
      <c r="N169" s="418"/>
      <c r="O169" s="418"/>
      <c r="P169" s="418"/>
      <c r="Q169" s="418"/>
      <c r="R169" s="418"/>
      <c r="S169" s="418"/>
      <c r="T169" s="418"/>
      <c r="U169" s="418"/>
      <c r="V169" s="418"/>
      <c r="W169" s="418"/>
      <c r="X169" s="418"/>
      <c r="Y169" s="418"/>
      <c r="Z169" s="418"/>
      <c r="AA169" s="418"/>
    </row>
    <row r="170" spans="1:27" ht="14.25" customHeight="1">
      <c r="A170" s="344"/>
      <c r="B170" s="344"/>
      <c r="C170" s="344"/>
      <c r="D170" s="344"/>
      <c r="E170" s="344"/>
      <c r="F170" s="418"/>
      <c r="G170" s="418"/>
      <c r="H170" s="418"/>
      <c r="I170" s="418"/>
      <c r="J170" s="418"/>
      <c r="K170" s="418"/>
      <c r="L170" s="418"/>
      <c r="M170" s="418"/>
      <c r="N170" s="418"/>
      <c r="O170" s="418"/>
      <c r="P170" s="418"/>
      <c r="Q170" s="418"/>
      <c r="R170" s="418"/>
      <c r="S170" s="418"/>
      <c r="T170" s="418"/>
      <c r="U170" s="418"/>
      <c r="V170" s="418"/>
      <c r="W170" s="418"/>
      <c r="X170" s="418"/>
      <c r="Y170" s="418"/>
      <c r="Z170" s="418"/>
      <c r="AA170" s="418"/>
    </row>
    <row r="171" spans="1:27" ht="14.25" customHeight="1">
      <c r="A171" s="344"/>
      <c r="B171" s="344"/>
      <c r="C171" s="344"/>
      <c r="D171" s="344"/>
      <c r="E171" s="344"/>
      <c r="F171" s="418"/>
      <c r="G171" s="418"/>
      <c r="H171" s="418"/>
      <c r="I171" s="418"/>
      <c r="J171" s="418"/>
      <c r="K171" s="418"/>
      <c r="L171" s="418"/>
      <c r="M171" s="418"/>
      <c r="N171" s="418"/>
      <c r="O171" s="418"/>
      <c r="P171" s="418"/>
      <c r="Q171" s="418"/>
      <c r="R171" s="418"/>
      <c r="S171" s="418"/>
      <c r="T171" s="418"/>
      <c r="U171" s="418"/>
      <c r="V171" s="418"/>
      <c r="W171" s="418"/>
      <c r="X171" s="418"/>
      <c r="Y171" s="418"/>
      <c r="Z171" s="418"/>
      <c r="AA171" s="418"/>
    </row>
    <row r="172" spans="1:27" ht="14.25" customHeight="1">
      <c r="A172" s="344"/>
      <c r="B172" s="344"/>
      <c r="C172" s="344"/>
      <c r="D172" s="344"/>
      <c r="E172" s="344"/>
      <c r="F172" s="418"/>
      <c r="G172" s="418"/>
      <c r="H172" s="418"/>
      <c r="I172" s="418"/>
      <c r="J172" s="418"/>
      <c r="K172" s="418"/>
      <c r="L172" s="418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418"/>
      <c r="Y172" s="418"/>
      <c r="Z172" s="418"/>
      <c r="AA172" s="418"/>
    </row>
    <row r="173" spans="1:27" ht="14.25" customHeight="1">
      <c r="A173" s="344"/>
      <c r="B173" s="344"/>
      <c r="C173" s="344"/>
      <c r="D173" s="344"/>
      <c r="E173" s="344"/>
      <c r="F173" s="418"/>
      <c r="G173" s="418"/>
      <c r="H173" s="418"/>
      <c r="I173" s="418"/>
      <c r="J173" s="418"/>
      <c r="K173" s="418"/>
      <c r="L173" s="418"/>
      <c r="M173" s="418"/>
      <c r="N173" s="418"/>
      <c r="O173" s="418"/>
      <c r="P173" s="418"/>
      <c r="Q173" s="418"/>
      <c r="R173" s="418"/>
      <c r="S173" s="418"/>
      <c r="T173" s="418"/>
      <c r="U173" s="418"/>
      <c r="V173" s="418"/>
      <c r="W173" s="418"/>
      <c r="X173" s="418"/>
      <c r="Y173" s="418"/>
      <c r="Z173" s="418"/>
      <c r="AA173" s="418"/>
    </row>
    <row r="174" spans="1:27" ht="14.25" customHeight="1">
      <c r="A174" s="344"/>
      <c r="B174" s="344"/>
      <c r="C174" s="344"/>
      <c r="D174" s="344"/>
      <c r="E174" s="344"/>
      <c r="F174" s="418"/>
      <c r="G174" s="418"/>
      <c r="H174" s="418"/>
      <c r="I174" s="418"/>
      <c r="J174" s="418"/>
      <c r="K174" s="418"/>
      <c r="L174" s="418"/>
      <c r="M174" s="418"/>
      <c r="N174" s="418"/>
      <c r="O174" s="418"/>
      <c r="P174" s="418"/>
      <c r="Q174" s="418"/>
      <c r="R174" s="418"/>
      <c r="S174" s="418"/>
      <c r="T174" s="418"/>
      <c r="U174" s="418"/>
      <c r="V174" s="418"/>
      <c r="W174" s="418"/>
      <c r="X174" s="418"/>
      <c r="Y174" s="418"/>
      <c r="Z174" s="418"/>
      <c r="AA174" s="418"/>
    </row>
    <row r="175" spans="1:27" ht="14.25" customHeight="1">
      <c r="A175" s="344"/>
      <c r="B175" s="344"/>
      <c r="C175" s="344"/>
      <c r="D175" s="344"/>
      <c r="E175" s="344"/>
      <c r="F175" s="418"/>
      <c r="G175" s="418"/>
      <c r="H175" s="418"/>
      <c r="I175" s="418"/>
      <c r="J175" s="418"/>
      <c r="K175" s="418"/>
      <c r="L175" s="418"/>
      <c r="M175" s="418"/>
      <c r="N175" s="418"/>
      <c r="O175" s="418"/>
      <c r="P175" s="418"/>
      <c r="Q175" s="418"/>
      <c r="R175" s="418"/>
      <c r="S175" s="418"/>
      <c r="T175" s="418"/>
      <c r="U175" s="418"/>
      <c r="V175" s="418"/>
      <c r="W175" s="418"/>
      <c r="X175" s="418"/>
      <c r="Y175" s="418"/>
      <c r="Z175" s="418"/>
      <c r="AA175" s="418"/>
    </row>
    <row r="176" spans="1:27" ht="14.25" customHeight="1">
      <c r="A176" s="344"/>
      <c r="B176" s="344"/>
      <c r="C176" s="344"/>
      <c r="D176" s="344"/>
      <c r="E176" s="344"/>
      <c r="F176" s="418"/>
      <c r="G176" s="418"/>
      <c r="H176" s="418"/>
      <c r="I176" s="418"/>
      <c r="J176" s="418"/>
      <c r="K176" s="418"/>
      <c r="L176" s="418"/>
      <c r="M176" s="418"/>
      <c r="N176" s="418"/>
      <c r="O176" s="418"/>
      <c r="P176" s="418"/>
      <c r="Q176" s="418"/>
      <c r="R176" s="418"/>
      <c r="S176" s="418"/>
      <c r="T176" s="418"/>
      <c r="U176" s="418"/>
      <c r="V176" s="418"/>
      <c r="W176" s="418"/>
      <c r="X176" s="418"/>
      <c r="Y176" s="418"/>
      <c r="Z176" s="418"/>
      <c r="AA176" s="418"/>
    </row>
    <row r="177" spans="1:27" ht="14.25" customHeight="1">
      <c r="A177" s="344"/>
      <c r="B177" s="344"/>
      <c r="C177" s="344"/>
      <c r="D177" s="344"/>
      <c r="E177" s="344"/>
      <c r="F177" s="418"/>
      <c r="G177" s="418"/>
      <c r="H177" s="418"/>
      <c r="I177" s="418"/>
      <c r="J177" s="418"/>
      <c r="K177" s="418"/>
      <c r="L177" s="418"/>
      <c r="M177" s="418"/>
      <c r="N177" s="418"/>
      <c r="O177" s="418"/>
      <c r="P177" s="418"/>
      <c r="Q177" s="418"/>
      <c r="R177" s="418"/>
      <c r="S177" s="418"/>
      <c r="T177" s="418"/>
      <c r="U177" s="418"/>
      <c r="V177" s="418"/>
      <c r="W177" s="418"/>
      <c r="X177" s="418"/>
      <c r="Y177" s="418"/>
      <c r="Z177" s="418"/>
      <c r="AA177" s="418"/>
    </row>
    <row r="178" spans="1:27" ht="14.25" customHeight="1">
      <c r="A178" s="344"/>
      <c r="B178" s="344"/>
      <c r="C178" s="344"/>
      <c r="D178" s="344"/>
      <c r="E178" s="344"/>
      <c r="F178" s="418"/>
      <c r="G178" s="418"/>
      <c r="H178" s="418"/>
      <c r="I178" s="418"/>
      <c r="J178" s="418"/>
      <c r="K178" s="418"/>
      <c r="L178" s="418"/>
      <c r="M178" s="418"/>
      <c r="N178" s="418"/>
      <c r="O178" s="418"/>
      <c r="P178" s="418"/>
      <c r="Q178" s="418"/>
      <c r="R178" s="418"/>
      <c r="S178" s="418"/>
      <c r="T178" s="418"/>
      <c r="U178" s="418"/>
      <c r="V178" s="418"/>
      <c r="W178" s="418"/>
      <c r="X178" s="418"/>
      <c r="Y178" s="418"/>
      <c r="Z178" s="418"/>
      <c r="AA178" s="418"/>
    </row>
    <row r="179" spans="1:27" ht="14.25" customHeight="1">
      <c r="A179" s="344"/>
      <c r="B179" s="344"/>
      <c r="C179" s="344"/>
      <c r="D179" s="344"/>
      <c r="E179" s="344"/>
      <c r="F179" s="418"/>
      <c r="G179" s="418"/>
      <c r="H179" s="418"/>
      <c r="I179" s="418"/>
      <c r="J179" s="418"/>
      <c r="K179" s="418"/>
      <c r="L179" s="418"/>
      <c r="M179" s="418"/>
      <c r="N179" s="418"/>
      <c r="O179" s="418"/>
      <c r="P179" s="418"/>
      <c r="Q179" s="418"/>
      <c r="R179" s="418"/>
      <c r="S179" s="418"/>
      <c r="T179" s="418"/>
      <c r="U179" s="418"/>
      <c r="V179" s="418"/>
      <c r="W179" s="418"/>
      <c r="X179" s="418"/>
      <c r="Y179" s="418"/>
      <c r="Z179" s="418"/>
      <c r="AA179" s="418"/>
    </row>
    <row r="180" spans="1:27" ht="14.25" customHeight="1">
      <c r="A180" s="344"/>
      <c r="B180" s="344"/>
      <c r="C180" s="344"/>
      <c r="D180" s="344"/>
      <c r="E180" s="344"/>
      <c r="F180" s="418"/>
      <c r="G180" s="418"/>
      <c r="H180" s="418"/>
      <c r="I180" s="418"/>
      <c r="J180" s="418"/>
      <c r="K180" s="418"/>
      <c r="L180" s="418"/>
      <c r="M180" s="418"/>
      <c r="N180" s="418"/>
      <c r="O180" s="418"/>
      <c r="P180" s="418"/>
      <c r="Q180" s="418"/>
      <c r="R180" s="418"/>
      <c r="S180" s="418"/>
      <c r="T180" s="418"/>
      <c r="U180" s="418"/>
      <c r="V180" s="418"/>
      <c r="W180" s="418"/>
      <c r="X180" s="418"/>
      <c r="Y180" s="418"/>
      <c r="Z180" s="418"/>
      <c r="AA180" s="418"/>
    </row>
    <row r="181" spans="1:27" ht="14.25" customHeight="1">
      <c r="A181" s="344"/>
      <c r="B181" s="344"/>
      <c r="C181" s="344"/>
      <c r="D181" s="344"/>
      <c r="E181" s="344"/>
      <c r="F181" s="418"/>
      <c r="G181" s="418"/>
      <c r="H181" s="418"/>
      <c r="I181" s="418"/>
      <c r="J181" s="418"/>
      <c r="K181" s="418"/>
      <c r="L181" s="418"/>
      <c r="M181" s="418"/>
      <c r="N181" s="418"/>
      <c r="O181" s="418"/>
      <c r="P181" s="418"/>
      <c r="Q181" s="418"/>
      <c r="R181" s="418"/>
      <c r="S181" s="418"/>
      <c r="T181" s="418"/>
      <c r="U181" s="418"/>
      <c r="V181" s="418"/>
      <c r="W181" s="418"/>
      <c r="X181" s="418"/>
      <c r="Y181" s="418"/>
      <c r="Z181" s="418"/>
      <c r="AA181" s="418"/>
    </row>
    <row r="182" spans="1:27" ht="14.25" customHeight="1">
      <c r="A182" s="344"/>
      <c r="B182" s="344"/>
      <c r="C182" s="344"/>
      <c r="D182" s="344"/>
      <c r="E182" s="344"/>
      <c r="F182" s="418"/>
      <c r="G182" s="418"/>
      <c r="H182" s="418"/>
      <c r="I182" s="418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418"/>
      <c r="AA182" s="418"/>
    </row>
    <row r="183" spans="1:27" ht="14.25" customHeight="1">
      <c r="A183" s="344"/>
      <c r="B183" s="344"/>
      <c r="C183" s="344"/>
      <c r="D183" s="344"/>
      <c r="E183" s="344"/>
      <c r="F183" s="418"/>
      <c r="G183" s="418"/>
      <c r="H183" s="418"/>
      <c r="I183" s="418"/>
      <c r="J183" s="418"/>
      <c r="K183" s="418"/>
      <c r="L183" s="418"/>
      <c r="M183" s="418"/>
      <c r="N183" s="418"/>
      <c r="O183" s="418"/>
      <c r="P183" s="418"/>
      <c r="Q183" s="418"/>
      <c r="R183" s="418"/>
      <c r="S183" s="418"/>
      <c r="T183" s="418"/>
      <c r="U183" s="418"/>
      <c r="V183" s="418"/>
      <c r="W183" s="418"/>
      <c r="X183" s="418"/>
      <c r="Y183" s="418"/>
      <c r="Z183" s="418"/>
      <c r="AA183" s="418"/>
    </row>
    <row r="184" spans="1:27" ht="14.25" customHeight="1">
      <c r="A184" s="344"/>
      <c r="B184" s="344"/>
      <c r="C184" s="344"/>
      <c r="D184" s="344"/>
      <c r="E184" s="344"/>
      <c r="F184" s="418"/>
      <c r="G184" s="418"/>
      <c r="H184" s="418"/>
      <c r="I184" s="418"/>
      <c r="J184" s="418"/>
      <c r="K184" s="418"/>
      <c r="L184" s="418"/>
      <c r="M184" s="418"/>
      <c r="N184" s="418"/>
      <c r="O184" s="418"/>
      <c r="P184" s="418"/>
      <c r="Q184" s="418"/>
      <c r="R184" s="418"/>
      <c r="S184" s="418"/>
      <c r="T184" s="418"/>
      <c r="U184" s="418"/>
      <c r="V184" s="418"/>
      <c r="W184" s="418"/>
      <c r="X184" s="418"/>
      <c r="Y184" s="418"/>
      <c r="Z184" s="418"/>
      <c r="AA184" s="418"/>
    </row>
    <row r="185" spans="1:27" ht="14.25" customHeight="1">
      <c r="A185" s="344"/>
      <c r="B185" s="344"/>
      <c r="C185" s="344"/>
      <c r="D185" s="344"/>
      <c r="E185" s="344"/>
      <c r="F185" s="418"/>
      <c r="G185" s="418"/>
      <c r="H185" s="418"/>
      <c r="I185" s="418"/>
      <c r="J185" s="418"/>
      <c r="K185" s="418"/>
      <c r="L185" s="418"/>
      <c r="M185" s="418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418"/>
      <c r="Y185" s="418"/>
      <c r="Z185" s="418"/>
      <c r="AA185" s="418"/>
    </row>
    <row r="186" spans="1:27" ht="14.25" customHeight="1">
      <c r="A186" s="344"/>
      <c r="B186" s="344"/>
      <c r="C186" s="344"/>
      <c r="D186" s="344"/>
      <c r="E186" s="344"/>
      <c r="F186" s="418"/>
      <c r="G186" s="418"/>
      <c r="H186" s="418"/>
      <c r="I186" s="418"/>
      <c r="J186" s="418"/>
      <c r="K186" s="418"/>
      <c r="L186" s="418"/>
      <c r="M186" s="418"/>
      <c r="N186" s="418"/>
      <c r="O186" s="418"/>
      <c r="P186" s="418"/>
      <c r="Q186" s="418"/>
      <c r="R186" s="418"/>
      <c r="S186" s="418"/>
      <c r="T186" s="418"/>
      <c r="U186" s="418"/>
      <c r="V186" s="418"/>
      <c r="W186" s="418"/>
      <c r="X186" s="418"/>
      <c r="Y186" s="418"/>
      <c r="Z186" s="418"/>
      <c r="AA186" s="418"/>
    </row>
    <row r="187" spans="1:27" ht="14.25" customHeight="1">
      <c r="A187" s="344"/>
      <c r="B187" s="344"/>
      <c r="C187" s="344"/>
      <c r="D187" s="344"/>
      <c r="E187" s="344"/>
      <c r="F187" s="418"/>
      <c r="G187" s="418"/>
      <c r="H187" s="418"/>
      <c r="I187" s="418"/>
      <c r="J187" s="418"/>
      <c r="K187" s="418"/>
      <c r="L187" s="418"/>
      <c r="M187" s="418"/>
      <c r="N187" s="418"/>
      <c r="O187" s="418"/>
      <c r="P187" s="418"/>
      <c r="Q187" s="418"/>
      <c r="R187" s="418"/>
      <c r="S187" s="418"/>
      <c r="T187" s="418"/>
      <c r="U187" s="418"/>
      <c r="V187" s="418"/>
      <c r="W187" s="418"/>
      <c r="X187" s="418"/>
      <c r="Y187" s="418"/>
      <c r="Z187" s="418"/>
      <c r="AA187" s="418"/>
    </row>
    <row r="188" spans="1:27" ht="14.25" customHeight="1">
      <c r="A188" s="344"/>
      <c r="B188" s="344"/>
      <c r="C188" s="344"/>
      <c r="D188" s="344"/>
      <c r="E188" s="344"/>
      <c r="F188" s="418"/>
      <c r="G188" s="418"/>
      <c r="H188" s="418"/>
      <c r="I188" s="418"/>
      <c r="J188" s="418"/>
      <c r="K188" s="418"/>
      <c r="L188" s="418"/>
      <c r="M188" s="418"/>
      <c r="N188" s="418"/>
      <c r="O188" s="418"/>
      <c r="P188" s="418"/>
      <c r="Q188" s="418"/>
      <c r="R188" s="418"/>
      <c r="S188" s="418"/>
      <c r="T188" s="418"/>
      <c r="U188" s="418"/>
      <c r="V188" s="418"/>
      <c r="W188" s="418"/>
      <c r="X188" s="418"/>
      <c r="Y188" s="418"/>
      <c r="Z188" s="418"/>
      <c r="AA188" s="418"/>
    </row>
    <row r="189" spans="1:27" ht="14.25" customHeight="1">
      <c r="A189" s="344"/>
      <c r="B189" s="344"/>
      <c r="C189" s="344"/>
      <c r="D189" s="344"/>
      <c r="E189" s="344"/>
      <c r="F189" s="418"/>
      <c r="G189" s="418"/>
      <c r="H189" s="418"/>
      <c r="I189" s="418"/>
      <c r="J189" s="418"/>
      <c r="K189" s="418"/>
      <c r="L189" s="418"/>
      <c r="M189" s="418"/>
      <c r="N189" s="418"/>
      <c r="O189" s="418"/>
      <c r="P189" s="418"/>
      <c r="Q189" s="418"/>
      <c r="R189" s="418"/>
      <c r="S189" s="418"/>
      <c r="T189" s="418"/>
      <c r="U189" s="418"/>
      <c r="V189" s="418"/>
      <c r="W189" s="418"/>
      <c r="X189" s="418"/>
      <c r="Y189" s="418"/>
      <c r="Z189" s="418"/>
      <c r="AA189" s="418"/>
    </row>
    <row r="190" spans="1:27" ht="14.25" customHeight="1">
      <c r="A190" s="344"/>
      <c r="B190" s="344"/>
      <c r="C190" s="344"/>
      <c r="D190" s="344"/>
      <c r="E190" s="344"/>
      <c r="F190" s="418"/>
      <c r="G190" s="418"/>
      <c r="H190" s="418"/>
      <c r="I190" s="418"/>
      <c r="J190" s="418"/>
      <c r="K190" s="418"/>
      <c r="L190" s="418"/>
      <c r="M190" s="418"/>
      <c r="N190" s="418"/>
      <c r="O190" s="418"/>
      <c r="P190" s="418"/>
      <c r="Q190" s="418"/>
      <c r="R190" s="418"/>
      <c r="S190" s="418"/>
      <c r="T190" s="418"/>
      <c r="U190" s="418"/>
      <c r="V190" s="418"/>
      <c r="W190" s="418"/>
      <c r="X190" s="418"/>
      <c r="Y190" s="418"/>
      <c r="Z190" s="418"/>
      <c r="AA190" s="418"/>
    </row>
    <row r="191" spans="1:27" ht="14.25" customHeight="1">
      <c r="A191" s="344"/>
      <c r="B191" s="344"/>
      <c r="C191" s="344"/>
      <c r="D191" s="344"/>
      <c r="E191" s="344"/>
      <c r="F191" s="418"/>
      <c r="G191" s="418"/>
      <c r="H191" s="418"/>
      <c r="I191" s="418"/>
      <c r="J191" s="418"/>
      <c r="K191" s="418"/>
      <c r="L191" s="418"/>
      <c r="M191" s="418"/>
      <c r="N191" s="418"/>
      <c r="O191" s="418"/>
      <c r="P191" s="418"/>
      <c r="Q191" s="418"/>
      <c r="R191" s="418"/>
      <c r="S191" s="418"/>
      <c r="T191" s="418"/>
      <c r="U191" s="418"/>
      <c r="V191" s="418"/>
      <c r="W191" s="418"/>
      <c r="X191" s="418"/>
      <c r="Y191" s="418"/>
      <c r="Z191" s="418"/>
      <c r="AA191" s="418"/>
    </row>
    <row r="192" spans="1:27" ht="14.25" customHeight="1">
      <c r="A192" s="344"/>
      <c r="B192" s="344"/>
      <c r="C192" s="344"/>
      <c r="D192" s="344"/>
      <c r="E192" s="344"/>
      <c r="F192" s="418"/>
      <c r="G192" s="418"/>
      <c r="H192" s="418"/>
      <c r="I192" s="418"/>
      <c r="J192" s="418"/>
      <c r="K192" s="418"/>
      <c r="L192" s="418"/>
      <c r="M192" s="418"/>
      <c r="N192" s="418"/>
      <c r="O192" s="418"/>
      <c r="P192" s="418"/>
      <c r="Q192" s="418"/>
      <c r="R192" s="418"/>
      <c r="S192" s="418"/>
      <c r="T192" s="418"/>
      <c r="U192" s="418"/>
      <c r="V192" s="418"/>
      <c r="W192" s="418"/>
      <c r="X192" s="418"/>
      <c r="Y192" s="418"/>
      <c r="Z192" s="418"/>
      <c r="AA192" s="418"/>
    </row>
    <row r="193" spans="1:27" ht="14.25" customHeight="1">
      <c r="A193" s="344"/>
      <c r="B193" s="344"/>
      <c r="C193" s="344"/>
      <c r="D193" s="344"/>
      <c r="E193" s="344"/>
      <c r="F193" s="418"/>
      <c r="G193" s="418"/>
      <c r="H193" s="418"/>
      <c r="I193" s="418"/>
      <c r="J193" s="418"/>
      <c r="K193" s="418"/>
      <c r="L193" s="418"/>
      <c r="M193" s="418"/>
      <c r="N193" s="418"/>
      <c r="O193" s="418"/>
      <c r="P193" s="418"/>
      <c r="Q193" s="418"/>
      <c r="R193" s="418"/>
      <c r="S193" s="418"/>
      <c r="T193" s="418"/>
      <c r="U193" s="418"/>
      <c r="V193" s="418"/>
      <c r="W193" s="418"/>
      <c r="X193" s="418"/>
      <c r="Y193" s="418"/>
      <c r="Z193" s="418"/>
      <c r="AA193" s="418"/>
    </row>
    <row r="194" spans="1:27" ht="14.25" customHeight="1">
      <c r="A194" s="344"/>
      <c r="B194" s="344"/>
      <c r="C194" s="344"/>
      <c r="D194" s="344"/>
      <c r="E194" s="344"/>
      <c r="F194" s="418"/>
      <c r="G194" s="418"/>
      <c r="H194" s="418"/>
      <c r="I194" s="418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418"/>
      <c r="AA194" s="418"/>
    </row>
    <row r="195" spans="1:27" ht="14.25" customHeight="1">
      <c r="A195" s="344"/>
      <c r="B195" s="344"/>
      <c r="C195" s="344"/>
      <c r="D195" s="344"/>
      <c r="E195" s="344"/>
      <c r="F195" s="418"/>
      <c r="G195" s="418"/>
      <c r="H195" s="418"/>
      <c r="I195" s="418"/>
      <c r="J195" s="418"/>
      <c r="K195" s="418"/>
      <c r="L195" s="418"/>
      <c r="M195" s="418"/>
      <c r="N195" s="418"/>
      <c r="O195" s="418"/>
      <c r="P195" s="418"/>
      <c r="Q195" s="418"/>
      <c r="R195" s="418"/>
      <c r="S195" s="418"/>
      <c r="T195" s="418"/>
      <c r="U195" s="418"/>
      <c r="V195" s="418"/>
      <c r="W195" s="418"/>
      <c r="X195" s="418"/>
      <c r="Y195" s="418"/>
      <c r="Z195" s="418"/>
      <c r="AA195" s="418"/>
    </row>
    <row r="196" spans="1:27" ht="14.25" customHeight="1">
      <c r="A196" s="344"/>
      <c r="B196" s="344"/>
      <c r="C196" s="344"/>
      <c r="D196" s="344"/>
      <c r="E196" s="344"/>
      <c r="F196" s="418"/>
      <c r="G196" s="418"/>
      <c r="H196" s="418"/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  <c r="AA196" s="418"/>
    </row>
    <row r="197" spans="1:27" ht="14.25" customHeight="1">
      <c r="A197" s="344"/>
      <c r="B197" s="344"/>
      <c r="C197" s="344"/>
      <c r="D197" s="344"/>
      <c r="E197" s="344"/>
      <c r="F197" s="418"/>
      <c r="G197" s="418"/>
      <c r="H197" s="418"/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  <c r="Y197" s="418"/>
      <c r="Z197" s="418"/>
      <c r="AA197" s="418"/>
    </row>
    <row r="198" spans="1:27" ht="14.25" customHeight="1">
      <c r="A198" s="344"/>
      <c r="B198" s="344"/>
      <c r="C198" s="344"/>
      <c r="D198" s="344"/>
      <c r="E198" s="344"/>
      <c r="F198" s="418"/>
      <c r="G198" s="418"/>
      <c r="H198" s="418"/>
      <c r="I198" s="418"/>
      <c r="J198" s="418"/>
      <c r="K198" s="418"/>
      <c r="L198" s="418"/>
      <c r="M198" s="418"/>
      <c r="N198" s="418"/>
      <c r="O198" s="418"/>
      <c r="P198" s="418"/>
      <c r="Q198" s="418"/>
      <c r="R198" s="418"/>
      <c r="S198" s="418"/>
      <c r="T198" s="418"/>
      <c r="U198" s="418"/>
      <c r="V198" s="418"/>
      <c r="W198" s="418"/>
      <c r="X198" s="418"/>
      <c r="Y198" s="418"/>
      <c r="Z198" s="418"/>
      <c r="AA198" s="418"/>
    </row>
    <row r="199" spans="1:27" ht="14.25" customHeight="1">
      <c r="A199" s="344"/>
      <c r="B199" s="344"/>
      <c r="C199" s="344"/>
      <c r="D199" s="344"/>
      <c r="E199" s="344"/>
      <c r="F199" s="418"/>
      <c r="G199" s="418"/>
      <c r="H199" s="418"/>
      <c r="I199" s="418"/>
      <c r="J199" s="418"/>
      <c r="K199" s="418"/>
      <c r="L199" s="418"/>
      <c r="M199" s="418"/>
      <c r="N199" s="418"/>
      <c r="O199" s="418"/>
      <c r="P199" s="418"/>
      <c r="Q199" s="418"/>
      <c r="R199" s="418"/>
      <c r="S199" s="418"/>
      <c r="T199" s="418"/>
      <c r="U199" s="418"/>
      <c r="V199" s="418"/>
      <c r="W199" s="418"/>
      <c r="X199" s="418"/>
      <c r="Y199" s="418"/>
      <c r="Z199" s="418"/>
      <c r="AA199" s="418"/>
    </row>
    <row r="200" spans="1:27" ht="14.25" customHeight="1">
      <c r="A200" s="344"/>
      <c r="B200" s="344"/>
      <c r="C200" s="344"/>
      <c r="D200" s="344"/>
      <c r="E200" s="344"/>
      <c r="F200" s="418"/>
      <c r="G200" s="418"/>
      <c r="H200" s="418"/>
      <c r="I200" s="418"/>
      <c r="J200" s="418"/>
      <c r="K200" s="418"/>
      <c r="L200" s="418"/>
      <c r="M200" s="418"/>
      <c r="N200" s="418"/>
      <c r="O200" s="418"/>
      <c r="P200" s="418"/>
      <c r="Q200" s="418"/>
      <c r="R200" s="418"/>
      <c r="S200" s="418"/>
      <c r="T200" s="418"/>
      <c r="U200" s="418"/>
      <c r="V200" s="418"/>
      <c r="W200" s="418"/>
      <c r="X200" s="418"/>
      <c r="Y200" s="418"/>
      <c r="Z200" s="418"/>
      <c r="AA200" s="418"/>
    </row>
    <row r="201" spans="1:27" ht="14.25" customHeight="1">
      <c r="A201" s="344"/>
      <c r="B201" s="344"/>
      <c r="C201" s="344"/>
      <c r="D201" s="344"/>
      <c r="E201" s="344"/>
      <c r="F201" s="418"/>
      <c r="G201" s="418"/>
      <c r="H201" s="418"/>
      <c r="I201" s="418"/>
      <c r="J201" s="418"/>
      <c r="K201" s="418"/>
      <c r="L201" s="418"/>
      <c r="M201" s="418"/>
      <c r="N201" s="418"/>
      <c r="O201" s="418"/>
      <c r="P201" s="418"/>
      <c r="Q201" s="418"/>
      <c r="R201" s="418"/>
      <c r="S201" s="418"/>
      <c r="T201" s="418"/>
      <c r="U201" s="418"/>
      <c r="V201" s="418"/>
      <c r="W201" s="418"/>
      <c r="X201" s="418"/>
      <c r="Y201" s="418"/>
      <c r="Z201" s="418"/>
      <c r="AA201" s="418"/>
    </row>
    <row r="202" spans="1:27" ht="14.25" customHeight="1">
      <c r="A202" s="344"/>
      <c r="B202" s="344"/>
      <c r="C202" s="344"/>
      <c r="D202" s="344"/>
      <c r="E202" s="344"/>
      <c r="F202" s="418"/>
      <c r="G202" s="418"/>
      <c r="H202" s="418"/>
      <c r="I202" s="418"/>
      <c r="J202" s="418"/>
      <c r="K202" s="418"/>
      <c r="L202" s="418"/>
      <c r="M202" s="418"/>
      <c r="N202" s="418"/>
      <c r="O202" s="418"/>
      <c r="P202" s="418"/>
      <c r="Q202" s="418"/>
      <c r="R202" s="418"/>
      <c r="S202" s="418"/>
      <c r="T202" s="418"/>
      <c r="U202" s="418"/>
      <c r="V202" s="418"/>
      <c r="W202" s="418"/>
      <c r="X202" s="418"/>
      <c r="Y202" s="418"/>
      <c r="Z202" s="418"/>
      <c r="AA202" s="418"/>
    </row>
    <row r="203" spans="1:27" ht="14.25" customHeight="1">
      <c r="A203" s="344"/>
      <c r="B203" s="344"/>
      <c r="C203" s="344"/>
      <c r="D203" s="344"/>
      <c r="E203" s="344"/>
      <c r="F203" s="418"/>
      <c r="G203" s="418"/>
      <c r="H203" s="418"/>
      <c r="I203" s="418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418"/>
      <c r="AA203" s="418"/>
    </row>
    <row r="204" spans="1:27" ht="14.25" customHeight="1">
      <c r="A204" s="344"/>
      <c r="B204" s="344"/>
      <c r="C204" s="344"/>
      <c r="D204" s="344"/>
      <c r="E204" s="344"/>
      <c r="F204" s="418"/>
      <c r="G204" s="418"/>
      <c r="H204" s="418"/>
      <c r="I204" s="418"/>
      <c r="J204" s="418"/>
      <c r="K204" s="418"/>
      <c r="L204" s="418"/>
      <c r="M204" s="418"/>
      <c r="N204" s="418"/>
      <c r="O204" s="418"/>
      <c r="P204" s="418"/>
      <c r="Q204" s="418"/>
      <c r="R204" s="418"/>
      <c r="S204" s="418"/>
      <c r="T204" s="418"/>
      <c r="U204" s="418"/>
      <c r="V204" s="418"/>
      <c r="W204" s="418"/>
      <c r="X204" s="418"/>
      <c r="Y204" s="418"/>
      <c r="Z204" s="418"/>
      <c r="AA204" s="418"/>
    </row>
    <row r="205" spans="1:27" ht="14.25" customHeight="1">
      <c r="A205" s="344"/>
      <c r="B205" s="344"/>
      <c r="C205" s="344"/>
      <c r="D205" s="344"/>
      <c r="E205" s="344"/>
      <c r="F205" s="418"/>
      <c r="G205" s="418"/>
      <c r="H205" s="418"/>
      <c r="I205" s="418"/>
      <c r="J205" s="418"/>
      <c r="K205" s="418"/>
      <c r="L205" s="418"/>
      <c r="M205" s="418"/>
      <c r="N205" s="418"/>
      <c r="O205" s="418"/>
      <c r="P205" s="418"/>
      <c r="Q205" s="418"/>
      <c r="R205" s="418"/>
      <c r="S205" s="418"/>
      <c r="T205" s="418"/>
      <c r="U205" s="418"/>
      <c r="V205" s="418"/>
      <c r="W205" s="418"/>
      <c r="X205" s="418"/>
      <c r="Y205" s="418"/>
      <c r="Z205" s="418"/>
      <c r="AA205" s="418"/>
    </row>
    <row r="206" spans="1:27" ht="14.25" customHeight="1">
      <c r="A206" s="344"/>
      <c r="B206" s="344"/>
      <c r="C206" s="344"/>
      <c r="D206" s="344"/>
      <c r="E206" s="344"/>
      <c r="F206" s="418"/>
      <c r="G206" s="418"/>
      <c r="H206" s="418"/>
      <c r="I206" s="418"/>
      <c r="J206" s="418"/>
      <c r="K206" s="418"/>
      <c r="L206" s="418"/>
      <c r="M206" s="418"/>
      <c r="N206" s="418"/>
      <c r="O206" s="418"/>
      <c r="P206" s="418"/>
      <c r="Q206" s="418"/>
      <c r="R206" s="418"/>
      <c r="S206" s="418"/>
      <c r="T206" s="418"/>
      <c r="U206" s="418"/>
      <c r="V206" s="418"/>
      <c r="W206" s="418"/>
      <c r="X206" s="418"/>
      <c r="Y206" s="418"/>
      <c r="Z206" s="418"/>
      <c r="AA206" s="418"/>
    </row>
    <row r="207" spans="1:27" ht="14.25" customHeight="1">
      <c r="A207" s="344"/>
      <c r="B207" s="344"/>
      <c r="C207" s="344"/>
      <c r="D207" s="344"/>
      <c r="E207" s="344"/>
      <c r="F207" s="418"/>
      <c r="G207" s="418"/>
      <c r="H207" s="418"/>
      <c r="I207" s="418"/>
      <c r="J207" s="418"/>
      <c r="K207" s="418"/>
      <c r="L207" s="418"/>
      <c r="M207" s="418"/>
      <c r="N207" s="418"/>
      <c r="O207" s="418"/>
      <c r="P207" s="418"/>
      <c r="Q207" s="418"/>
      <c r="R207" s="418"/>
      <c r="S207" s="418"/>
      <c r="T207" s="418"/>
      <c r="U207" s="418"/>
      <c r="V207" s="418"/>
      <c r="W207" s="418"/>
      <c r="X207" s="418"/>
      <c r="Y207" s="418"/>
      <c r="Z207" s="418"/>
      <c r="AA207" s="418"/>
    </row>
    <row r="208" spans="1:27" ht="14.25" customHeight="1">
      <c r="A208" s="344"/>
      <c r="B208" s="344"/>
      <c r="C208" s="344"/>
      <c r="D208" s="344"/>
      <c r="E208" s="344"/>
      <c r="F208" s="418"/>
      <c r="G208" s="418"/>
      <c r="H208" s="418"/>
      <c r="I208" s="418"/>
      <c r="J208" s="418"/>
      <c r="K208" s="418"/>
      <c r="L208" s="418"/>
      <c r="M208" s="418"/>
      <c r="N208" s="418"/>
      <c r="O208" s="418"/>
      <c r="P208" s="418"/>
      <c r="Q208" s="418"/>
      <c r="R208" s="418"/>
      <c r="S208" s="418"/>
      <c r="T208" s="418"/>
      <c r="U208" s="418"/>
      <c r="V208" s="418"/>
      <c r="W208" s="418"/>
      <c r="X208" s="418"/>
      <c r="Y208" s="418"/>
      <c r="Z208" s="418"/>
      <c r="AA208" s="418"/>
    </row>
    <row r="209" spans="1:27" ht="14.25" customHeight="1">
      <c r="A209" s="344"/>
      <c r="B209" s="344"/>
      <c r="C209" s="344"/>
      <c r="D209" s="344"/>
      <c r="E209" s="344"/>
      <c r="F209" s="418"/>
      <c r="G209" s="418"/>
      <c r="H209" s="418"/>
      <c r="I209" s="418"/>
      <c r="J209" s="418"/>
      <c r="K209" s="418"/>
      <c r="L209" s="418"/>
      <c r="M209" s="418"/>
      <c r="N209" s="418"/>
      <c r="O209" s="418"/>
      <c r="P209" s="418"/>
      <c r="Q209" s="418"/>
      <c r="R209" s="418"/>
      <c r="S209" s="418"/>
      <c r="T209" s="418"/>
      <c r="U209" s="418"/>
      <c r="V209" s="418"/>
      <c r="W209" s="418"/>
      <c r="X209" s="418"/>
      <c r="Y209" s="418"/>
      <c r="Z209" s="418"/>
      <c r="AA209" s="418"/>
    </row>
    <row r="210" spans="1:27" ht="14.25" customHeight="1">
      <c r="A210" s="344"/>
      <c r="B210" s="344"/>
      <c r="C210" s="344"/>
      <c r="D210" s="344"/>
      <c r="E210" s="344"/>
      <c r="F210" s="418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R210" s="418"/>
      <c r="S210" s="418"/>
      <c r="T210" s="418"/>
      <c r="U210" s="418"/>
      <c r="V210" s="418"/>
      <c r="W210" s="418"/>
      <c r="X210" s="418"/>
      <c r="Y210" s="418"/>
      <c r="Z210" s="418"/>
      <c r="AA210" s="418"/>
    </row>
    <row r="211" spans="1:27" ht="14.25" customHeight="1">
      <c r="A211" s="344"/>
      <c r="B211" s="344"/>
      <c r="C211" s="344"/>
      <c r="D211" s="344"/>
      <c r="E211" s="344"/>
      <c r="F211" s="418"/>
      <c r="G211" s="418"/>
      <c r="H211" s="418"/>
      <c r="I211" s="418"/>
      <c r="J211" s="418"/>
      <c r="K211" s="418"/>
      <c r="L211" s="418"/>
      <c r="M211" s="418"/>
      <c r="N211" s="418"/>
      <c r="O211" s="418"/>
      <c r="P211" s="418"/>
      <c r="Q211" s="418"/>
      <c r="R211" s="418"/>
      <c r="S211" s="418"/>
      <c r="T211" s="418"/>
      <c r="U211" s="418"/>
      <c r="V211" s="418"/>
      <c r="W211" s="418"/>
      <c r="X211" s="418"/>
      <c r="Y211" s="418"/>
      <c r="Z211" s="418"/>
      <c r="AA211" s="418"/>
    </row>
    <row r="212" spans="1:27" ht="14.25" customHeight="1">
      <c r="A212" s="344"/>
      <c r="B212" s="344"/>
      <c r="C212" s="344"/>
      <c r="D212" s="344"/>
      <c r="E212" s="344"/>
      <c r="F212" s="418"/>
      <c r="G212" s="418"/>
      <c r="H212" s="418"/>
      <c r="I212" s="418"/>
      <c r="J212" s="418"/>
      <c r="K212" s="418"/>
      <c r="L212" s="418"/>
      <c r="M212" s="418"/>
      <c r="N212" s="418"/>
      <c r="O212" s="418"/>
      <c r="P212" s="418"/>
      <c r="Q212" s="418"/>
      <c r="R212" s="418"/>
      <c r="S212" s="418"/>
      <c r="T212" s="418"/>
      <c r="U212" s="418"/>
      <c r="V212" s="418"/>
      <c r="W212" s="418"/>
      <c r="X212" s="418"/>
      <c r="Y212" s="418"/>
      <c r="Z212" s="418"/>
      <c r="AA212" s="418"/>
    </row>
    <row r="213" spans="1:27" ht="14.25" customHeight="1">
      <c r="A213" s="344"/>
      <c r="B213" s="344"/>
      <c r="C213" s="344"/>
      <c r="D213" s="344"/>
      <c r="E213" s="344"/>
      <c r="F213" s="418"/>
      <c r="G213" s="418"/>
      <c r="H213" s="418"/>
      <c r="I213" s="418"/>
      <c r="J213" s="418"/>
      <c r="K213" s="418"/>
      <c r="L213" s="418"/>
      <c r="M213" s="418"/>
      <c r="N213" s="418"/>
      <c r="O213" s="418"/>
      <c r="P213" s="418"/>
      <c r="Q213" s="418"/>
      <c r="R213" s="418"/>
      <c r="S213" s="418"/>
      <c r="T213" s="418"/>
      <c r="U213" s="418"/>
      <c r="V213" s="418"/>
      <c r="W213" s="418"/>
      <c r="X213" s="418"/>
      <c r="Y213" s="418"/>
      <c r="Z213" s="418"/>
      <c r="AA213" s="418"/>
    </row>
    <row r="214" spans="1:27" ht="14.25" customHeight="1">
      <c r="A214" s="344"/>
      <c r="B214" s="344"/>
      <c r="C214" s="344"/>
      <c r="D214" s="344"/>
      <c r="E214" s="344"/>
      <c r="F214" s="418"/>
      <c r="G214" s="418"/>
      <c r="H214" s="418"/>
      <c r="I214" s="418"/>
      <c r="J214" s="418"/>
      <c r="K214" s="418"/>
      <c r="L214" s="418"/>
      <c r="M214" s="418"/>
      <c r="N214" s="418"/>
      <c r="O214" s="418"/>
      <c r="P214" s="418"/>
      <c r="Q214" s="418"/>
      <c r="R214" s="418"/>
      <c r="S214" s="418"/>
      <c r="T214" s="418"/>
      <c r="U214" s="418"/>
      <c r="V214" s="418"/>
      <c r="W214" s="418"/>
      <c r="X214" s="418"/>
      <c r="Y214" s="418"/>
      <c r="Z214" s="418"/>
      <c r="AA214" s="418"/>
    </row>
    <row r="215" spans="1:27" ht="14.25" customHeight="1">
      <c r="A215" s="344"/>
      <c r="B215" s="344"/>
      <c r="C215" s="344"/>
      <c r="D215" s="344"/>
      <c r="E215" s="344"/>
      <c r="F215" s="418"/>
      <c r="G215" s="418"/>
      <c r="H215" s="418"/>
      <c r="I215" s="418"/>
      <c r="J215" s="418"/>
      <c r="K215" s="418"/>
      <c r="L215" s="418"/>
      <c r="M215" s="418"/>
      <c r="N215" s="418"/>
      <c r="O215" s="418"/>
      <c r="P215" s="418"/>
      <c r="Q215" s="418"/>
      <c r="R215" s="418"/>
      <c r="S215" s="418"/>
      <c r="T215" s="418"/>
      <c r="U215" s="418"/>
      <c r="V215" s="418"/>
      <c r="W215" s="418"/>
      <c r="X215" s="418"/>
      <c r="Y215" s="418"/>
      <c r="Z215" s="418"/>
      <c r="AA215" s="418"/>
    </row>
    <row r="216" spans="1:27" ht="14.25" customHeight="1">
      <c r="A216" s="344"/>
      <c r="B216" s="344"/>
      <c r="C216" s="344"/>
      <c r="D216" s="344"/>
      <c r="E216" s="344"/>
      <c r="F216" s="418"/>
      <c r="G216" s="418"/>
      <c r="H216" s="418"/>
      <c r="I216" s="418"/>
      <c r="J216" s="418"/>
      <c r="K216" s="418"/>
      <c r="L216" s="418"/>
      <c r="M216" s="418"/>
      <c r="N216" s="418"/>
      <c r="O216" s="418"/>
      <c r="P216" s="418"/>
      <c r="Q216" s="418"/>
      <c r="R216" s="418"/>
      <c r="S216" s="418"/>
      <c r="T216" s="418"/>
      <c r="U216" s="418"/>
      <c r="V216" s="418"/>
      <c r="W216" s="418"/>
      <c r="X216" s="418"/>
      <c r="Y216" s="418"/>
      <c r="Z216" s="418"/>
      <c r="AA216" s="418"/>
    </row>
    <row r="217" spans="1:27" ht="14.25" customHeight="1">
      <c r="A217" s="344"/>
      <c r="B217" s="344"/>
      <c r="C217" s="344"/>
      <c r="D217" s="344"/>
      <c r="E217" s="344"/>
      <c r="F217" s="418"/>
      <c r="G217" s="418"/>
      <c r="H217" s="418"/>
      <c r="I217" s="418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418"/>
      <c r="AA217" s="418"/>
    </row>
    <row r="218" spans="1:27" ht="14.25" customHeight="1">
      <c r="A218" s="344"/>
      <c r="B218" s="344"/>
      <c r="C218" s="344"/>
      <c r="D218" s="344"/>
      <c r="E218" s="344"/>
      <c r="F218" s="418"/>
      <c r="G218" s="418"/>
      <c r="H218" s="418"/>
      <c r="I218" s="418"/>
      <c r="J218" s="418"/>
      <c r="K218" s="418"/>
      <c r="L218" s="418"/>
      <c r="M218" s="418"/>
      <c r="N218" s="418"/>
      <c r="O218" s="418"/>
      <c r="P218" s="418"/>
      <c r="Q218" s="418"/>
      <c r="R218" s="418"/>
      <c r="S218" s="418"/>
      <c r="T218" s="418"/>
      <c r="U218" s="418"/>
      <c r="V218" s="418"/>
      <c r="W218" s="418"/>
      <c r="X218" s="418"/>
      <c r="Y218" s="418"/>
      <c r="Z218" s="418"/>
      <c r="AA218" s="418"/>
    </row>
    <row r="219" spans="1:27" ht="14.25" customHeight="1">
      <c r="A219" s="344"/>
      <c r="B219" s="344"/>
      <c r="C219" s="344"/>
      <c r="D219" s="344"/>
      <c r="E219" s="344"/>
      <c r="F219" s="418"/>
      <c r="G219" s="418"/>
      <c r="H219" s="418"/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8"/>
      <c r="Z219" s="418"/>
      <c r="AA219" s="418"/>
    </row>
    <row r="220" spans="1:27" ht="14.25" customHeight="1">
      <c r="A220" s="344"/>
      <c r="B220" s="344"/>
      <c r="C220" s="344"/>
      <c r="D220" s="344"/>
      <c r="E220" s="344"/>
      <c r="F220" s="418"/>
      <c r="G220" s="418"/>
      <c r="H220" s="418"/>
      <c r="I220" s="418"/>
      <c r="J220" s="418"/>
      <c r="K220" s="418"/>
      <c r="L220" s="418"/>
      <c r="M220" s="418"/>
      <c r="N220" s="418"/>
      <c r="O220" s="418"/>
      <c r="P220" s="418"/>
      <c r="Q220" s="418"/>
      <c r="R220" s="418"/>
      <c r="S220" s="418"/>
      <c r="T220" s="418"/>
      <c r="U220" s="418"/>
      <c r="V220" s="418"/>
      <c r="W220" s="418"/>
      <c r="X220" s="418"/>
      <c r="Y220" s="418"/>
      <c r="Z220" s="418"/>
      <c r="AA220" s="418"/>
    </row>
    <row r="221" spans="1:27" ht="14.25" customHeight="1">
      <c r="A221" s="344"/>
      <c r="B221" s="344"/>
      <c r="C221" s="344"/>
      <c r="D221" s="344"/>
      <c r="E221" s="344"/>
      <c r="F221" s="418"/>
      <c r="G221" s="418"/>
      <c r="H221" s="418"/>
      <c r="I221" s="418"/>
      <c r="J221" s="418"/>
      <c r="K221" s="418"/>
      <c r="L221" s="418"/>
      <c r="M221" s="418"/>
      <c r="N221" s="418"/>
      <c r="O221" s="418"/>
      <c r="P221" s="418"/>
      <c r="Q221" s="418"/>
      <c r="R221" s="418"/>
      <c r="S221" s="418"/>
      <c r="T221" s="418"/>
      <c r="U221" s="418"/>
      <c r="V221" s="418"/>
      <c r="W221" s="418"/>
      <c r="X221" s="418"/>
      <c r="Y221" s="418"/>
      <c r="Z221" s="418"/>
      <c r="AA221" s="418"/>
    </row>
    <row r="222" spans="1:27" ht="14.25" customHeight="1">
      <c r="A222" s="344"/>
      <c r="B222" s="344"/>
      <c r="C222" s="344"/>
      <c r="D222" s="344"/>
      <c r="E222" s="344"/>
      <c r="F222" s="418"/>
      <c r="G222" s="418"/>
      <c r="H222" s="418"/>
      <c r="I222" s="418"/>
      <c r="J222" s="418"/>
      <c r="K222" s="418"/>
      <c r="L222" s="418"/>
      <c r="M222" s="418"/>
      <c r="N222" s="418"/>
      <c r="O222" s="418"/>
      <c r="P222" s="418"/>
      <c r="Q222" s="418"/>
      <c r="R222" s="418"/>
      <c r="S222" s="418"/>
      <c r="T222" s="418"/>
      <c r="U222" s="418"/>
      <c r="V222" s="418"/>
      <c r="W222" s="418"/>
      <c r="X222" s="418"/>
      <c r="Y222" s="418"/>
      <c r="Z222" s="418"/>
      <c r="AA222" s="418"/>
    </row>
    <row r="223" spans="1:27" ht="14.25" customHeight="1">
      <c r="A223" s="344"/>
      <c r="B223" s="344"/>
      <c r="C223" s="344"/>
      <c r="D223" s="344"/>
      <c r="E223" s="344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418"/>
      <c r="Q223" s="418"/>
      <c r="R223" s="418"/>
      <c r="S223" s="418"/>
      <c r="T223" s="418"/>
      <c r="U223" s="418"/>
      <c r="V223" s="418"/>
      <c r="W223" s="418"/>
      <c r="X223" s="418"/>
      <c r="Y223" s="418"/>
      <c r="Z223" s="418"/>
      <c r="AA223" s="418"/>
    </row>
    <row r="224" spans="1:27" ht="14.25" customHeight="1">
      <c r="A224" s="344"/>
      <c r="B224" s="344"/>
      <c r="C224" s="344"/>
      <c r="D224" s="344"/>
      <c r="E224" s="344"/>
      <c r="F224" s="418"/>
      <c r="G224" s="418"/>
      <c r="H224" s="418"/>
      <c r="I224" s="418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418"/>
      <c r="AA224" s="418"/>
    </row>
    <row r="225" spans="1:27" ht="14.25" customHeight="1">
      <c r="A225" s="344"/>
      <c r="B225" s="344"/>
      <c r="C225" s="344"/>
      <c r="D225" s="344"/>
      <c r="E225" s="344"/>
      <c r="F225" s="418"/>
      <c r="G225" s="418"/>
      <c r="H225" s="418"/>
      <c r="I225" s="418"/>
      <c r="J225" s="418"/>
      <c r="K225" s="418"/>
      <c r="L225" s="418"/>
      <c r="M225" s="418"/>
      <c r="N225" s="418"/>
      <c r="O225" s="418"/>
      <c r="P225" s="418"/>
      <c r="Q225" s="418"/>
      <c r="R225" s="418"/>
      <c r="S225" s="418"/>
      <c r="T225" s="418"/>
      <c r="U225" s="418"/>
      <c r="V225" s="418"/>
      <c r="W225" s="418"/>
      <c r="X225" s="418"/>
      <c r="Y225" s="418"/>
      <c r="Z225" s="418"/>
      <c r="AA225" s="418"/>
    </row>
    <row r="226" spans="1:27" ht="14.25" customHeight="1">
      <c r="A226" s="344"/>
      <c r="B226" s="344"/>
      <c r="C226" s="344"/>
      <c r="D226" s="344"/>
      <c r="E226" s="344"/>
      <c r="F226" s="418"/>
      <c r="G226" s="418"/>
      <c r="H226" s="418"/>
      <c r="I226" s="418"/>
      <c r="J226" s="418"/>
      <c r="K226" s="418"/>
      <c r="L226" s="418"/>
      <c r="M226" s="418"/>
      <c r="N226" s="418"/>
      <c r="O226" s="418"/>
      <c r="P226" s="418"/>
      <c r="Q226" s="418"/>
      <c r="R226" s="418"/>
      <c r="S226" s="418"/>
      <c r="T226" s="418"/>
      <c r="U226" s="418"/>
      <c r="V226" s="418"/>
      <c r="W226" s="418"/>
      <c r="X226" s="418"/>
      <c r="Y226" s="418"/>
      <c r="Z226" s="418"/>
      <c r="AA226" s="418"/>
    </row>
    <row r="227" spans="1:27" ht="14.25" customHeight="1">
      <c r="A227" s="344"/>
      <c r="B227" s="344"/>
      <c r="C227" s="344"/>
      <c r="D227" s="344"/>
      <c r="E227" s="344"/>
      <c r="F227" s="418"/>
      <c r="G227" s="418"/>
      <c r="H227" s="418"/>
      <c r="I227" s="418"/>
      <c r="J227" s="418"/>
      <c r="K227" s="418"/>
      <c r="L227" s="418"/>
      <c r="M227" s="418"/>
      <c r="N227" s="418"/>
      <c r="O227" s="418"/>
      <c r="P227" s="418"/>
      <c r="Q227" s="418"/>
      <c r="R227" s="418"/>
      <c r="S227" s="418"/>
      <c r="T227" s="418"/>
      <c r="U227" s="418"/>
      <c r="V227" s="418"/>
      <c r="W227" s="418"/>
      <c r="X227" s="418"/>
      <c r="Y227" s="418"/>
      <c r="Z227" s="418"/>
      <c r="AA227" s="418"/>
    </row>
    <row r="228" spans="1:27" ht="14.25" customHeight="1">
      <c r="A228" s="344"/>
      <c r="B228" s="344"/>
      <c r="C228" s="344"/>
      <c r="D228" s="344"/>
      <c r="E228" s="344"/>
      <c r="F228" s="418"/>
      <c r="G228" s="418"/>
      <c r="H228" s="418"/>
      <c r="I228" s="418"/>
      <c r="J228" s="418"/>
      <c r="K228" s="418"/>
      <c r="L228" s="418"/>
      <c r="M228" s="418"/>
      <c r="N228" s="418"/>
      <c r="O228" s="418"/>
      <c r="P228" s="418"/>
      <c r="Q228" s="418"/>
      <c r="R228" s="418"/>
      <c r="S228" s="418"/>
      <c r="T228" s="418"/>
      <c r="U228" s="418"/>
      <c r="V228" s="418"/>
      <c r="W228" s="418"/>
      <c r="X228" s="418"/>
      <c r="Y228" s="418"/>
      <c r="Z228" s="418"/>
      <c r="AA228" s="418"/>
    </row>
    <row r="229" spans="1:27" ht="14.25" customHeight="1">
      <c r="A229" s="344"/>
      <c r="B229" s="344"/>
      <c r="C229" s="344"/>
      <c r="D229" s="344"/>
      <c r="E229" s="344"/>
      <c r="F229" s="418"/>
      <c r="G229" s="418"/>
      <c r="H229" s="418"/>
      <c r="I229" s="418"/>
      <c r="J229" s="418"/>
      <c r="K229" s="418"/>
      <c r="L229" s="418"/>
      <c r="M229" s="418"/>
      <c r="N229" s="418"/>
      <c r="O229" s="418"/>
      <c r="P229" s="418"/>
      <c r="Q229" s="418"/>
      <c r="R229" s="418"/>
      <c r="S229" s="418"/>
      <c r="T229" s="418"/>
      <c r="U229" s="418"/>
      <c r="V229" s="418"/>
      <c r="W229" s="418"/>
      <c r="X229" s="418"/>
      <c r="Y229" s="418"/>
      <c r="Z229" s="418"/>
      <c r="AA229" s="418"/>
    </row>
    <row r="230" spans="1:27" ht="14.25" customHeight="1">
      <c r="A230" s="344"/>
      <c r="B230" s="344"/>
      <c r="C230" s="344"/>
      <c r="D230" s="344"/>
      <c r="E230" s="344"/>
      <c r="F230" s="418"/>
      <c r="G230" s="418"/>
      <c r="H230" s="418"/>
      <c r="I230" s="418"/>
      <c r="J230" s="418"/>
      <c r="K230" s="418"/>
      <c r="L230" s="418"/>
      <c r="M230" s="418"/>
      <c r="N230" s="418"/>
      <c r="O230" s="418"/>
      <c r="P230" s="418"/>
      <c r="Q230" s="418"/>
      <c r="R230" s="418"/>
      <c r="S230" s="418"/>
      <c r="T230" s="418"/>
      <c r="U230" s="418"/>
      <c r="V230" s="418"/>
      <c r="W230" s="418"/>
      <c r="X230" s="418"/>
      <c r="Y230" s="418"/>
      <c r="Z230" s="418"/>
      <c r="AA230" s="418"/>
    </row>
    <row r="231" spans="1:27" ht="14.25" customHeight="1">
      <c r="A231" s="344"/>
      <c r="B231" s="344"/>
      <c r="C231" s="344"/>
      <c r="D231" s="344"/>
      <c r="E231" s="344"/>
      <c r="F231" s="418"/>
      <c r="G231" s="418"/>
      <c r="H231" s="418"/>
      <c r="I231" s="418"/>
      <c r="J231" s="418"/>
      <c r="K231" s="418"/>
      <c r="L231" s="418"/>
      <c r="M231" s="418"/>
      <c r="N231" s="418"/>
      <c r="O231" s="418"/>
      <c r="P231" s="418"/>
      <c r="Q231" s="418"/>
      <c r="R231" s="418"/>
      <c r="S231" s="418"/>
      <c r="T231" s="418"/>
      <c r="U231" s="418"/>
      <c r="V231" s="418"/>
      <c r="W231" s="418"/>
      <c r="X231" s="418"/>
      <c r="Y231" s="418"/>
      <c r="Z231" s="418"/>
      <c r="AA231" s="418"/>
    </row>
    <row r="232" spans="1:27" ht="14.25" customHeight="1">
      <c r="A232" s="344"/>
      <c r="B232" s="344"/>
      <c r="C232" s="344"/>
      <c r="D232" s="344"/>
      <c r="E232" s="344"/>
      <c r="F232" s="418"/>
      <c r="G232" s="418"/>
      <c r="H232" s="418"/>
      <c r="I232" s="418"/>
      <c r="J232" s="418"/>
      <c r="K232" s="418"/>
      <c r="L232" s="418"/>
      <c r="M232" s="418"/>
      <c r="N232" s="418"/>
      <c r="O232" s="418"/>
      <c r="P232" s="418"/>
      <c r="Q232" s="418"/>
      <c r="R232" s="418"/>
      <c r="S232" s="418"/>
      <c r="T232" s="418"/>
      <c r="U232" s="418"/>
      <c r="V232" s="418"/>
      <c r="W232" s="418"/>
      <c r="X232" s="418"/>
      <c r="Y232" s="418"/>
      <c r="Z232" s="418"/>
      <c r="AA232" s="418"/>
    </row>
    <row r="233" spans="1:27" ht="14.25" customHeight="1">
      <c r="A233" s="344"/>
      <c r="B233" s="344"/>
      <c r="C233" s="344"/>
      <c r="D233" s="344"/>
      <c r="E233" s="344"/>
      <c r="F233" s="418"/>
      <c r="G233" s="418"/>
      <c r="H233" s="418"/>
      <c r="I233" s="418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418"/>
      <c r="AA233" s="418"/>
    </row>
    <row r="234" spans="1:27" ht="14.25" customHeight="1">
      <c r="A234" s="344"/>
      <c r="B234" s="344"/>
      <c r="C234" s="344"/>
      <c r="D234" s="344"/>
      <c r="E234" s="344"/>
      <c r="F234" s="418"/>
      <c r="G234" s="418"/>
      <c r="H234" s="418"/>
      <c r="I234" s="418"/>
      <c r="J234" s="418"/>
      <c r="K234" s="418"/>
      <c r="L234" s="418"/>
      <c r="M234" s="418"/>
      <c r="N234" s="418"/>
      <c r="O234" s="418"/>
      <c r="P234" s="418"/>
      <c r="Q234" s="418"/>
      <c r="R234" s="418"/>
      <c r="S234" s="418"/>
      <c r="T234" s="418"/>
      <c r="U234" s="418"/>
      <c r="V234" s="418"/>
      <c r="W234" s="418"/>
      <c r="X234" s="418"/>
      <c r="Y234" s="418"/>
      <c r="Z234" s="418"/>
      <c r="AA234" s="418"/>
    </row>
    <row r="235" spans="1:27" ht="14.25" customHeight="1">
      <c r="A235" s="344"/>
      <c r="B235" s="344"/>
      <c r="C235" s="344"/>
      <c r="D235" s="344"/>
      <c r="E235" s="344"/>
      <c r="F235" s="418"/>
      <c r="G235" s="418"/>
      <c r="H235" s="418"/>
      <c r="I235" s="418"/>
      <c r="J235" s="418"/>
      <c r="K235" s="418"/>
      <c r="L235" s="418"/>
      <c r="M235" s="418"/>
      <c r="N235" s="418"/>
      <c r="O235" s="418"/>
      <c r="P235" s="418"/>
      <c r="Q235" s="418"/>
      <c r="R235" s="418"/>
      <c r="S235" s="418"/>
      <c r="T235" s="418"/>
      <c r="U235" s="418"/>
      <c r="V235" s="418"/>
      <c r="W235" s="418"/>
      <c r="X235" s="418"/>
      <c r="Y235" s="418"/>
      <c r="Z235" s="418"/>
      <c r="AA235" s="418"/>
    </row>
    <row r="236" spans="1:27" ht="14.25" customHeight="1">
      <c r="A236" s="344"/>
      <c r="B236" s="344"/>
      <c r="C236" s="344"/>
      <c r="D236" s="344"/>
      <c r="E236" s="344"/>
      <c r="F236" s="418"/>
      <c r="G236" s="418"/>
      <c r="H236" s="418"/>
      <c r="I236" s="418"/>
      <c r="J236" s="418"/>
      <c r="K236" s="418"/>
      <c r="L236" s="418"/>
      <c r="M236" s="418"/>
      <c r="N236" s="418"/>
      <c r="O236" s="418"/>
      <c r="P236" s="418"/>
      <c r="Q236" s="418"/>
      <c r="R236" s="418"/>
      <c r="S236" s="418"/>
      <c r="T236" s="418"/>
      <c r="U236" s="418"/>
      <c r="V236" s="418"/>
      <c r="W236" s="418"/>
      <c r="X236" s="418"/>
      <c r="Y236" s="418"/>
      <c r="Z236" s="418"/>
      <c r="AA236" s="418"/>
    </row>
    <row r="237" spans="1:27" ht="14.25" customHeight="1">
      <c r="A237" s="344"/>
      <c r="B237" s="344"/>
      <c r="C237" s="344"/>
      <c r="D237" s="344"/>
      <c r="E237" s="344"/>
      <c r="F237" s="418"/>
      <c r="G237" s="418"/>
      <c r="H237" s="418"/>
      <c r="I237" s="418"/>
      <c r="J237" s="418"/>
      <c r="K237" s="418"/>
      <c r="L237" s="418"/>
      <c r="M237" s="418"/>
      <c r="N237" s="418"/>
      <c r="O237" s="418"/>
      <c r="P237" s="418"/>
      <c r="Q237" s="418"/>
      <c r="R237" s="418"/>
      <c r="S237" s="418"/>
      <c r="T237" s="418"/>
      <c r="U237" s="418"/>
      <c r="V237" s="418"/>
      <c r="W237" s="418"/>
      <c r="X237" s="418"/>
      <c r="Y237" s="418"/>
      <c r="Z237" s="418"/>
      <c r="AA237" s="418"/>
    </row>
    <row r="238" spans="1:27" ht="14.25" customHeight="1">
      <c r="A238" s="344"/>
      <c r="B238" s="344"/>
      <c r="C238" s="344"/>
      <c r="D238" s="344"/>
      <c r="E238" s="344"/>
      <c r="F238" s="418"/>
      <c r="G238" s="418"/>
      <c r="H238" s="418"/>
      <c r="I238" s="418"/>
      <c r="J238" s="418"/>
      <c r="K238" s="418"/>
      <c r="L238" s="418"/>
      <c r="M238" s="418"/>
      <c r="N238" s="418"/>
      <c r="O238" s="418"/>
      <c r="P238" s="418"/>
      <c r="Q238" s="418"/>
      <c r="R238" s="418"/>
      <c r="S238" s="418"/>
      <c r="T238" s="418"/>
      <c r="U238" s="418"/>
      <c r="V238" s="418"/>
      <c r="W238" s="418"/>
      <c r="X238" s="418"/>
      <c r="Y238" s="418"/>
      <c r="Z238" s="418"/>
      <c r="AA238" s="418"/>
    </row>
    <row r="239" spans="1:27" ht="14.25" customHeight="1">
      <c r="A239" s="344"/>
      <c r="B239" s="344"/>
      <c r="C239" s="344"/>
      <c r="D239" s="344"/>
      <c r="E239" s="344"/>
      <c r="F239" s="418"/>
      <c r="G239" s="418"/>
      <c r="H239" s="418"/>
      <c r="I239" s="418"/>
      <c r="J239" s="418"/>
      <c r="K239" s="418"/>
      <c r="L239" s="418"/>
      <c r="M239" s="418"/>
      <c r="N239" s="418"/>
      <c r="O239" s="418"/>
      <c r="P239" s="418"/>
      <c r="Q239" s="418"/>
      <c r="R239" s="418"/>
      <c r="S239" s="418"/>
      <c r="T239" s="418"/>
      <c r="U239" s="418"/>
      <c r="V239" s="418"/>
      <c r="W239" s="418"/>
      <c r="X239" s="418"/>
      <c r="Y239" s="418"/>
      <c r="Z239" s="418"/>
      <c r="AA239" s="418"/>
    </row>
    <row r="240" spans="1:27" ht="14.25" customHeight="1">
      <c r="A240" s="344"/>
      <c r="B240" s="344"/>
      <c r="C240" s="344"/>
      <c r="D240" s="344"/>
      <c r="E240" s="344"/>
      <c r="F240" s="418"/>
      <c r="G240" s="418"/>
      <c r="H240" s="418"/>
      <c r="I240" s="418"/>
      <c r="J240" s="418"/>
      <c r="K240" s="418"/>
      <c r="L240" s="418"/>
      <c r="M240" s="418"/>
      <c r="N240" s="418"/>
      <c r="O240" s="418"/>
      <c r="P240" s="418"/>
      <c r="Q240" s="418"/>
      <c r="R240" s="418"/>
      <c r="S240" s="418"/>
      <c r="T240" s="418"/>
      <c r="U240" s="418"/>
      <c r="V240" s="418"/>
      <c r="W240" s="418"/>
      <c r="X240" s="418"/>
      <c r="Y240" s="418"/>
      <c r="Z240" s="418"/>
      <c r="AA240" s="418"/>
    </row>
    <row r="241" spans="1:27" ht="14.25" customHeight="1">
      <c r="A241" s="344"/>
      <c r="B241" s="344"/>
      <c r="C241" s="344"/>
      <c r="D241" s="344"/>
      <c r="E241" s="344"/>
      <c r="F241" s="418"/>
      <c r="G241" s="418"/>
      <c r="H241" s="418"/>
      <c r="I241" s="418"/>
      <c r="J241" s="418"/>
      <c r="K241" s="418"/>
      <c r="L241" s="418"/>
      <c r="M241" s="418"/>
      <c r="N241" s="418"/>
      <c r="O241" s="418"/>
      <c r="P241" s="418"/>
      <c r="Q241" s="418"/>
      <c r="R241" s="418"/>
      <c r="S241" s="418"/>
      <c r="T241" s="418"/>
      <c r="U241" s="418"/>
      <c r="V241" s="418"/>
      <c r="W241" s="418"/>
      <c r="X241" s="418"/>
      <c r="Y241" s="418"/>
      <c r="Z241" s="418"/>
      <c r="AA241" s="418"/>
    </row>
    <row r="242" spans="1:27" ht="14.25" customHeight="1">
      <c r="A242" s="344"/>
      <c r="B242" s="344"/>
      <c r="C242" s="344"/>
      <c r="D242" s="344"/>
      <c r="E242" s="344"/>
      <c r="F242" s="418"/>
      <c r="G242" s="418"/>
      <c r="H242" s="418"/>
      <c r="I242" s="418"/>
      <c r="J242" s="418"/>
      <c r="K242" s="418"/>
      <c r="L242" s="418"/>
      <c r="M242" s="418"/>
      <c r="N242" s="418"/>
      <c r="O242" s="418"/>
      <c r="P242" s="418"/>
      <c r="Q242" s="418"/>
      <c r="R242" s="418"/>
      <c r="S242" s="418"/>
      <c r="T242" s="418"/>
      <c r="U242" s="418"/>
      <c r="V242" s="418"/>
      <c r="W242" s="418"/>
      <c r="X242" s="418"/>
      <c r="Y242" s="418"/>
      <c r="Z242" s="418"/>
      <c r="AA242" s="418"/>
    </row>
    <row r="243" spans="1:27" ht="14.25" customHeight="1">
      <c r="A243" s="344"/>
      <c r="B243" s="344"/>
      <c r="C243" s="344"/>
      <c r="D243" s="344"/>
      <c r="E243" s="344"/>
      <c r="F243" s="418"/>
      <c r="G243" s="418"/>
      <c r="H243" s="418"/>
      <c r="I243" s="418"/>
      <c r="J243" s="418"/>
      <c r="K243" s="418"/>
      <c r="L243" s="418"/>
      <c r="M243" s="418"/>
      <c r="N243" s="418"/>
      <c r="O243" s="418"/>
      <c r="P243" s="418"/>
      <c r="Q243" s="418"/>
      <c r="R243" s="418"/>
      <c r="S243" s="418"/>
      <c r="T243" s="418"/>
      <c r="U243" s="418"/>
      <c r="V243" s="418"/>
      <c r="W243" s="418"/>
      <c r="X243" s="418"/>
      <c r="Y243" s="418"/>
      <c r="Z243" s="418"/>
      <c r="AA243" s="418"/>
    </row>
    <row r="244" spans="1:27" ht="14.25" customHeight="1">
      <c r="A244" s="344"/>
      <c r="B244" s="344"/>
      <c r="C244" s="344"/>
      <c r="D244" s="344"/>
      <c r="E244" s="344"/>
      <c r="F244" s="418"/>
      <c r="G244" s="418"/>
      <c r="H244" s="418"/>
      <c r="I244" s="418"/>
      <c r="J244" s="418"/>
      <c r="K244" s="418"/>
      <c r="L244" s="418"/>
      <c r="M244" s="418"/>
      <c r="N244" s="418"/>
      <c r="O244" s="418"/>
      <c r="P244" s="418"/>
      <c r="Q244" s="418"/>
      <c r="R244" s="418"/>
      <c r="S244" s="418"/>
      <c r="T244" s="418"/>
      <c r="U244" s="418"/>
      <c r="V244" s="418"/>
      <c r="W244" s="418"/>
      <c r="X244" s="418"/>
      <c r="Y244" s="418"/>
      <c r="Z244" s="418"/>
      <c r="AA244" s="418"/>
    </row>
    <row r="245" spans="1:27" ht="14.25" customHeight="1">
      <c r="A245" s="344"/>
      <c r="B245" s="344"/>
      <c r="C245" s="344"/>
      <c r="D245" s="344"/>
      <c r="E245" s="344"/>
      <c r="F245" s="418"/>
      <c r="G245" s="418"/>
      <c r="H245" s="418"/>
      <c r="I245" s="418"/>
      <c r="J245" s="418"/>
      <c r="K245" s="418"/>
      <c r="L245" s="418"/>
      <c r="M245" s="418"/>
      <c r="N245" s="418"/>
      <c r="O245" s="418"/>
      <c r="P245" s="418"/>
      <c r="Q245" s="418"/>
      <c r="R245" s="418"/>
      <c r="S245" s="418"/>
      <c r="T245" s="418"/>
      <c r="U245" s="418"/>
      <c r="V245" s="418"/>
      <c r="W245" s="418"/>
      <c r="X245" s="418"/>
      <c r="Y245" s="418"/>
      <c r="Z245" s="418"/>
      <c r="AA245" s="418"/>
    </row>
    <row r="246" spans="1:27" ht="14.25" customHeight="1">
      <c r="A246" s="344"/>
      <c r="B246" s="344"/>
      <c r="C246" s="344"/>
      <c r="D246" s="344"/>
      <c r="E246" s="344"/>
      <c r="F246" s="418"/>
      <c r="G246" s="418"/>
      <c r="H246" s="418"/>
      <c r="I246" s="418"/>
      <c r="J246" s="418"/>
      <c r="K246" s="418"/>
      <c r="L246" s="418"/>
      <c r="M246" s="418"/>
      <c r="N246" s="418"/>
      <c r="O246" s="418"/>
      <c r="P246" s="418"/>
      <c r="Q246" s="418"/>
      <c r="R246" s="418"/>
      <c r="S246" s="418"/>
      <c r="T246" s="418"/>
      <c r="U246" s="418"/>
      <c r="V246" s="418"/>
      <c r="W246" s="418"/>
      <c r="X246" s="418"/>
      <c r="Y246" s="418"/>
      <c r="Z246" s="418"/>
      <c r="AA246" s="418"/>
    </row>
    <row r="247" spans="1:27" ht="14.25" customHeight="1">
      <c r="A247" s="344"/>
      <c r="B247" s="344"/>
      <c r="C247" s="344"/>
      <c r="D247" s="344"/>
      <c r="E247" s="344"/>
      <c r="F247" s="418"/>
      <c r="G247" s="418"/>
      <c r="H247" s="418"/>
      <c r="I247" s="418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Z247" s="418"/>
      <c r="AA247" s="418"/>
    </row>
    <row r="248" spans="1:27" ht="14.25" customHeight="1">
      <c r="A248" s="344"/>
      <c r="B248" s="344"/>
      <c r="C248" s="344"/>
      <c r="D248" s="344"/>
      <c r="E248" s="344"/>
      <c r="F248" s="418"/>
      <c r="G248" s="418"/>
      <c r="H248" s="418"/>
      <c r="I248" s="418"/>
      <c r="J248" s="418"/>
      <c r="K248" s="418"/>
      <c r="L248" s="418"/>
      <c r="M248" s="418"/>
      <c r="N248" s="418"/>
      <c r="O248" s="418"/>
      <c r="P248" s="418"/>
      <c r="Q248" s="418"/>
      <c r="R248" s="418"/>
      <c r="S248" s="418"/>
      <c r="T248" s="418"/>
      <c r="U248" s="418"/>
      <c r="V248" s="418"/>
      <c r="W248" s="418"/>
      <c r="X248" s="418"/>
      <c r="Y248" s="418"/>
      <c r="Z248" s="418"/>
      <c r="AA248" s="418"/>
    </row>
    <row r="249" spans="1:27" ht="14.25" customHeight="1">
      <c r="A249" s="344"/>
      <c r="B249" s="344"/>
      <c r="C249" s="344"/>
      <c r="D249" s="344"/>
      <c r="E249" s="344"/>
      <c r="F249" s="418"/>
      <c r="G249" s="418"/>
      <c r="H249" s="418"/>
      <c r="I249" s="418"/>
      <c r="J249" s="418"/>
      <c r="K249" s="418"/>
      <c r="L249" s="418"/>
      <c r="M249" s="418"/>
      <c r="N249" s="418"/>
      <c r="O249" s="418"/>
      <c r="P249" s="418"/>
      <c r="Q249" s="418"/>
      <c r="R249" s="418"/>
      <c r="S249" s="418"/>
      <c r="T249" s="418"/>
      <c r="U249" s="418"/>
      <c r="V249" s="418"/>
      <c r="W249" s="418"/>
      <c r="X249" s="418"/>
      <c r="Y249" s="418"/>
      <c r="Z249" s="418"/>
      <c r="AA249" s="418"/>
    </row>
    <row r="250" spans="1:27" ht="14.25" customHeight="1">
      <c r="A250" s="344"/>
      <c r="B250" s="344"/>
      <c r="C250" s="344"/>
      <c r="D250" s="344"/>
      <c r="E250" s="344"/>
      <c r="F250" s="418"/>
      <c r="G250" s="418"/>
      <c r="H250" s="418"/>
      <c r="I250" s="418"/>
      <c r="J250" s="418"/>
      <c r="K250" s="418"/>
      <c r="L250" s="418"/>
      <c r="M250" s="418"/>
      <c r="N250" s="418"/>
      <c r="O250" s="418"/>
      <c r="P250" s="418"/>
      <c r="Q250" s="418"/>
      <c r="R250" s="418"/>
      <c r="S250" s="418"/>
      <c r="T250" s="418"/>
      <c r="U250" s="418"/>
      <c r="V250" s="418"/>
      <c r="W250" s="418"/>
      <c r="X250" s="418"/>
      <c r="Y250" s="418"/>
      <c r="Z250" s="418"/>
      <c r="AA250" s="418"/>
    </row>
    <row r="251" spans="1:27" ht="14.25" customHeight="1">
      <c r="A251" s="344"/>
      <c r="B251" s="344"/>
      <c r="C251" s="344"/>
      <c r="D251" s="344"/>
      <c r="E251" s="344"/>
      <c r="F251" s="418"/>
      <c r="G251" s="418"/>
      <c r="H251" s="418"/>
      <c r="I251" s="418"/>
      <c r="J251" s="418"/>
      <c r="K251" s="418"/>
      <c r="L251" s="418"/>
      <c r="M251" s="418"/>
      <c r="N251" s="418"/>
      <c r="O251" s="418"/>
      <c r="P251" s="418"/>
      <c r="Q251" s="418"/>
      <c r="R251" s="418"/>
      <c r="S251" s="418"/>
      <c r="T251" s="418"/>
      <c r="U251" s="418"/>
      <c r="V251" s="418"/>
      <c r="W251" s="418"/>
      <c r="X251" s="418"/>
      <c r="Y251" s="418"/>
      <c r="Z251" s="418"/>
      <c r="AA251" s="418"/>
    </row>
    <row r="252" spans="1:27" ht="14.25" customHeight="1">
      <c r="A252" s="344"/>
      <c r="B252" s="344"/>
      <c r="C252" s="344"/>
      <c r="D252" s="344"/>
      <c r="E252" s="344"/>
      <c r="F252" s="418"/>
      <c r="G252" s="418"/>
      <c r="H252" s="418"/>
      <c r="I252" s="418"/>
      <c r="J252" s="418"/>
      <c r="K252" s="418"/>
      <c r="L252" s="418"/>
      <c r="M252" s="418"/>
      <c r="N252" s="418"/>
      <c r="O252" s="418"/>
      <c r="P252" s="418"/>
      <c r="Q252" s="418"/>
      <c r="R252" s="418"/>
      <c r="S252" s="418"/>
      <c r="T252" s="418"/>
      <c r="U252" s="418"/>
      <c r="V252" s="418"/>
      <c r="W252" s="418"/>
      <c r="X252" s="418"/>
      <c r="Y252" s="418"/>
      <c r="Z252" s="418"/>
      <c r="AA252" s="418"/>
    </row>
    <row r="253" spans="1:27" ht="14.25" customHeight="1">
      <c r="A253" s="344"/>
      <c r="B253" s="344"/>
      <c r="C253" s="344"/>
      <c r="D253" s="344"/>
      <c r="E253" s="344"/>
      <c r="F253" s="418"/>
      <c r="G253" s="418"/>
      <c r="H253" s="418"/>
      <c r="I253" s="418"/>
      <c r="J253" s="418"/>
      <c r="K253" s="418"/>
      <c r="L253" s="418"/>
      <c r="M253" s="418"/>
      <c r="N253" s="418"/>
      <c r="O253" s="418"/>
      <c r="P253" s="418"/>
      <c r="Q253" s="418"/>
      <c r="R253" s="418"/>
      <c r="S253" s="418"/>
      <c r="T253" s="418"/>
      <c r="U253" s="418"/>
      <c r="V253" s="418"/>
      <c r="W253" s="418"/>
      <c r="X253" s="418"/>
      <c r="Y253" s="418"/>
      <c r="Z253" s="418"/>
      <c r="AA253" s="418"/>
    </row>
    <row r="254" spans="1:27" ht="14.25" customHeight="1">
      <c r="A254" s="344"/>
      <c r="B254" s="344"/>
      <c r="C254" s="344"/>
      <c r="D254" s="344"/>
      <c r="E254" s="344"/>
      <c r="F254" s="418"/>
      <c r="G254" s="418"/>
      <c r="H254" s="418"/>
      <c r="I254" s="418"/>
      <c r="J254" s="418"/>
      <c r="K254" s="418"/>
      <c r="L254" s="418"/>
      <c r="M254" s="418"/>
      <c r="N254" s="418"/>
      <c r="O254" s="418"/>
      <c r="P254" s="418"/>
      <c r="Q254" s="418"/>
      <c r="R254" s="418"/>
      <c r="S254" s="418"/>
      <c r="T254" s="418"/>
      <c r="U254" s="418"/>
      <c r="V254" s="418"/>
      <c r="W254" s="418"/>
      <c r="X254" s="418"/>
      <c r="Y254" s="418"/>
      <c r="Z254" s="418"/>
      <c r="AA254" s="418"/>
    </row>
    <row r="255" spans="1:27" ht="14.25" customHeight="1">
      <c r="A255" s="344"/>
      <c r="B255" s="344"/>
      <c r="C255" s="344"/>
      <c r="D255" s="344"/>
      <c r="E255" s="344"/>
      <c r="F255" s="418"/>
      <c r="G255" s="418"/>
      <c r="H255" s="418"/>
      <c r="I255" s="418"/>
      <c r="J255" s="418"/>
      <c r="K255" s="418"/>
      <c r="L255" s="418"/>
      <c r="M255" s="418"/>
      <c r="N255" s="418"/>
      <c r="O255" s="418"/>
      <c r="P255" s="418"/>
      <c r="Q255" s="418"/>
      <c r="R255" s="418"/>
      <c r="S255" s="418"/>
      <c r="T255" s="418"/>
      <c r="U255" s="418"/>
      <c r="V255" s="418"/>
      <c r="W255" s="418"/>
      <c r="X255" s="418"/>
      <c r="Y255" s="418"/>
      <c r="Z255" s="418"/>
      <c r="AA255" s="418"/>
    </row>
    <row r="256" spans="1:27" ht="14.25" customHeight="1">
      <c r="A256" s="344"/>
      <c r="B256" s="344"/>
      <c r="C256" s="344"/>
      <c r="D256" s="344"/>
      <c r="E256" s="344"/>
      <c r="F256" s="418"/>
      <c r="G256" s="418"/>
      <c r="H256" s="418"/>
      <c r="I256" s="418"/>
      <c r="J256" s="418"/>
      <c r="K256" s="418"/>
      <c r="L256" s="418"/>
      <c r="M256" s="418"/>
      <c r="N256" s="418"/>
      <c r="O256" s="418"/>
      <c r="P256" s="418"/>
      <c r="Q256" s="418"/>
      <c r="R256" s="418"/>
      <c r="S256" s="418"/>
      <c r="T256" s="418"/>
      <c r="U256" s="418"/>
      <c r="V256" s="418"/>
      <c r="W256" s="418"/>
      <c r="X256" s="418"/>
      <c r="Y256" s="418"/>
      <c r="Z256" s="418"/>
      <c r="AA256" s="418"/>
    </row>
    <row r="257" spans="1:27" ht="14.25" customHeight="1">
      <c r="A257" s="344"/>
      <c r="B257" s="344"/>
      <c r="C257" s="344"/>
      <c r="D257" s="344"/>
      <c r="E257" s="344"/>
      <c r="F257" s="418"/>
      <c r="G257" s="418"/>
      <c r="H257" s="418"/>
      <c r="I257" s="418"/>
      <c r="J257" s="418"/>
      <c r="K257" s="418"/>
      <c r="L257" s="418"/>
      <c r="M257" s="418"/>
      <c r="N257" s="418"/>
      <c r="O257" s="418"/>
      <c r="P257" s="418"/>
      <c r="Q257" s="418"/>
      <c r="R257" s="418"/>
      <c r="S257" s="418"/>
      <c r="T257" s="418"/>
      <c r="U257" s="418"/>
      <c r="V257" s="418"/>
      <c r="W257" s="418"/>
      <c r="X257" s="418"/>
      <c r="Y257" s="418"/>
      <c r="Z257" s="418"/>
      <c r="AA257" s="418"/>
    </row>
    <row r="258" spans="1:27" ht="14.25" customHeight="1">
      <c r="A258" s="344"/>
      <c r="B258" s="344"/>
      <c r="C258" s="344"/>
      <c r="D258" s="344"/>
      <c r="E258" s="344"/>
      <c r="F258" s="418"/>
      <c r="G258" s="418"/>
      <c r="H258" s="418"/>
      <c r="I258" s="418"/>
      <c r="J258" s="418"/>
      <c r="K258" s="418"/>
      <c r="L258" s="418"/>
      <c r="M258" s="418"/>
      <c r="N258" s="418"/>
      <c r="O258" s="418"/>
      <c r="P258" s="418"/>
      <c r="Q258" s="418"/>
      <c r="R258" s="418"/>
      <c r="S258" s="418"/>
      <c r="T258" s="418"/>
      <c r="U258" s="418"/>
      <c r="V258" s="418"/>
      <c r="W258" s="418"/>
      <c r="X258" s="418"/>
      <c r="Y258" s="418"/>
      <c r="Z258" s="418"/>
      <c r="AA258" s="418"/>
    </row>
    <row r="259" spans="1:27" ht="14.25" customHeight="1">
      <c r="A259" s="344"/>
      <c r="B259" s="344"/>
      <c r="C259" s="344"/>
      <c r="D259" s="344"/>
      <c r="E259" s="344"/>
      <c r="F259" s="418"/>
      <c r="G259" s="418"/>
      <c r="H259" s="418"/>
      <c r="I259" s="418"/>
      <c r="J259" s="418"/>
      <c r="K259" s="418"/>
      <c r="L259" s="418"/>
      <c r="M259" s="418"/>
      <c r="N259" s="418"/>
      <c r="O259" s="418"/>
      <c r="P259" s="418"/>
      <c r="Q259" s="418"/>
      <c r="R259" s="418"/>
      <c r="S259" s="418"/>
      <c r="T259" s="418"/>
      <c r="U259" s="418"/>
      <c r="V259" s="418"/>
      <c r="W259" s="418"/>
      <c r="X259" s="418"/>
      <c r="Y259" s="418"/>
      <c r="Z259" s="418"/>
      <c r="AA259" s="418"/>
    </row>
    <row r="260" spans="1:27" ht="14.25" customHeight="1">
      <c r="A260" s="344"/>
      <c r="B260" s="344"/>
      <c r="C260" s="344"/>
      <c r="D260" s="344"/>
      <c r="E260" s="344"/>
      <c r="F260" s="418"/>
      <c r="G260" s="418"/>
      <c r="H260" s="418"/>
      <c r="I260" s="418"/>
      <c r="J260" s="418"/>
      <c r="K260" s="418"/>
      <c r="L260" s="418"/>
      <c r="M260" s="418"/>
      <c r="N260" s="418"/>
      <c r="O260" s="418"/>
      <c r="P260" s="418"/>
      <c r="Q260" s="418"/>
      <c r="R260" s="418"/>
      <c r="S260" s="418"/>
      <c r="T260" s="418"/>
      <c r="U260" s="418"/>
      <c r="V260" s="418"/>
      <c r="W260" s="418"/>
      <c r="X260" s="418"/>
      <c r="Y260" s="418"/>
      <c r="Z260" s="418"/>
      <c r="AA260" s="418"/>
    </row>
    <row r="261" spans="1:27" ht="14.25" customHeight="1">
      <c r="A261" s="344"/>
      <c r="B261" s="344"/>
      <c r="C261" s="344"/>
      <c r="D261" s="344"/>
      <c r="E261" s="344"/>
      <c r="F261" s="418"/>
      <c r="G261" s="418"/>
      <c r="H261" s="418"/>
      <c r="I261" s="418"/>
      <c r="J261" s="418"/>
      <c r="K261" s="418"/>
      <c r="L261" s="418"/>
      <c r="M261" s="418"/>
      <c r="N261" s="418"/>
      <c r="O261" s="418"/>
      <c r="P261" s="418"/>
      <c r="Q261" s="418"/>
      <c r="R261" s="418"/>
      <c r="S261" s="418"/>
      <c r="T261" s="418"/>
      <c r="U261" s="418"/>
      <c r="V261" s="418"/>
      <c r="W261" s="418"/>
      <c r="X261" s="418"/>
      <c r="Y261" s="418"/>
      <c r="Z261" s="418"/>
      <c r="AA261" s="418"/>
    </row>
    <row r="262" spans="1:27" ht="14.25" customHeight="1">
      <c r="A262" s="344"/>
      <c r="B262" s="344"/>
      <c r="C262" s="344"/>
      <c r="D262" s="344"/>
      <c r="E262" s="344"/>
      <c r="F262" s="418"/>
      <c r="G262" s="418"/>
      <c r="H262" s="418"/>
      <c r="I262" s="418"/>
      <c r="J262" s="418"/>
      <c r="K262" s="418"/>
      <c r="L262" s="418"/>
      <c r="M262" s="418"/>
      <c r="N262" s="418"/>
      <c r="O262" s="418"/>
      <c r="P262" s="418"/>
      <c r="Q262" s="418"/>
      <c r="R262" s="418"/>
      <c r="S262" s="418"/>
      <c r="T262" s="418"/>
      <c r="U262" s="418"/>
      <c r="V262" s="418"/>
      <c r="W262" s="418"/>
      <c r="X262" s="418"/>
      <c r="Y262" s="418"/>
      <c r="Z262" s="418"/>
      <c r="AA262" s="418"/>
    </row>
    <row r="263" spans="1:27" ht="14.25" customHeight="1">
      <c r="A263" s="344"/>
      <c r="B263" s="344"/>
      <c r="C263" s="344"/>
      <c r="D263" s="344"/>
      <c r="E263" s="344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418"/>
      <c r="Q263" s="418"/>
      <c r="R263" s="418"/>
      <c r="S263" s="418"/>
      <c r="T263" s="418"/>
      <c r="U263" s="418"/>
      <c r="V263" s="418"/>
      <c r="W263" s="418"/>
      <c r="X263" s="418"/>
      <c r="Y263" s="418"/>
      <c r="Z263" s="418"/>
      <c r="AA263" s="418"/>
    </row>
    <row r="264" spans="1:27" ht="14.25" customHeight="1">
      <c r="A264" s="344"/>
      <c r="B264" s="344"/>
      <c r="C264" s="344"/>
      <c r="D264" s="344"/>
      <c r="E264" s="344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418"/>
      <c r="Q264" s="418"/>
      <c r="R264" s="418"/>
      <c r="S264" s="418"/>
      <c r="T264" s="418"/>
      <c r="U264" s="418"/>
      <c r="V264" s="418"/>
      <c r="W264" s="418"/>
      <c r="X264" s="418"/>
      <c r="Y264" s="418"/>
      <c r="Z264" s="418"/>
      <c r="AA264" s="418"/>
    </row>
    <row r="265" spans="1:27" ht="14.25" customHeight="1">
      <c r="A265" s="344"/>
      <c r="B265" s="344"/>
      <c r="C265" s="344"/>
      <c r="D265" s="344"/>
      <c r="E265" s="344"/>
      <c r="F265" s="418"/>
      <c r="G265" s="418"/>
      <c r="H265" s="418"/>
      <c r="I265" s="418"/>
      <c r="J265" s="418"/>
      <c r="K265" s="418"/>
      <c r="L265" s="418"/>
      <c r="M265" s="418"/>
      <c r="N265" s="418"/>
      <c r="O265" s="418"/>
      <c r="P265" s="418"/>
      <c r="Q265" s="418"/>
      <c r="R265" s="418"/>
      <c r="S265" s="418"/>
      <c r="T265" s="418"/>
      <c r="U265" s="418"/>
      <c r="V265" s="418"/>
      <c r="W265" s="418"/>
      <c r="X265" s="418"/>
      <c r="Y265" s="418"/>
      <c r="Z265" s="418"/>
      <c r="AA265" s="418"/>
    </row>
    <row r="266" spans="1:27" ht="14.25" customHeight="1">
      <c r="A266" s="344"/>
      <c r="B266" s="344"/>
      <c r="C266" s="344"/>
      <c r="D266" s="344"/>
      <c r="E266" s="344"/>
      <c r="F266" s="418"/>
      <c r="G266" s="418"/>
      <c r="H266" s="418"/>
      <c r="I266" s="418"/>
      <c r="J266" s="418"/>
      <c r="K266" s="418"/>
      <c r="L266" s="418"/>
      <c r="M266" s="418"/>
      <c r="N266" s="418"/>
      <c r="O266" s="418"/>
      <c r="P266" s="418"/>
      <c r="Q266" s="418"/>
      <c r="R266" s="418"/>
      <c r="S266" s="418"/>
      <c r="T266" s="418"/>
      <c r="U266" s="418"/>
      <c r="V266" s="418"/>
      <c r="W266" s="418"/>
      <c r="X266" s="418"/>
      <c r="Y266" s="418"/>
      <c r="Z266" s="418"/>
      <c r="AA266" s="418"/>
    </row>
    <row r="267" spans="1:27" ht="14.25" customHeight="1">
      <c r="A267" s="344"/>
      <c r="B267" s="344"/>
      <c r="C267" s="344"/>
      <c r="D267" s="344"/>
      <c r="E267" s="344"/>
      <c r="F267" s="418"/>
      <c r="G267" s="418"/>
      <c r="H267" s="418"/>
      <c r="I267" s="418"/>
      <c r="J267" s="418"/>
      <c r="K267" s="418"/>
      <c r="L267" s="418"/>
      <c r="M267" s="418"/>
      <c r="N267" s="418"/>
      <c r="O267" s="418"/>
      <c r="P267" s="418"/>
      <c r="Q267" s="418"/>
      <c r="R267" s="418"/>
      <c r="S267" s="418"/>
      <c r="T267" s="418"/>
      <c r="U267" s="418"/>
      <c r="V267" s="418"/>
      <c r="W267" s="418"/>
      <c r="X267" s="418"/>
      <c r="Y267" s="418"/>
      <c r="Z267" s="418"/>
      <c r="AA267" s="418"/>
    </row>
    <row r="268" spans="1:27" ht="14.25" customHeight="1">
      <c r="A268" s="344"/>
      <c r="B268" s="344"/>
      <c r="C268" s="344"/>
      <c r="D268" s="344"/>
      <c r="E268" s="344"/>
      <c r="F268" s="418"/>
      <c r="G268" s="418"/>
      <c r="H268" s="418"/>
      <c r="I268" s="418"/>
      <c r="J268" s="418"/>
      <c r="K268" s="418"/>
      <c r="L268" s="418"/>
      <c r="M268" s="418"/>
      <c r="N268" s="418"/>
      <c r="O268" s="418"/>
      <c r="P268" s="418"/>
      <c r="Q268" s="418"/>
      <c r="R268" s="418"/>
      <c r="S268" s="418"/>
      <c r="T268" s="418"/>
      <c r="U268" s="418"/>
      <c r="V268" s="418"/>
      <c r="W268" s="418"/>
      <c r="X268" s="418"/>
      <c r="Y268" s="418"/>
      <c r="Z268" s="418"/>
      <c r="AA268" s="418"/>
    </row>
    <row r="269" spans="1:27" ht="14.25" customHeight="1">
      <c r="A269" s="344"/>
      <c r="B269" s="344"/>
      <c r="C269" s="344"/>
      <c r="D269" s="344"/>
      <c r="E269" s="344"/>
      <c r="F269" s="418"/>
      <c r="G269" s="418"/>
      <c r="H269" s="418"/>
      <c r="I269" s="418"/>
      <c r="J269" s="418"/>
      <c r="K269" s="418"/>
      <c r="L269" s="418"/>
      <c r="M269" s="418"/>
      <c r="N269" s="418"/>
      <c r="O269" s="418"/>
      <c r="P269" s="418"/>
      <c r="Q269" s="418"/>
      <c r="R269" s="418"/>
      <c r="S269" s="418"/>
      <c r="T269" s="418"/>
      <c r="U269" s="418"/>
      <c r="V269" s="418"/>
      <c r="W269" s="418"/>
      <c r="X269" s="418"/>
      <c r="Y269" s="418"/>
      <c r="Z269" s="418"/>
      <c r="AA269" s="418"/>
    </row>
    <row r="270" spans="1:27" ht="14.25" customHeight="1">
      <c r="A270" s="344"/>
      <c r="B270" s="344"/>
      <c r="C270" s="344"/>
      <c r="D270" s="344"/>
      <c r="E270" s="344"/>
      <c r="F270" s="418"/>
      <c r="G270" s="418"/>
      <c r="H270" s="418"/>
      <c r="I270" s="418"/>
      <c r="J270" s="418"/>
      <c r="K270" s="418"/>
      <c r="L270" s="418"/>
      <c r="M270" s="418"/>
      <c r="N270" s="418"/>
      <c r="O270" s="418"/>
      <c r="P270" s="418"/>
      <c r="Q270" s="418"/>
      <c r="R270" s="418"/>
      <c r="S270" s="418"/>
      <c r="T270" s="418"/>
      <c r="U270" s="418"/>
      <c r="V270" s="418"/>
      <c r="W270" s="418"/>
      <c r="X270" s="418"/>
      <c r="Y270" s="418"/>
      <c r="Z270" s="418"/>
      <c r="AA270" s="418"/>
    </row>
    <row r="271" spans="1:27" ht="14.25" customHeight="1">
      <c r="A271" s="344"/>
      <c r="B271" s="344"/>
      <c r="C271" s="344"/>
      <c r="D271" s="344"/>
      <c r="E271" s="344"/>
      <c r="F271" s="418"/>
      <c r="G271" s="418"/>
      <c r="H271" s="418"/>
      <c r="I271" s="418"/>
      <c r="J271" s="418"/>
      <c r="K271" s="418"/>
      <c r="L271" s="418"/>
      <c r="M271" s="418"/>
      <c r="N271" s="418"/>
      <c r="O271" s="418"/>
      <c r="P271" s="418"/>
      <c r="Q271" s="418"/>
      <c r="R271" s="418"/>
      <c r="S271" s="418"/>
      <c r="T271" s="418"/>
      <c r="U271" s="418"/>
      <c r="V271" s="418"/>
      <c r="W271" s="418"/>
      <c r="X271" s="418"/>
      <c r="Y271" s="418"/>
      <c r="Z271" s="418"/>
      <c r="AA271" s="418"/>
    </row>
    <row r="272" spans="1:27" ht="14.25" customHeight="1">
      <c r="A272" s="344"/>
      <c r="B272" s="344"/>
      <c r="C272" s="344"/>
      <c r="D272" s="344"/>
      <c r="E272" s="344"/>
      <c r="F272" s="418"/>
      <c r="G272" s="418"/>
      <c r="H272" s="418"/>
      <c r="I272" s="418"/>
      <c r="J272" s="418"/>
      <c r="K272" s="418"/>
      <c r="L272" s="418"/>
      <c r="M272" s="418"/>
      <c r="N272" s="418"/>
      <c r="O272" s="418"/>
      <c r="P272" s="418"/>
      <c r="Q272" s="418"/>
      <c r="R272" s="418"/>
      <c r="S272" s="418"/>
      <c r="T272" s="418"/>
      <c r="U272" s="418"/>
      <c r="V272" s="418"/>
      <c r="W272" s="418"/>
      <c r="X272" s="418"/>
      <c r="Y272" s="418"/>
      <c r="Z272" s="418"/>
      <c r="AA272" s="418"/>
    </row>
    <row r="273" spans="1:27" ht="14.25" customHeight="1">
      <c r="A273" s="344"/>
      <c r="B273" s="344"/>
      <c r="C273" s="344"/>
      <c r="D273" s="344"/>
      <c r="E273" s="344"/>
      <c r="F273" s="418"/>
      <c r="G273" s="418"/>
      <c r="H273" s="418"/>
      <c r="I273" s="418"/>
      <c r="J273" s="418"/>
      <c r="K273" s="418"/>
      <c r="L273" s="418"/>
      <c r="M273" s="418"/>
      <c r="N273" s="418"/>
      <c r="O273" s="418"/>
      <c r="P273" s="418"/>
      <c r="Q273" s="418"/>
      <c r="R273" s="418"/>
      <c r="S273" s="418"/>
      <c r="T273" s="418"/>
      <c r="U273" s="418"/>
      <c r="V273" s="418"/>
      <c r="W273" s="418"/>
      <c r="X273" s="418"/>
      <c r="Y273" s="418"/>
      <c r="Z273" s="418"/>
      <c r="AA273" s="418"/>
    </row>
    <row r="274" spans="1:27" ht="14.25" customHeight="1">
      <c r="A274" s="344"/>
      <c r="B274" s="344"/>
      <c r="C274" s="344"/>
      <c r="D274" s="344"/>
      <c r="E274" s="344"/>
      <c r="F274" s="418"/>
      <c r="G274" s="418"/>
      <c r="H274" s="418"/>
      <c r="I274" s="418"/>
      <c r="J274" s="418"/>
      <c r="K274" s="418"/>
      <c r="L274" s="418"/>
      <c r="M274" s="418"/>
      <c r="N274" s="418"/>
      <c r="O274" s="418"/>
      <c r="P274" s="418"/>
      <c r="Q274" s="418"/>
      <c r="R274" s="418"/>
      <c r="S274" s="418"/>
      <c r="T274" s="418"/>
      <c r="U274" s="418"/>
      <c r="V274" s="418"/>
      <c r="W274" s="418"/>
      <c r="X274" s="418"/>
      <c r="Y274" s="418"/>
      <c r="Z274" s="418"/>
      <c r="AA274" s="418"/>
    </row>
    <row r="275" spans="1:27" ht="14.25" customHeight="1">
      <c r="A275" s="344"/>
      <c r="B275" s="344"/>
      <c r="C275" s="344"/>
      <c r="D275" s="344"/>
      <c r="E275" s="344"/>
      <c r="F275" s="418"/>
      <c r="G275" s="418"/>
      <c r="H275" s="418"/>
      <c r="I275" s="418"/>
      <c r="J275" s="418"/>
      <c r="K275" s="418"/>
      <c r="L275" s="418"/>
      <c r="M275" s="418"/>
      <c r="N275" s="418"/>
      <c r="O275" s="418"/>
      <c r="P275" s="418"/>
      <c r="Q275" s="418"/>
      <c r="R275" s="418"/>
      <c r="S275" s="418"/>
      <c r="T275" s="418"/>
      <c r="U275" s="418"/>
      <c r="V275" s="418"/>
      <c r="W275" s="418"/>
      <c r="X275" s="418"/>
      <c r="Y275" s="418"/>
      <c r="Z275" s="418"/>
      <c r="AA275" s="418"/>
    </row>
    <row r="276" spans="1:27" ht="14.25" customHeight="1">
      <c r="A276" s="344"/>
      <c r="B276" s="344"/>
      <c r="C276" s="344"/>
      <c r="D276" s="344"/>
      <c r="E276" s="344"/>
      <c r="F276" s="418"/>
      <c r="G276" s="418"/>
      <c r="H276" s="418"/>
      <c r="I276" s="418"/>
      <c r="J276" s="418"/>
      <c r="K276" s="418"/>
      <c r="L276" s="418"/>
      <c r="M276" s="418"/>
      <c r="N276" s="418"/>
      <c r="O276" s="418"/>
      <c r="P276" s="418"/>
      <c r="Q276" s="418"/>
      <c r="R276" s="418"/>
      <c r="S276" s="418"/>
      <c r="T276" s="418"/>
      <c r="U276" s="418"/>
      <c r="V276" s="418"/>
      <c r="W276" s="418"/>
      <c r="X276" s="418"/>
      <c r="Y276" s="418"/>
      <c r="Z276" s="418"/>
      <c r="AA276" s="418"/>
    </row>
    <row r="277" spans="1:27" ht="14.25" customHeight="1">
      <c r="A277" s="344"/>
      <c r="B277" s="344"/>
      <c r="C277" s="344"/>
      <c r="D277" s="344"/>
      <c r="E277" s="344"/>
      <c r="F277" s="418"/>
      <c r="G277" s="418"/>
      <c r="H277" s="418"/>
      <c r="I277" s="418"/>
      <c r="J277" s="418"/>
      <c r="K277" s="418"/>
      <c r="L277" s="418"/>
      <c r="M277" s="418"/>
      <c r="N277" s="418"/>
      <c r="O277" s="418"/>
      <c r="P277" s="418"/>
      <c r="Q277" s="418"/>
      <c r="R277" s="418"/>
      <c r="S277" s="418"/>
      <c r="T277" s="418"/>
      <c r="U277" s="418"/>
      <c r="V277" s="418"/>
      <c r="W277" s="418"/>
      <c r="X277" s="418"/>
      <c r="Y277" s="418"/>
      <c r="Z277" s="418"/>
      <c r="AA277" s="418"/>
    </row>
    <row r="278" spans="1:27" ht="14.25" customHeight="1">
      <c r="A278" s="290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</row>
    <row r="279" spans="1:27" ht="14.25" customHeight="1">
      <c r="A279" s="290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</row>
    <row r="280" spans="1:27" ht="14.25" customHeight="1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</row>
    <row r="281" spans="1:27" ht="14.25" customHeight="1">
      <c r="A281" s="290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</row>
    <row r="282" spans="1:27" ht="14.25" customHeight="1">
      <c r="A282" s="290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</row>
    <row r="283" spans="1:27" ht="14.25" customHeight="1">
      <c r="A283" s="290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</row>
    <row r="284" spans="1:27" ht="14.25" customHeight="1">
      <c r="A284" s="290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</row>
    <row r="285" spans="1:27" ht="14.25" customHeight="1">
      <c r="A285" s="290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</row>
    <row r="286" spans="1:27" ht="14.25" customHeight="1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</row>
    <row r="287" spans="1:27" ht="14.25" customHeight="1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</row>
    <row r="288" spans="1:27" ht="14.25" customHeight="1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</row>
    <row r="289" spans="1:27" ht="14.25" customHeight="1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</row>
    <row r="290" spans="1:27" ht="14.25" customHeight="1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</row>
    <row r="291" spans="1:27" ht="14.25" customHeight="1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  <c r="AA291" s="290"/>
    </row>
    <row r="292" spans="1:27" ht="14.25" customHeight="1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  <c r="AA292" s="290"/>
    </row>
    <row r="293" spans="1:27" ht="14.25" customHeight="1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  <c r="AA293" s="290"/>
    </row>
    <row r="294" spans="1:27" ht="14.25" customHeight="1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</row>
    <row r="295" spans="1:27" ht="14.25" customHeight="1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</row>
    <row r="296" spans="1:27" ht="14.25" customHeight="1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</row>
    <row r="297" spans="1:27" ht="14.25" customHeight="1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</row>
    <row r="298" spans="1:27" ht="14.25" customHeight="1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</row>
    <row r="299" spans="1:27" ht="14.25" customHeight="1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</row>
    <row r="300" spans="1:27" ht="14.25" customHeight="1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</row>
    <row r="301" spans="1:27" ht="14.25" customHeight="1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  <c r="AA301" s="290"/>
    </row>
    <row r="302" spans="1:27" ht="14.25" customHeight="1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</row>
    <row r="303" spans="1:27" ht="14.25" customHeight="1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</row>
    <row r="304" spans="1:27" ht="14.25" customHeight="1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  <c r="AA304" s="290"/>
    </row>
    <row r="305" spans="1:27" ht="14.25" customHeight="1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  <c r="AA305" s="290"/>
    </row>
    <row r="306" spans="1:27" ht="14.25" customHeight="1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  <c r="AA306" s="290"/>
    </row>
    <row r="307" spans="1:27" ht="14.25" customHeight="1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</row>
    <row r="308" spans="1:27" ht="14.25" customHeight="1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  <c r="AA308" s="290"/>
    </row>
    <row r="309" spans="1:27" ht="14.25" customHeight="1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  <c r="AA309" s="290"/>
    </row>
    <row r="310" spans="1:27" ht="14.25" customHeight="1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</row>
    <row r="311" spans="1:27" ht="14.25" customHeight="1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</row>
    <row r="312" spans="1:27" ht="14.25" customHeight="1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</row>
    <row r="313" spans="1:27" ht="14.25" customHeight="1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</row>
    <row r="314" spans="1:27" ht="14.25" customHeight="1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  <c r="AA314" s="290"/>
    </row>
    <row r="315" spans="1:27" ht="14.25" customHeight="1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  <c r="AA315" s="290"/>
    </row>
    <row r="316" spans="1:27" ht="14.25" customHeight="1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  <c r="AA316" s="290"/>
    </row>
    <row r="317" spans="1:27" ht="14.25" customHeight="1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  <c r="AA317" s="290"/>
    </row>
    <row r="318" spans="1:27" ht="14.25" customHeight="1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  <c r="AA318" s="290"/>
    </row>
    <row r="319" spans="1:27" ht="14.25" customHeight="1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</row>
    <row r="320" spans="1:27" ht="14.25" customHeight="1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  <c r="AA320" s="290"/>
    </row>
    <row r="321" spans="1:27" ht="14.25" customHeight="1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  <c r="AA321" s="290"/>
    </row>
    <row r="322" spans="1:27" ht="14.25" customHeight="1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  <c r="AA322" s="290"/>
    </row>
    <row r="323" spans="1:27" ht="14.25" customHeight="1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  <c r="AA323" s="290"/>
    </row>
    <row r="324" spans="1:27" ht="14.25" customHeight="1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  <c r="AA324" s="290"/>
    </row>
    <row r="325" spans="1:27" ht="14.25" customHeight="1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  <c r="AA325" s="290"/>
    </row>
    <row r="326" spans="1:27" ht="14.25" customHeight="1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  <c r="AA326" s="290"/>
    </row>
    <row r="327" spans="1:27" ht="14.25" customHeight="1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  <c r="AA327" s="290"/>
    </row>
    <row r="328" spans="1:27" ht="14.25" customHeight="1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  <c r="AA328" s="290"/>
    </row>
    <row r="329" spans="1:27" ht="14.25" customHeight="1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  <c r="AA329" s="290"/>
    </row>
    <row r="330" spans="1:27" ht="14.25" customHeight="1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  <c r="AA330" s="290"/>
    </row>
    <row r="331" spans="1:27" ht="14.25" customHeight="1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</row>
    <row r="332" spans="1:27" ht="14.25" customHeight="1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  <c r="AA332" s="290"/>
    </row>
    <row r="333" spans="1:27" ht="14.25" customHeight="1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  <c r="AA333" s="290"/>
    </row>
    <row r="334" spans="1:27" ht="14.25" customHeight="1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  <c r="AA334" s="290"/>
    </row>
    <row r="335" spans="1:27" ht="14.25" customHeight="1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  <c r="AA335" s="290"/>
    </row>
    <row r="336" spans="1:27" ht="14.25" customHeight="1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  <c r="AA336" s="290"/>
    </row>
    <row r="337" spans="1:27" ht="14.25" customHeight="1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  <c r="AA337" s="290"/>
    </row>
    <row r="338" spans="1:27" ht="14.25" customHeight="1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  <c r="AA338" s="290"/>
    </row>
    <row r="339" spans="1:27" ht="14.25" customHeight="1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  <c r="AA339" s="290"/>
    </row>
    <row r="340" spans="1:27" ht="14.25" customHeight="1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  <c r="AA340" s="290"/>
    </row>
    <row r="341" spans="1:27" ht="14.25" customHeight="1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  <c r="AA341" s="290"/>
    </row>
    <row r="342" spans="1:27" ht="14.25" customHeight="1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  <c r="AA342" s="290"/>
    </row>
    <row r="343" spans="1:27" ht="14.25" customHeight="1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</row>
    <row r="344" spans="1:27" ht="14.25" customHeight="1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</row>
    <row r="345" spans="1:27" ht="14.25" customHeight="1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  <c r="AA345" s="290"/>
    </row>
    <row r="346" spans="1:27" ht="14.25" customHeight="1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  <c r="AA346" s="290"/>
    </row>
    <row r="347" spans="1:27" ht="14.25" customHeight="1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  <c r="AA347" s="290"/>
    </row>
    <row r="348" spans="1:27" ht="14.25" customHeight="1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  <c r="AA348" s="290"/>
    </row>
    <row r="349" spans="1:27" ht="14.25" customHeight="1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  <c r="AA349" s="290"/>
    </row>
    <row r="350" spans="1:27" ht="14.25" customHeight="1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  <c r="AA350" s="290"/>
    </row>
    <row r="351" spans="1:27" ht="14.25" customHeight="1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  <c r="AA351" s="290"/>
    </row>
    <row r="352" spans="1:27" ht="14.25" customHeight="1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  <c r="AA352" s="290"/>
    </row>
    <row r="353" spans="1:27" ht="14.25" customHeight="1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  <c r="AA353" s="290"/>
    </row>
    <row r="354" spans="1:27" ht="14.25" customHeight="1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  <c r="AA354" s="290"/>
    </row>
    <row r="355" spans="1:27" ht="14.25" customHeight="1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</row>
    <row r="356" spans="1:27" ht="14.25" customHeight="1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  <c r="AA356" s="290"/>
    </row>
    <row r="357" spans="1:27" ht="14.25" customHeight="1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  <c r="AA357" s="290"/>
    </row>
    <row r="358" spans="1:27" ht="14.25" customHeight="1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  <c r="AA358" s="290"/>
    </row>
    <row r="359" spans="1:27" ht="14.25" customHeight="1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  <c r="AA359" s="290"/>
    </row>
    <row r="360" spans="1:27" ht="14.25" customHeight="1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  <c r="AA360" s="290"/>
    </row>
    <row r="361" spans="1:27" ht="14.25" customHeight="1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  <c r="AA361" s="290"/>
    </row>
    <row r="362" spans="1:27" ht="14.25" customHeight="1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  <c r="AA362" s="290"/>
    </row>
    <row r="363" spans="1:27" ht="14.25" customHeight="1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  <c r="AA363" s="290"/>
    </row>
    <row r="364" spans="1:27" ht="14.25" customHeight="1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  <c r="AA364" s="290"/>
    </row>
    <row r="365" spans="1:27" ht="14.25" customHeight="1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  <c r="AA365" s="290"/>
    </row>
    <row r="366" spans="1:27" ht="14.25" customHeight="1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  <c r="AA366" s="290"/>
    </row>
    <row r="367" spans="1:27" ht="14.25" customHeight="1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  <c r="AA367" s="290"/>
    </row>
    <row r="368" spans="1:27" ht="14.25" customHeight="1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  <c r="AA368" s="290"/>
    </row>
    <row r="369" spans="1:27" ht="14.25" customHeight="1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  <c r="AA369" s="290"/>
    </row>
    <row r="370" spans="1:27" ht="14.25" customHeight="1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  <c r="AA370" s="290"/>
    </row>
    <row r="371" spans="1:27" ht="14.25" customHeight="1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  <c r="AA371" s="290"/>
    </row>
    <row r="372" spans="1:27" ht="14.25" customHeight="1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  <c r="AA372" s="290"/>
    </row>
    <row r="373" spans="1:27" ht="14.25" customHeight="1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  <c r="AA373" s="290"/>
    </row>
    <row r="374" spans="1:27" ht="14.25" customHeight="1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  <c r="AA374" s="290"/>
    </row>
    <row r="375" spans="1:27" ht="14.25" customHeight="1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  <c r="AA375" s="290"/>
    </row>
    <row r="376" spans="1:27" ht="14.25" customHeight="1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  <c r="AA376" s="290"/>
    </row>
    <row r="377" spans="1:27" ht="14.25" customHeight="1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  <c r="AA377" s="290"/>
    </row>
    <row r="378" spans="1:27" ht="14.25" customHeight="1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  <c r="AA378" s="290"/>
    </row>
    <row r="379" spans="1:27" ht="14.25" customHeight="1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  <c r="AA379" s="290"/>
    </row>
    <row r="380" spans="1:27" ht="14.25" customHeight="1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  <c r="AA380" s="290"/>
    </row>
    <row r="381" spans="1:27" ht="14.25" customHeight="1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</row>
    <row r="382" spans="1:27" ht="14.25" customHeight="1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  <c r="AA382" s="290"/>
    </row>
    <row r="383" spans="1:27" ht="14.25" customHeight="1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  <c r="AA383" s="290"/>
    </row>
    <row r="384" spans="1:27" ht="14.25" customHeight="1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  <c r="AA384" s="290"/>
    </row>
    <row r="385" spans="1:27" ht="14.25" customHeight="1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</row>
    <row r="386" spans="1:27" ht="14.25" customHeight="1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</row>
    <row r="387" spans="1:27" ht="14.25" customHeight="1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</row>
    <row r="388" spans="1:27" ht="14.25" customHeight="1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  <c r="AA388" s="290"/>
    </row>
    <row r="389" spans="1:27" ht="14.25" customHeight="1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  <c r="AA389" s="290"/>
    </row>
    <row r="390" spans="1:27" ht="14.25" customHeight="1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  <c r="AA390" s="290"/>
    </row>
    <row r="391" spans="1:27" ht="14.25" customHeight="1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  <c r="AA391" s="290"/>
    </row>
    <row r="392" spans="1:27" ht="14.25" customHeight="1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  <c r="AA392" s="290"/>
    </row>
    <row r="393" spans="1:27" ht="14.25" customHeight="1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  <c r="AA393" s="290"/>
    </row>
    <row r="394" spans="1:27" ht="14.25" customHeight="1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  <c r="AA394" s="290"/>
    </row>
    <row r="395" spans="1:27" ht="14.25" customHeight="1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  <c r="AA395" s="290"/>
    </row>
    <row r="396" spans="1:27" ht="14.25" customHeight="1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  <c r="AA396" s="290"/>
    </row>
    <row r="397" spans="1:27" ht="14.25" customHeight="1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  <c r="AA397" s="290"/>
    </row>
    <row r="398" spans="1:27" ht="14.25" customHeight="1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  <c r="AA398" s="290"/>
    </row>
    <row r="399" spans="1:27" ht="14.25" customHeight="1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  <c r="AA399" s="290"/>
    </row>
    <row r="400" spans="1:27" ht="14.25" customHeight="1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  <c r="AA400" s="290"/>
    </row>
    <row r="401" spans="1:27" ht="14.25" customHeight="1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  <c r="AA401" s="290"/>
    </row>
    <row r="402" spans="1:27" ht="14.25" customHeight="1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  <c r="AA402" s="290"/>
    </row>
    <row r="403" spans="1:27" ht="14.25" customHeight="1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  <c r="AA403" s="290"/>
    </row>
    <row r="404" spans="1:27" ht="14.25" customHeight="1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  <c r="AA404" s="290"/>
    </row>
    <row r="405" spans="1:27" ht="14.25" customHeight="1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  <c r="AA405" s="290"/>
    </row>
    <row r="406" spans="1:27" ht="14.25" customHeight="1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  <c r="AA406" s="290"/>
    </row>
    <row r="407" spans="1:27" ht="14.25" customHeight="1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  <c r="AA407" s="290"/>
    </row>
    <row r="408" spans="1:27" ht="14.25" customHeight="1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  <c r="AA408" s="290"/>
    </row>
    <row r="409" spans="1:27" ht="14.25" customHeight="1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  <c r="AA409" s="290"/>
    </row>
    <row r="410" spans="1:27" ht="14.25" customHeight="1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  <c r="AA410" s="290"/>
    </row>
    <row r="411" spans="1:27" ht="14.25" customHeight="1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  <c r="AA411" s="290"/>
    </row>
    <row r="412" spans="1:27" ht="14.25" customHeight="1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  <c r="AA412" s="290"/>
    </row>
    <row r="413" spans="1:27" ht="14.25" customHeight="1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  <c r="AA413" s="290"/>
    </row>
    <row r="414" spans="1:27" ht="14.25" customHeight="1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  <c r="AA414" s="290"/>
    </row>
    <row r="415" spans="1:27" ht="14.25" customHeight="1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  <c r="AA415" s="290"/>
    </row>
    <row r="416" spans="1:27" ht="14.25" customHeight="1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  <c r="AA416" s="290"/>
    </row>
    <row r="417" spans="1:27" ht="14.25" customHeight="1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  <c r="AA417" s="290"/>
    </row>
    <row r="418" spans="1:27" ht="14.25" customHeight="1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  <c r="AA418" s="290"/>
    </row>
    <row r="419" spans="1:27" ht="14.25" customHeight="1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  <c r="AA419" s="290"/>
    </row>
    <row r="420" spans="1:27" ht="14.25" customHeight="1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  <c r="AA420" s="290"/>
    </row>
    <row r="421" spans="1:27" ht="14.25" customHeight="1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  <c r="AA421" s="290"/>
    </row>
    <row r="422" spans="1:27" ht="14.25" customHeight="1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  <c r="AA422" s="290"/>
    </row>
    <row r="423" spans="1:27" ht="14.25" customHeight="1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  <c r="AA423" s="290"/>
    </row>
    <row r="424" spans="1:27" ht="14.25" customHeight="1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  <c r="AA424" s="290"/>
    </row>
    <row r="425" spans="1:27" ht="14.25" customHeight="1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  <c r="AA425" s="290"/>
    </row>
    <row r="426" spans="1:27" ht="14.25" customHeight="1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  <c r="AA426" s="290"/>
    </row>
    <row r="427" spans="1:27" ht="14.25" customHeight="1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  <c r="AA427" s="290"/>
    </row>
    <row r="428" spans="1:27" ht="14.25" customHeight="1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</row>
    <row r="429" spans="1:27" ht="14.25" customHeight="1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  <c r="AA429" s="290"/>
    </row>
    <row r="430" spans="1:27" ht="14.25" customHeight="1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  <c r="AA430" s="290"/>
    </row>
    <row r="431" spans="1:27" ht="14.25" customHeight="1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  <c r="AA431" s="290"/>
    </row>
    <row r="432" spans="1:27" ht="14.25" customHeight="1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  <c r="AA432" s="290"/>
    </row>
    <row r="433" spans="1:27" ht="14.25" customHeight="1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  <c r="AA433" s="290"/>
    </row>
    <row r="434" spans="1:27" ht="14.25" customHeight="1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  <c r="AA434" s="290"/>
    </row>
    <row r="435" spans="1:27" ht="14.25" customHeight="1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  <c r="AA435" s="290"/>
    </row>
    <row r="436" spans="1:27" ht="14.25" customHeight="1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  <c r="AA436" s="290"/>
    </row>
    <row r="437" spans="1:27" ht="14.25" customHeight="1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  <c r="AA437" s="290"/>
    </row>
    <row r="438" spans="1:27" ht="14.25" customHeight="1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  <c r="AA438" s="290"/>
    </row>
    <row r="439" spans="1:27" ht="14.25" customHeight="1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  <c r="AA439" s="290"/>
    </row>
    <row r="440" spans="1:27" ht="14.25" customHeight="1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  <c r="AA440" s="290"/>
    </row>
    <row r="441" spans="1:27" ht="14.25" customHeight="1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  <c r="AA441" s="290"/>
    </row>
    <row r="442" spans="1:27" ht="14.25" customHeight="1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  <c r="AA442" s="290"/>
    </row>
    <row r="443" spans="1:27" ht="14.25" customHeight="1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  <c r="AA443" s="290"/>
    </row>
    <row r="444" spans="1:27" ht="14.25" customHeight="1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  <c r="AA444" s="290"/>
    </row>
    <row r="445" spans="1:27" ht="14.25" customHeight="1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  <c r="AA445" s="290"/>
    </row>
    <row r="446" spans="1:27" ht="14.25" customHeight="1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  <c r="AA446" s="290"/>
    </row>
    <row r="447" spans="1:27" ht="14.25" customHeight="1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</row>
    <row r="448" spans="1:27" ht="14.25" customHeight="1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</row>
    <row r="449" spans="1:27" ht="14.25" customHeight="1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</row>
    <row r="450" spans="1:27" ht="14.25" customHeight="1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</row>
    <row r="451" spans="1:27" ht="14.25" customHeight="1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</row>
    <row r="452" spans="1:27" ht="14.25" customHeight="1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</row>
    <row r="453" spans="1:27" ht="14.25" customHeight="1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</row>
    <row r="454" spans="1:27" ht="14.25" customHeight="1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</row>
    <row r="455" spans="1:27" ht="14.25" customHeight="1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</row>
    <row r="456" spans="1:27" ht="14.25" customHeight="1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</row>
    <row r="457" spans="1:27" ht="14.25" customHeight="1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</row>
    <row r="458" spans="1:27" ht="14.25" customHeight="1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</row>
    <row r="459" spans="1:27" ht="14.25" customHeight="1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</row>
    <row r="460" spans="1:27" ht="14.25" customHeight="1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</row>
    <row r="461" spans="1:27" ht="14.25" customHeight="1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</row>
    <row r="462" spans="1:27" ht="14.25" customHeight="1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</row>
    <row r="463" spans="1:27" ht="14.25" customHeight="1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</row>
    <row r="464" spans="1:27" ht="14.25" customHeight="1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</row>
    <row r="465" spans="1:27" ht="14.25" customHeight="1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</row>
    <row r="466" spans="1:27" ht="14.25" customHeight="1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</row>
    <row r="467" spans="1:27" ht="14.25" customHeight="1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</row>
    <row r="468" spans="1:27" ht="14.25" customHeight="1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</row>
    <row r="469" spans="1:27" ht="14.25" customHeight="1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</row>
    <row r="470" spans="1:27" ht="14.25" customHeight="1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</row>
    <row r="471" spans="1:27" ht="14.25" customHeight="1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</row>
    <row r="472" spans="1:27" ht="14.25" customHeight="1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</row>
    <row r="473" spans="1:27" ht="14.25" customHeight="1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</row>
    <row r="474" spans="1:27" ht="14.25" customHeight="1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</row>
    <row r="475" spans="1:27" ht="14.25" customHeight="1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</row>
    <row r="476" spans="1:27" ht="14.25" customHeight="1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</row>
    <row r="477" spans="1:27" ht="14.25" customHeight="1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</row>
    <row r="478" spans="1:27" ht="14.25" customHeight="1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</row>
    <row r="479" spans="1:27" ht="14.25" customHeight="1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</row>
    <row r="480" spans="1:27" ht="14.25" customHeight="1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</row>
    <row r="481" spans="1:27" ht="14.25" customHeight="1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</row>
    <row r="482" spans="1:27" ht="14.25" customHeight="1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</row>
    <row r="483" spans="1:27" ht="14.25" customHeight="1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</row>
    <row r="484" spans="1:27" ht="14.25" customHeight="1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</row>
    <row r="485" spans="1:27" ht="14.25" customHeight="1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</row>
    <row r="486" spans="1:27" ht="14.25" customHeight="1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</row>
    <row r="487" spans="1:27" ht="14.25" customHeight="1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</row>
    <row r="488" spans="1:27" ht="14.25" customHeight="1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</row>
    <row r="489" spans="1:27" ht="14.25" customHeight="1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</row>
    <row r="490" spans="1:27" ht="14.25" customHeight="1">
      <c r="A490" s="290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  <c r="AA490" s="290"/>
    </row>
    <row r="491" spans="1:27" ht="14.25" customHeight="1">
      <c r="A491" s="290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</row>
    <row r="492" spans="1:27" ht="14.25" customHeight="1">
      <c r="A492" s="290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</row>
    <row r="493" spans="1:27" ht="14.25" customHeight="1">
      <c r="A493" s="290"/>
      <c r="B493" s="290"/>
      <c r="C493" s="290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</row>
    <row r="494" spans="1:27" ht="14.25" customHeight="1">
      <c r="A494" s="290"/>
      <c r="B494" s="290"/>
      <c r="C494" s="290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</row>
    <row r="495" spans="1:27" ht="14.25" customHeight="1">
      <c r="A495" s="290"/>
      <c r="B495" s="290"/>
      <c r="C495" s="290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</row>
    <row r="496" spans="1:27" ht="14.25" customHeight="1">
      <c r="A496" s="290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</row>
    <row r="497" spans="1:27" ht="14.25" customHeight="1">
      <c r="A497" s="290"/>
      <c r="B497" s="290"/>
      <c r="C497" s="290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</row>
    <row r="498" spans="1:27" ht="14.25" customHeight="1">
      <c r="A498" s="290"/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</row>
    <row r="499" spans="1:27" ht="14.25" customHeight="1">
      <c r="A499" s="290"/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</row>
    <row r="500" spans="1:27" ht="14.25" customHeight="1">
      <c r="A500" s="290"/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</row>
    <row r="501" spans="1:27" ht="14.25" customHeight="1">
      <c r="A501" s="290"/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</row>
    <row r="502" spans="1:27" ht="14.25" customHeight="1">
      <c r="A502" s="290"/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</row>
    <row r="503" spans="1:27" ht="14.25" customHeight="1">
      <c r="A503" s="290"/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</row>
    <row r="504" spans="1:27" ht="14.25" customHeight="1">
      <c r="A504" s="290"/>
      <c r="B504" s="290"/>
      <c r="C504" s="290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</row>
    <row r="505" spans="1:27" ht="14.25" customHeight="1">
      <c r="A505" s="290"/>
      <c r="B505" s="290"/>
      <c r="C505" s="290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</row>
    <row r="506" spans="1:27" ht="14.25" customHeight="1">
      <c r="A506" s="290"/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</row>
    <row r="507" spans="1:27" ht="14.25" customHeight="1">
      <c r="A507" s="290"/>
      <c r="B507" s="290"/>
      <c r="C507" s="290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</row>
    <row r="508" spans="1:27" ht="14.25" customHeight="1">
      <c r="A508" s="290"/>
      <c r="B508" s="290"/>
      <c r="C508" s="290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</row>
    <row r="509" spans="1:27" ht="14.25" customHeight="1">
      <c r="A509" s="290"/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</row>
    <row r="510" spans="1:27" ht="14.25" customHeight="1">
      <c r="A510" s="290"/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</row>
    <row r="511" spans="1:27" ht="14.25" customHeight="1">
      <c r="A511" s="290"/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</row>
    <row r="512" spans="1:27" ht="14.25" customHeight="1">
      <c r="A512" s="290"/>
      <c r="B512" s="290"/>
      <c r="C512" s="290"/>
      <c r="D512" s="290"/>
      <c r="E512" s="290"/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  <c r="AA512" s="290"/>
    </row>
    <row r="513" spans="1:27" ht="14.25" customHeight="1">
      <c r="A513" s="290"/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  <c r="AA513" s="290"/>
    </row>
    <row r="514" spans="1:27" ht="14.25" customHeight="1">
      <c r="A514" s="290"/>
      <c r="B514" s="290"/>
      <c r="C514" s="290"/>
      <c r="D514" s="290"/>
      <c r="E514" s="290"/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  <c r="AA514" s="290"/>
    </row>
    <row r="515" spans="1:27" ht="14.25" customHeight="1">
      <c r="A515" s="290"/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  <c r="AA515" s="290"/>
    </row>
    <row r="516" spans="1:27" ht="14.25" customHeight="1">
      <c r="A516" s="290"/>
      <c r="B516" s="290"/>
      <c r="C516" s="290"/>
      <c r="D516" s="290"/>
      <c r="E516" s="290"/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  <c r="AA516" s="290"/>
    </row>
    <row r="517" spans="1:27" ht="14.25" customHeight="1">
      <c r="A517" s="290"/>
      <c r="B517" s="290"/>
      <c r="C517" s="290"/>
      <c r="D517" s="290"/>
      <c r="E517" s="290"/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  <c r="AA517" s="290"/>
    </row>
    <row r="518" spans="1:27" ht="14.25" customHeight="1">
      <c r="A518" s="290"/>
      <c r="B518" s="290"/>
      <c r="C518" s="290"/>
      <c r="D518" s="290"/>
      <c r="E518" s="290"/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  <c r="AA518" s="290"/>
    </row>
    <row r="519" spans="1:27" ht="14.25" customHeight="1">
      <c r="A519" s="290"/>
      <c r="B519" s="290"/>
      <c r="C519" s="290"/>
      <c r="D519" s="290"/>
      <c r="E519" s="290"/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  <c r="AA519" s="290"/>
    </row>
    <row r="520" spans="1:27" ht="14.25" customHeight="1">
      <c r="A520" s="290"/>
      <c r="B520" s="290"/>
      <c r="C520" s="290"/>
      <c r="D520" s="290"/>
      <c r="E520" s="290"/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  <c r="AA520" s="290"/>
    </row>
    <row r="521" spans="1:27" ht="14.25" customHeight="1">
      <c r="A521" s="290"/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  <c r="AA521" s="290"/>
    </row>
    <row r="522" spans="1:27" ht="14.25" customHeight="1">
      <c r="A522" s="290"/>
      <c r="B522" s="290"/>
      <c r="C522" s="290"/>
      <c r="D522" s="290"/>
      <c r="E522" s="290"/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  <c r="AA522" s="290"/>
    </row>
    <row r="523" spans="1:27" ht="14.25" customHeight="1">
      <c r="A523" s="290"/>
      <c r="B523" s="290"/>
      <c r="C523" s="290"/>
      <c r="D523" s="290"/>
      <c r="E523" s="290"/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  <c r="AA523" s="290"/>
    </row>
    <row r="524" spans="1:27" ht="14.25" customHeight="1">
      <c r="A524" s="290"/>
      <c r="B524" s="290"/>
      <c r="C524" s="290"/>
      <c r="D524" s="290"/>
      <c r="E524" s="290"/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  <c r="AA524" s="290"/>
    </row>
    <row r="525" spans="1:27" ht="14.25" customHeight="1">
      <c r="A525" s="290"/>
      <c r="B525" s="290"/>
      <c r="C525" s="290"/>
      <c r="D525" s="290"/>
      <c r="E525" s="290"/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  <c r="AA525" s="290"/>
    </row>
    <row r="526" spans="1:27" ht="14.25" customHeight="1">
      <c r="A526" s="290"/>
      <c r="B526" s="290"/>
      <c r="C526" s="290"/>
      <c r="D526" s="290"/>
      <c r="E526" s="290"/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  <c r="AA526" s="290"/>
    </row>
    <row r="527" spans="1:27" ht="14.25" customHeight="1">
      <c r="A527" s="290"/>
      <c r="B527" s="290"/>
      <c r="C527" s="290"/>
      <c r="D527" s="290"/>
      <c r="E527" s="290"/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  <c r="AA527" s="290"/>
    </row>
    <row r="528" spans="1:27" ht="14.25" customHeight="1">
      <c r="A528" s="290"/>
      <c r="B528" s="290"/>
      <c r="C528" s="290"/>
      <c r="D528" s="290"/>
      <c r="E528" s="290"/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  <c r="AA528" s="290"/>
    </row>
    <row r="529" spans="1:27" ht="14.25" customHeight="1">
      <c r="A529" s="290"/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  <c r="AA529" s="290"/>
    </row>
    <row r="530" spans="1:27" ht="14.25" customHeight="1">
      <c r="A530" s="290"/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  <c r="AA530" s="290"/>
    </row>
    <row r="531" spans="1:27" ht="14.25" customHeight="1">
      <c r="A531" s="290"/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  <c r="AA531" s="290"/>
    </row>
    <row r="532" spans="1:27" ht="14.25" customHeight="1">
      <c r="A532" s="290"/>
      <c r="B532" s="290"/>
      <c r="C532" s="290"/>
      <c r="D532" s="290"/>
      <c r="E532" s="290"/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  <c r="AA532" s="290"/>
    </row>
    <row r="533" spans="1:27" ht="14.25" customHeight="1">
      <c r="A533" s="290"/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  <c r="AA533" s="290"/>
    </row>
    <row r="534" spans="1:27" ht="14.25" customHeight="1">
      <c r="A534" s="290"/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  <c r="AA534" s="290"/>
    </row>
    <row r="535" spans="1:27" ht="14.25" customHeight="1">
      <c r="A535" s="290"/>
      <c r="B535" s="290"/>
      <c r="C535" s="290"/>
      <c r="D535" s="290"/>
      <c r="E535" s="290"/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  <c r="AA535" s="290"/>
    </row>
    <row r="536" spans="1:27" ht="14.25" customHeight="1">
      <c r="A536" s="290"/>
      <c r="B536" s="290"/>
      <c r="C536" s="290"/>
      <c r="D536" s="290"/>
      <c r="E536" s="290"/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  <c r="AA536" s="290"/>
    </row>
    <row r="537" spans="1:27" ht="14.25" customHeight="1">
      <c r="A537" s="290"/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  <c r="AA537" s="290"/>
    </row>
    <row r="538" spans="1:27" ht="14.25" customHeight="1">
      <c r="A538" s="290"/>
      <c r="B538" s="290"/>
      <c r="C538" s="290"/>
      <c r="D538" s="290"/>
      <c r="E538" s="290"/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  <c r="AA538" s="290"/>
    </row>
    <row r="539" spans="1:27" ht="14.25" customHeight="1">
      <c r="A539" s="290"/>
      <c r="B539" s="290"/>
      <c r="C539" s="290"/>
      <c r="D539" s="290"/>
      <c r="E539" s="290"/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  <c r="AA539" s="290"/>
    </row>
    <row r="540" spans="1:27" ht="14.25" customHeight="1">
      <c r="A540" s="290"/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  <c r="AA540" s="290"/>
    </row>
    <row r="541" spans="1:27" ht="14.25" customHeight="1">
      <c r="A541" s="290"/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  <c r="AA541" s="290"/>
    </row>
    <row r="542" spans="1:27" ht="14.25" customHeight="1">
      <c r="A542" s="290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  <c r="AA542" s="290"/>
    </row>
    <row r="543" spans="1:27" ht="14.25" customHeight="1">
      <c r="A543" s="290"/>
      <c r="B543" s="290"/>
      <c r="C543" s="290"/>
      <c r="D543" s="290"/>
      <c r="E543" s="290"/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  <c r="AA543" s="290"/>
    </row>
    <row r="544" spans="1:27" ht="14.25" customHeight="1">
      <c r="A544" s="290"/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  <c r="AA544" s="290"/>
    </row>
    <row r="545" spans="1:27" ht="14.25" customHeight="1">
      <c r="A545" s="290"/>
      <c r="B545" s="290"/>
      <c r="C545" s="290"/>
      <c r="D545" s="290"/>
      <c r="E545" s="290"/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  <c r="AA545" s="290"/>
    </row>
    <row r="546" spans="1:27" ht="14.25" customHeight="1">
      <c r="A546" s="290"/>
      <c r="B546" s="290"/>
      <c r="C546" s="290"/>
      <c r="D546" s="290"/>
      <c r="E546" s="290"/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  <c r="AA546" s="290"/>
    </row>
    <row r="547" spans="1:27" ht="14.25" customHeight="1">
      <c r="A547" s="290"/>
      <c r="B547" s="290"/>
      <c r="C547" s="290"/>
      <c r="D547" s="290"/>
      <c r="E547" s="290"/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  <c r="AA547" s="290"/>
    </row>
    <row r="548" spans="1:27" ht="14.25" customHeight="1">
      <c r="A548" s="290"/>
      <c r="B548" s="290"/>
      <c r="C548" s="290"/>
      <c r="D548" s="290"/>
      <c r="E548" s="290"/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  <c r="AA548" s="290"/>
    </row>
    <row r="549" spans="1:27" ht="14.25" customHeight="1">
      <c r="A549" s="290"/>
      <c r="B549" s="290"/>
      <c r="C549" s="290"/>
      <c r="D549" s="290"/>
      <c r="E549" s="290"/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  <c r="AA549" s="290"/>
    </row>
    <row r="550" spans="1:27" ht="14.25" customHeight="1">
      <c r="A550" s="290"/>
      <c r="B550" s="290"/>
      <c r="C550" s="290"/>
      <c r="D550" s="290"/>
      <c r="E550" s="290"/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  <c r="AA550" s="290"/>
    </row>
    <row r="551" spans="1:27" ht="14.25" customHeight="1">
      <c r="A551" s="290"/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  <c r="AA551" s="290"/>
    </row>
    <row r="552" spans="1:27" ht="14.25" customHeight="1">
      <c r="A552" s="290"/>
      <c r="B552" s="290"/>
      <c r="C552" s="290"/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</row>
    <row r="553" spans="1:27" ht="14.25" customHeight="1">
      <c r="A553" s="290"/>
      <c r="B553" s="290"/>
      <c r="C553" s="290"/>
      <c r="D553" s="290"/>
      <c r="E553" s="290"/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  <c r="AA553" s="290"/>
    </row>
    <row r="554" spans="1:27" ht="14.25" customHeight="1">
      <c r="A554" s="290"/>
      <c r="B554" s="290"/>
      <c r="C554" s="290"/>
      <c r="D554" s="290"/>
      <c r="E554" s="290"/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  <c r="AA554" s="290"/>
    </row>
    <row r="555" spans="1:27" ht="14.25" customHeight="1">
      <c r="A555" s="290"/>
      <c r="B555" s="290"/>
      <c r="C555" s="290"/>
      <c r="D555" s="290"/>
      <c r="E555" s="290"/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  <c r="AA555" s="290"/>
    </row>
    <row r="556" spans="1:27" ht="14.25" customHeight="1">
      <c r="A556" s="290"/>
      <c r="B556" s="290"/>
      <c r="C556" s="290"/>
      <c r="D556" s="290"/>
      <c r="E556" s="290"/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  <c r="AA556" s="290"/>
    </row>
    <row r="557" spans="1:27" ht="14.25" customHeight="1">
      <c r="A557" s="290"/>
      <c r="B557" s="290"/>
      <c r="C557" s="290"/>
      <c r="D557" s="290"/>
      <c r="E557" s="290"/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  <c r="AA557" s="290"/>
    </row>
    <row r="558" spans="1:27" ht="14.25" customHeight="1">
      <c r="A558" s="290"/>
      <c r="B558" s="290"/>
      <c r="C558" s="290"/>
      <c r="D558" s="290"/>
      <c r="E558" s="290"/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  <c r="AA558" s="290"/>
    </row>
    <row r="559" spans="1:27" ht="14.25" customHeight="1">
      <c r="A559" s="290"/>
      <c r="B559" s="290"/>
      <c r="C559" s="290"/>
      <c r="D559" s="290"/>
      <c r="E559" s="290"/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  <c r="AA559" s="290"/>
    </row>
    <row r="560" spans="1:27" ht="14.25" customHeight="1">
      <c r="A560" s="290"/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  <c r="AA560" s="290"/>
    </row>
    <row r="561" spans="1:27" ht="14.25" customHeight="1">
      <c r="A561" s="290"/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  <c r="AA561" s="290"/>
    </row>
    <row r="562" spans="1:27" ht="14.25" customHeight="1">
      <c r="A562" s="290"/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  <c r="AA562" s="290"/>
    </row>
    <row r="563" spans="1:27" ht="14.25" customHeight="1">
      <c r="A563" s="290"/>
      <c r="B563" s="290"/>
      <c r="C563" s="290"/>
      <c r="D563" s="290"/>
      <c r="E563" s="290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  <c r="AA563" s="290"/>
    </row>
    <row r="564" spans="1:27" ht="14.25" customHeight="1">
      <c r="A564" s="290"/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  <c r="AA564" s="290"/>
    </row>
    <row r="565" spans="1:27" ht="14.25" customHeight="1">
      <c r="A565" s="290"/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  <c r="AA565" s="290"/>
    </row>
    <row r="566" spans="1:27" ht="14.25" customHeight="1">
      <c r="A566" s="290"/>
      <c r="B566" s="290"/>
      <c r="C566" s="290"/>
      <c r="D566" s="290"/>
      <c r="E566" s="290"/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  <c r="AA566" s="290"/>
    </row>
    <row r="567" spans="1:27" ht="14.25" customHeight="1">
      <c r="A567" s="290"/>
      <c r="B567" s="290"/>
      <c r="C567" s="290"/>
      <c r="D567" s="290"/>
      <c r="E567" s="290"/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  <c r="AA567" s="290"/>
    </row>
    <row r="568" spans="1:27" ht="14.25" customHeight="1">
      <c r="A568" s="290"/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  <c r="AA568" s="290"/>
    </row>
    <row r="569" spans="1:27" ht="14.25" customHeight="1">
      <c r="A569" s="290"/>
      <c r="B569" s="290"/>
      <c r="C569" s="290"/>
      <c r="D569" s="290"/>
      <c r="E569" s="290"/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  <c r="AA569" s="290"/>
    </row>
    <row r="570" spans="1:27" ht="14.25" customHeight="1">
      <c r="A570" s="290"/>
      <c r="B570" s="290"/>
      <c r="C570" s="290"/>
      <c r="D570" s="290"/>
      <c r="E570" s="290"/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  <c r="AA570" s="290"/>
    </row>
    <row r="571" spans="1:27" ht="14.25" customHeight="1">
      <c r="A571" s="290"/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  <c r="AA571" s="290"/>
    </row>
    <row r="572" spans="1:27" ht="14.25" customHeight="1">
      <c r="A572" s="290"/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  <c r="AA572" s="290"/>
    </row>
    <row r="573" spans="1:27" ht="14.25" customHeight="1">
      <c r="A573" s="290"/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  <c r="AA573" s="290"/>
    </row>
    <row r="574" spans="1:27" ht="14.25" customHeight="1">
      <c r="A574" s="290"/>
      <c r="B574" s="290"/>
      <c r="C574" s="290"/>
      <c r="D574" s="290"/>
      <c r="E574" s="290"/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  <c r="AA574" s="290"/>
    </row>
    <row r="575" spans="1:27" ht="14.25" customHeight="1">
      <c r="A575" s="290"/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  <c r="AA575" s="290"/>
    </row>
    <row r="576" spans="1:27" ht="14.25" customHeight="1">
      <c r="A576" s="290"/>
      <c r="B576" s="290"/>
      <c r="C576" s="290"/>
      <c r="D576" s="290"/>
      <c r="E576" s="290"/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  <c r="AA576" s="290"/>
    </row>
    <row r="577" spans="1:27" ht="14.25" customHeight="1">
      <c r="A577" s="290"/>
      <c r="B577" s="290"/>
      <c r="C577" s="290"/>
      <c r="D577" s="290"/>
      <c r="E577" s="290"/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  <c r="AA577" s="290"/>
    </row>
    <row r="578" spans="1:27" ht="14.25" customHeight="1">
      <c r="A578" s="290"/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  <c r="AA578" s="290"/>
    </row>
    <row r="579" spans="1:27" ht="14.25" customHeight="1">
      <c r="A579" s="290"/>
      <c r="B579" s="290"/>
      <c r="C579" s="290"/>
      <c r="D579" s="290"/>
      <c r="E579" s="290"/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  <c r="AA579" s="290"/>
    </row>
    <row r="580" spans="1:27" ht="14.25" customHeight="1">
      <c r="A580" s="290"/>
      <c r="B580" s="290"/>
      <c r="C580" s="290"/>
      <c r="D580" s="290"/>
      <c r="E580" s="290"/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  <c r="AA580" s="290"/>
    </row>
    <row r="581" spans="1:27" ht="14.25" customHeight="1">
      <c r="A581" s="290"/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  <c r="AA581" s="290"/>
    </row>
    <row r="582" spans="1:27" ht="14.25" customHeight="1">
      <c r="A582" s="290"/>
      <c r="B582" s="290"/>
      <c r="C582" s="290"/>
      <c r="D582" s="290"/>
      <c r="E582" s="290"/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  <c r="AA582" s="290"/>
    </row>
    <row r="583" spans="1:27" ht="14.25" customHeight="1">
      <c r="A583" s="290"/>
      <c r="B583" s="290"/>
      <c r="C583" s="290"/>
      <c r="D583" s="290"/>
      <c r="E583" s="290"/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  <c r="AA583" s="290"/>
    </row>
    <row r="584" spans="1:27" ht="14.25" customHeight="1">
      <c r="A584" s="290"/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  <c r="AA584" s="290"/>
    </row>
    <row r="585" spans="1:27" ht="14.25" customHeight="1">
      <c r="A585" s="290"/>
      <c r="B585" s="290"/>
      <c r="C585" s="290"/>
      <c r="D585" s="290"/>
      <c r="E585" s="290"/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  <c r="AA585" s="290"/>
    </row>
    <row r="586" spans="1:27" ht="14.25" customHeight="1">
      <c r="A586" s="290"/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  <c r="AA586" s="290"/>
    </row>
    <row r="587" spans="1:27" ht="14.25" customHeight="1">
      <c r="A587" s="290"/>
      <c r="B587" s="290"/>
      <c r="C587" s="290"/>
      <c r="D587" s="290"/>
      <c r="E587" s="290"/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  <c r="AA587" s="290"/>
    </row>
    <row r="588" spans="1:27" ht="14.25" customHeight="1">
      <c r="A588" s="290"/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  <c r="AA588" s="290"/>
    </row>
    <row r="589" spans="1:27" ht="14.25" customHeight="1">
      <c r="A589" s="290"/>
      <c r="B589" s="290"/>
      <c r="C589" s="290"/>
      <c r="D589" s="290"/>
      <c r="E589" s="290"/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  <c r="AA589" s="290"/>
    </row>
    <row r="590" spans="1:27" ht="14.25" customHeight="1">
      <c r="A590" s="290"/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  <c r="AA590" s="290"/>
    </row>
    <row r="591" spans="1:27" ht="14.25" customHeight="1">
      <c r="A591" s="290"/>
      <c r="B591" s="290"/>
      <c r="C591" s="290"/>
      <c r="D591" s="290"/>
      <c r="E591" s="290"/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  <c r="AA591" s="290"/>
    </row>
    <row r="592" spans="1:27" ht="14.25" customHeight="1">
      <c r="A592" s="290"/>
      <c r="B592" s="290"/>
      <c r="C592" s="290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  <c r="AA592" s="290"/>
    </row>
    <row r="593" spans="1:27" ht="14.25" customHeight="1">
      <c r="A593" s="290"/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  <c r="AA593" s="290"/>
    </row>
    <row r="594" spans="1:27" ht="14.25" customHeight="1">
      <c r="A594" s="290"/>
      <c r="B594" s="290"/>
      <c r="C594" s="290"/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</row>
    <row r="595" spans="1:27" ht="14.25" customHeight="1">
      <c r="A595" s="290"/>
      <c r="B595" s="290"/>
      <c r="C595" s="290"/>
      <c r="D595" s="290"/>
      <c r="E595" s="290"/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  <c r="AA595" s="290"/>
    </row>
    <row r="596" spans="1:27" ht="14.25" customHeight="1">
      <c r="A596" s="290"/>
      <c r="B596" s="290"/>
      <c r="C596" s="290"/>
      <c r="D596" s="290"/>
      <c r="E596" s="290"/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  <c r="AA596" s="290"/>
    </row>
    <row r="597" spans="1:27" ht="14.25" customHeight="1">
      <c r="A597" s="290"/>
      <c r="B597" s="290"/>
      <c r="C597" s="290"/>
      <c r="D597" s="290"/>
      <c r="E597" s="290"/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  <c r="AA597" s="290"/>
    </row>
    <row r="598" spans="1:27" ht="14.25" customHeight="1">
      <c r="A598" s="290"/>
      <c r="B598" s="290"/>
      <c r="C598" s="290"/>
      <c r="D598" s="290"/>
      <c r="E598" s="290"/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  <c r="AA598" s="290"/>
    </row>
    <row r="599" spans="1:27" ht="14.25" customHeight="1">
      <c r="A599" s="290"/>
      <c r="B599" s="290"/>
      <c r="C599" s="290"/>
      <c r="D599" s="290"/>
      <c r="E599" s="290"/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  <c r="AA599" s="290"/>
    </row>
    <row r="600" spans="1:27" ht="14.25" customHeight="1">
      <c r="A600" s="290"/>
      <c r="B600" s="290"/>
      <c r="C600" s="290"/>
      <c r="D600" s="290"/>
      <c r="E600" s="290"/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  <c r="AA600" s="290"/>
    </row>
    <row r="601" spans="1:27" ht="14.25" customHeight="1">
      <c r="A601" s="290"/>
      <c r="B601" s="290"/>
      <c r="C601" s="290"/>
      <c r="D601" s="290"/>
      <c r="E601" s="290"/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  <c r="AA601" s="290"/>
    </row>
    <row r="602" spans="1:27" ht="14.25" customHeight="1">
      <c r="A602" s="290"/>
      <c r="B602" s="290"/>
      <c r="C602" s="290"/>
      <c r="D602" s="290"/>
      <c r="E602" s="290"/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  <c r="AA602" s="290"/>
    </row>
    <row r="603" spans="1:27" ht="14.25" customHeight="1">
      <c r="A603" s="290"/>
      <c r="B603" s="290"/>
      <c r="C603" s="290"/>
      <c r="D603" s="290"/>
      <c r="E603" s="290"/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  <c r="AA603" s="290"/>
    </row>
    <row r="604" spans="1:27" ht="14.25" customHeight="1">
      <c r="A604" s="290"/>
      <c r="B604" s="290"/>
      <c r="C604" s="290"/>
      <c r="D604" s="290"/>
      <c r="E604" s="290"/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  <c r="AA604" s="290"/>
    </row>
    <row r="605" spans="1:27" ht="14.25" customHeight="1">
      <c r="A605" s="290"/>
      <c r="B605" s="290"/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  <c r="AA605" s="290"/>
    </row>
    <row r="606" spans="1:27" ht="14.25" customHeight="1">
      <c r="A606" s="290"/>
      <c r="B606" s="290"/>
      <c r="C606" s="290"/>
      <c r="D606" s="290"/>
      <c r="E606" s="290"/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  <c r="AA606" s="290"/>
    </row>
    <row r="607" spans="1:27" ht="14.25" customHeight="1">
      <c r="A607" s="290"/>
      <c r="B607" s="290"/>
      <c r="C607" s="290"/>
      <c r="D607" s="290"/>
      <c r="E607" s="290"/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  <c r="AA607" s="290"/>
    </row>
    <row r="608" spans="1:27" ht="14.25" customHeight="1">
      <c r="A608" s="290"/>
      <c r="B608" s="290"/>
      <c r="C608" s="290"/>
      <c r="D608" s="290"/>
      <c r="E608" s="290"/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  <c r="AA608" s="290"/>
    </row>
    <row r="609" spans="1:27" ht="14.25" customHeight="1">
      <c r="A609" s="290"/>
      <c r="B609" s="290"/>
      <c r="C609" s="290"/>
      <c r="D609" s="290"/>
      <c r="E609" s="290"/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  <c r="AA609" s="290"/>
    </row>
    <row r="610" spans="1:27" ht="14.25" customHeight="1">
      <c r="A610" s="290"/>
      <c r="B610" s="290"/>
      <c r="C610" s="290"/>
      <c r="D610" s="290"/>
      <c r="E610" s="290"/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  <c r="AA610" s="290"/>
    </row>
    <row r="611" spans="1:27" ht="14.25" customHeight="1">
      <c r="A611" s="290"/>
      <c r="B611" s="290"/>
      <c r="C611" s="290"/>
      <c r="D611" s="290"/>
      <c r="E611" s="290"/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  <c r="AA611" s="290"/>
    </row>
    <row r="612" spans="1:27" ht="14.25" customHeight="1">
      <c r="A612" s="290"/>
      <c r="B612" s="290"/>
      <c r="C612" s="290"/>
      <c r="D612" s="290"/>
      <c r="E612" s="290"/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  <c r="AA612" s="290"/>
    </row>
    <row r="613" spans="1:27" ht="14.25" customHeight="1">
      <c r="A613" s="290"/>
      <c r="B613" s="290"/>
      <c r="C613" s="290"/>
      <c r="D613" s="290"/>
      <c r="E613" s="290"/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  <c r="AA613" s="290"/>
    </row>
    <row r="614" spans="1:27" ht="14.25" customHeight="1">
      <c r="A614" s="290"/>
      <c r="B614" s="290"/>
      <c r="C614" s="290"/>
      <c r="D614" s="290"/>
      <c r="E614" s="290"/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  <c r="AA614" s="290"/>
    </row>
    <row r="615" spans="1:27" ht="14.25" customHeight="1">
      <c r="A615" s="290"/>
      <c r="B615" s="290"/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  <c r="AA615" s="290"/>
    </row>
    <row r="616" spans="1:27" ht="14.25" customHeight="1">
      <c r="A616" s="290"/>
      <c r="B616" s="290"/>
      <c r="C616" s="290"/>
      <c r="D616" s="290"/>
      <c r="E616" s="290"/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  <c r="AA616" s="290"/>
    </row>
    <row r="617" spans="1:27" ht="14.25" customHeight="1">
      <c r="A617" s="290"/>
      <c r="B617" s="290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  <c r="AA617" s="290"/>
    </row>
    <row r="618" spans="1:27" ht="14.25" customHeight="1">
      <c r="A618" s="290"/>
      <c r="B618" s="290"/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  <c r="AA618" s="290"/>
    </row>
    <row r="619" spans="1:27" ht="14.25" customHeight="1">
      <c r="A619" s="290"/>
      <c r="B619" s="290"/>
      <c r="C619" s="290"/>
      <c r="D619" s="290"/>
      <c r="E619" s="290"/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  <c r="AA619" s="290"/>
    </row>
    <row r="620" spans="1:27" ht="14.25" customHeight="1">
      <c r="A620" s="290"/>
      <c r="B620" s="290"/>
      <c r="C620" s="290"/>
      <c r="D620" s="290"/>
      <c r="E620" s="290"/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  <c r="AA620" s="290"/>
    </row>
    <row r="621" spans="1:27" ht="14.25" customHeight="1">
      <c r="A621" s="290"/>
      <c r="B621" s="290"/>
      <c r="C621" s="290"/>
      <c r="D621" s="290"/>
      <c r="E621" s="290"/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  <c r="AA621" s="290"/>
    </row>
    <row r="622" spans="1:27" ht="14.25" customHeight="1">
      <c r="A622" s="290"/>
      <c r="B622" s="290"/>
      <c r="C622" s="290"/>
      <c r="D622" s="290"/>
      <c r="E622" s="290"/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  <c r="AA622" s="290"/>
    </row>
    <row r="623" spans="1:27" ht="14.25" customHeight="1">
      <c r="A623" s="290"/>
      <c r="B623" s="290"/>
      <c r="C623" s="290"/>
      <c r="D623" s="290"/>
      <c r="E623" s="290"/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  <c r="AA623" s="290"/>
    </row>
    <row r="624" spans="1:27" ht="14.25" customHeight="1">
      <c r="A624" s="290"/>
      <c r="B624" s="290"/>
      <c r="C624" s="290"/>
      <c r="D624" s="290"/>
      <c r="E624" s="290"/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  <c r="AA624" s="290"/>
    </row>
    <row r="625" spans="1:27" ht="14.25" customHeight="1">
      <c r="A625" s="290"/>
      <c r="B625" s="290"/>
      <c r="C625" s="290"/>
      <c r="D625" s="290"/>
      <c r="E625" s="290"/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  <c r="AA625" s="290"/>
    </row>
    <row r="626" spans="1:27" ht="14.25" customHeight="1">
      <c r="A626" s="290"/>
      <c r="B626" s="290"/>
      <c r="C626" s="290"/>
      <c r="D626" s="290"/>
      <c r="E626" s="290"/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  <c r="AA626" s="290"/>
    </row>
    <row r="627" spans="1:27" ht="14.25" customHeight="1">
      <c r="A627" s="290"/>
      <c r="B627" s="290"/>
      <c r="C627" s="290"/>
      <c r="D627" s="290"/>
      <c r="E627" s="290"/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  <c r="AA627" s="290"/>
    </row>
    <row r="628" spans="1:27" ht="14.25" customHeight="1">
      <c r="A628" s="290"/>
      <c r="B628" s="290"/>
      <c r="C628" s="290"/>
      <c r="D628" s="290"/>
      <c r="E628" s="290"/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  <c r="AA628" s="290"/>
    </row>
    <row r="629" spans="1:27" ht="14.25" customHeight="1">
      <c r="A629" s="290"/>
      <c r="B629" s="290"/>
      <c r="C629" s="290"/>
      <c r="D629" s="290"/>
      <c r="E629" s="290"/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  <c r="AA629" s="290"/>
    </row>
    <row r="630" spans="1:27" ht="14.25" customHeight="1">
      <c r="A630" s="290"/>
      <c r="B630" s="290"/>
      <c r="C630" s="290"/>
      <c r="D630" s="290"/>
      <c r="E630" s="290"/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  <c r="AA630" s="290"/>
    </row>
    <row r="631" spans="1:27" ht="14.25" customHeight="1">
      <c r="A631" s="290"/>
      <c r="B631" s="290"/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  <c r="AA631" s="290"/>
    </row>
    <row r="632" spans="1:27" ht="14.25" customHeight="1">
      <c r="A632" s="290"/>
      <c r="B632" s="290"/>
      <c r="C632" s="290"/>
      <c r="D632" s="290"/>
      <c r="E632" s="290"/>
      <c r="F632" s="290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  <c r="AA632" s="290"/>
    </row>
    <row r="633" spans="1:27" ht="14.25" customHeight="1">
      <c r="A633" s="290"/>
      <c r="B633" s="290"/>
      <c r="C633" s="290"/>
      <c r="D633" s="290"/>
      <c r="E633" s="290"/>
      <c r="F633" s="290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  <c r="AA633" s="290"/>
    </row>
    <row r="634" spans="1:27" ht="14.25" customHeight="1">
      <c r="A634" s="290"/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  <c r="AA634" s="290"/>
    </row>
    <row r="635" spans="1:27" ht="14.25" customHeight="1">
      <c r="A635" s="290"/>
      <c r="B635" s="290"/>
      <c r="C635" s="290"/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</row>
    <row r="636" spans="1:27" ht="14.25" customHeight="1">
      <c r="A636" s="290"/>
      <c r="B636" s="290"/>
      <c r="C636" s="290"/>
      <c r="D636" s="290"/>
      <c r="E636" s="290"/>
      <c r="F636" s="290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  <c r="AA636" s="290"/>
    </row>
    <row r="637" spans="1:27" ht="14.25" customHeight="1">
      <c r="A637" s="290"/>
      <c r="B637" s="290"/>
      <c r="C637" s="290"/>
      <c r="D637" s="290"/>
      <c r="E637" s="290"/>
      <c r="F637" s="290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  <c r="AA637" s="290"/>
    </row>
    <row r="638" spans="1:27" ht="14.25" customHeight="1">
      <c r="A638" s="290"/>
      <c r="B638" s="290"/>
      <c r="C638" s="290"/>
      <c r="D638" s="290"/>
      <c r="E638" s="290"/>
      <c r="F638" s="290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  <c r="AA638" s="290"/>
    </row>
    <row r="639" spans="1:27" ht="14.25" customHeight="1">
      <c r="A639" s="290"/>
      <c r="B639" s="290"/>
      <c r="C639" s="290"/>
      <c r="D639" s="290"/>
      <c r="E639" s="290"/>
      <c r="F639" s="290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  <c r="AA639" s="290"/>
    </row>
    <row r="640" spans="1:27" ht="14.25" customHeight="1">
      <c r="A640" s="290"/>
      <c r="B640" s="290"/>
      <c r="C640" s="290"/>
      <c r="D640" s="290"/>
      <c r="E640" s="290"/>
      <c r="F640" s="290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  <c r="AA640" s="290"/>
    </row>
    <row r="641" spans="1:27" ht="14.25" customHeight="1">
      <c r="A641" s="290"/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  <c r="AA641" s="290"/>
    </row>
    <row r="642" spans="1:27" ht="14.25" customHeight="1">
      <c r="A642" s="290"/>
      <c r="B642" s="290"/>
      <c r="C642" s="290"/>
      <c r="D642" s="290"/>
      <c r="E642" s="290"/>
      <c r="F642" s="290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  <c r="AA642" s="290"/>
    </row>
    <row r="643" spans="1:27" ht="14.25" customHeight="1">
      <c r="A643" s="290"/>
      <c r="B643" s="290"/>
      <c r="C643" s="290"/>
      <c r="D643" s="290"/>
      <c r="E643" s="290"/>
      <c r="F643" s="290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  <c r="AA643" s="290"/>
    </row>
    <row r="644" spans="1:27" ht="14.25" customHeight="1">
      <c r="A644" s="290"/>
      <c r="B644" s="290"/>
      <c r="C644" s="290"/>
      <c r="D644" s="290"/>
      <c r="E644" s="290"/>
      <c r="F644" s="290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  <c r="AA644" s="290"/>
    </row>
    <row r="645" spans="1:27" ht="14.25" customHeight="1">
      <c r="A645" s="290"/>
      <c r="B645" s="290"/>
      <c r="C645" s="290"/>
      <c r="D645" s="290"/>
      <c r="E645" s="290"/>
      <c r="F645" s="290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  <c r="AA645" s="290"/>
    </row>
    <row r="646" spans="1:27" ht="14.25" customHeight="1">
      <c r="A646" s="290"/>
      <c r="B646" s="290"/>
      <c r="C646" s="290"/>
      <c r="D646" s="290"/>
      <c r="E646" s="290"/>
      <c r="F646" s="290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  <c r="AA646" s="290"/>
    </row>
    <row r="647" spans="1:27" ht="14.25" customHeight="1">
      <c r="A647" s="290"/>
      <c r="B647" s="290"/>
      <c r="C647" s="290"/>
      <c r="D647" s="290"/>
      <c r="E647" s="290"/>
      <c r="F647" s="290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  <c r="AA647" s="290"/>
    </row>
    <row r="648" spans="1:27" ht="14.25" customHeight="1">
      <c r="A648" s="290"/>
      <c r="B648" s="290"/>
      <c r="C648" s="290"/>
      <c r="D648" s="290"/>
      <c r="E648" s="290"/>
      <c r="F648" s="290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  <c r="AA648" s="290"/>
    </row>
    <row r="649" spans="1:27" ht="14.25" customHeight="1">
      <c r="A649" s="290"/>
      <c r="B649" s="290"/>
      <c r="C649" s="290"/>
      <c r="D649" s="290"/>
      <c r="E649" s="290"/>
      <c r="F649" s="290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  <c r="AA649" s="290"/>
    </row>
    <row r="650" spans="1:27" ht="14.25" customHeight="1">
      <c r="A650" s="290"/>
      <c r="B650" s="290"/>
      <c r="C650" s="290"/>
      <c r="D650" s="290"/>
      <c r="E650" s="290"/>
      <c r="F650" s="290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  <c r="AA650" s="290"/>
    </row>
    <row r="651" spans="1:27" ht="14.25" customHeight="1">
      <c r="A651" s="290"/>
      <c r="B651" s="290"/>
      <c r="C651" s="290"/>
      <c r="D651" s="290"/>
      <c r="E651" s="290"/>
      <c r="F651" s="290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  <c r="AA651" s="290"/>
    </row>
    <row r="652" spans="1:27" ht="14.25" customHeight="1">
      <c r="A652" s="290"/>
      <c r="B652" s="290"/>
      <c r="C652" s="290"/>
      <c r="D652" s="290"/>
      <c r="E652" s="290"/>
      <c r="F652" s="290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  <c r="AA652" s="290"/>
    </row>
    <row r="653" spans="1:27" ht="14.25" customHeight="1">
      <c r="A653" s="290"/>
      <c r="B653" s="290"/>
      <c r="C653" s="290"/>
      <c r="D653" s="290"/>
      <c r="E653" s="290"/>
      <c r="F653" s="290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  <c r="AA653" s="290"/>
    </row>
    <row r="654" spans="1:27" ht="14.25" customHeight="1">
      <c r="A654" s="290"/>
      <c r="B654" s="290"/>
      <c r="C654" s="290"/>
      <c r="D654" s="290"/>
      <c r="E654" s="290"/>
      <c r="F654" s="290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  <c r="AA654" s="290"/>
    </row>
    <row r="655" spans="1:27" ht="14.25" customHeight="1">
      <c r="A655" s="290"/>
      <c r="B655" s="290"/>
      <c r="C655" s="290"/>
      <c r="D655" s="290"/>
      <c r="E655" s="290"/>
      <c r="F655" s="290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  <c r="AA655" s="290"/>
    </row>
    <row r="656" spans="1:27" ht="14.25" customHeight="1">
      <c r="A656" s="290"/>
      <c r="B656" s="290"/>
      <c r="C656" s="290"/>
      <c r="D656" s="290"/>
      <c r="E656" s="290"/>
      <c r="F656" s="290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  <c r="AA656" s="290"/>
    </row>
    <row r="657" spans="1:27" ht="14.25" customHeight="1">
      <c r="A657" s="290"/>
      <c r="B657" s="290"/>
      <c r="C657" s="290"/>
      <c r="D657" s="290"/>
      <c r="E657" s="290"/>
      <c r="F657" s="290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  <c r="AA657" s="290"/>
    </row>
    <row r="658" spans="1:27" ht="14.25" customHeight="1">
      <c r="A658" s="290"/>
      <c r="B658" s="290"/>
      <c r="C658" s="290"/>
      <c r="D658" s="290"/>
      <c r="E658" s="290"/>
      <c r="F658" s="290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  <c r="AA658" s="290"/>
    </row>
    <row r="659" spans="1:27" ht="14.25" customHeight="1">
      <c r="A659" s="290"/>
      <c r="B659" s="290"/>
      <c r="C659" s="290"/>
      <c r="D659" s="290"/>
      <c r="E659" s="290"/>
      <c r="F659" s="290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  <c r="AA659" s="290"/>
    </row>
    <row r="660" spans="1:27" ht="14.25" customHeight="1">
      <c r="A660" s="290"/>
      <c r="B660" s="290"/>
      <c r="C660" s="290"/>
      <c r="D660" s="290"/>
      <c r="E660" s="290"/>
      <c r="F660" s="290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  <c r="AA660" s="290"/>
    </row>
    <row r="661" spans="1:27" ht="14.25" customHeight="1">
      <c r="A661" s="290"/>
      <c r="B661" s="290"/>
      <c r="C661" s="290"/>
      <c r="D661" s="290"/>
      <c r="E661" s="290"/>
      <c r="F661" s="290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  <c r="AA661" s="290"/>
    </row>
    <row r="662" spans="1:27" ht="14.25" customHeight="1">
      <c r="A662" s="290"/>
      <c r="B662" s="290"/>
      <c r="C662" s="290"/>
      <c r="D662" s="290"/>
      <c r="E662" s="290"/>
      <c r="F662" s="290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  <c r="AA662" s="290"/>
    </row>
    <row r="663" spans="1:27" ht="14.25" customHeight="1">
      <c r="A663" s="290"/>
      <c r="B663" s="290"/>
      <c r="C663" s="290"/>
      <c r="D663" s="290"/>
      <c r="E663" s="290"/>
      <c r="F663" s="290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  <c r="AA663" s="290"/>
    </row>
    <row r="664" spans="1:27" ht="14.25" customHeight="1">
      <c r="A664" s="290"/>
      <c r="B664" s="290"/>
      <c r="C664" s="290"/>
      <c r="D664" s="290"/>
      <c r="E664" s="290"/>
      <c r="F664" s="290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  <c r="AA664" s="290"/>
    </row>
    <row r="665" spans="1:27" ht="14.25" customHeight="1">
      <c r="A665" s="290"/>
      <c r="B665" s="290"/>
      <c r="C665" s="290"/>
      <c r="D665" s="290"/>
      <c r="E665" s="290"/>
      <c r="F665" s="290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  <c r="AA665" s="290"/>
    </row>
    <row r="666" spans="1:27" ht="14.25" customHeight="1">
      <c r="A666" s="290"/>
      <c r="B666" s="290"/>
      <c r="C666" s="290"/>
      <c r="D666" s="290"/>
      <c r="E666" s="290"/>
      <c r="F666" s="290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  <c r="AA666" s="290"/>
    </row>
    <row r="667" spans="1:27" ht="14.25" customHeight="1">
      <c r="A667" s="290"/>
      <c r="B667" s="290"/>
      <c r="C667" s="290"/>
      <c r="D667" s="290"/>
      <c r="E667" s="290"/>
      <c r="F667" s="290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  <c r="AA667" s="290"/>
    </row>
    <row r="668" spans="1:27" ht="14.25" customHeight="1">
      <c r="A668" s="290"/>
      <c r="B668" s="290"/>
      <c r="C668" s="290"/>
      <c r="D668" s="290"/>
      <c r="E668" s="290"/>
      <c r="F668" s="290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  <c r="AA668" s="290"/>
    </row>
    <row r="669" spans="1:27" ht="14.25" customHeight="1">
      <c r="A669" s="290"/>
      <c r="B669" s="290"/>
      <c r="C669" s="290"/>
      <c r="D669" s="290"/>
      <c r="E669" s="290"/>
      <c r="F669" s="290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  <c r="AA669" s="290"/>
    </row>
    <row r="670" spans="1:27" ht="14.25" customHeight="1">
      <c r="A670" s="290"/>
      <c r="B670" s="290"/>
      <c r="C670" s="290"/>
      <c r="D670" s="290"/>
      <c r="E670" s="290"/>
      <c r="F670" s="290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  <c r="AA670" s="290"/>
    </row>
    <row r="671" spans="1:27" ht="14.25" customHeight="1">
      <c r="A671" s="290"/>
      <c r="B671" s="290"/>
      <c r="C671" s="290"/>
      <c r="D671" s="290"/>
      <c r="E671" s="290"/>
      <c r="F671" s="290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  <c r="AA671" s="290"/>
    </row>
    <row r="672" spans="1:27" ht="14.25" customHeight="1">
      <c r="A672" s="290"/>
      <c r="B672" s="290"/>
      <c r="C672" s="290"/>
      <c r="D672" s="290"/>
      <c r="E672" s="290"/>
      <c r="F672" s="290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  <c r="AA672" s="290"/>
    </row>
    <row r="673" spans="1:27" ht="14.25" customHeight="1">
      <c r="A673" s="290"/>
      <c r="B673" s="290"/>
      <c r="C673" s="290"/>
      <c r="D673" s="290"/>
      <c r="E673" s="290"/>
      <c r="F673" s="290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  <c r="AA673" s="290"/>
    </row>
    <row r="674" spans="1:27" ht="14.25" customHeight="1">
      <c r="A674" s="290"/>
      <c r="B674" s="290"/>
      <c r="C674" s="290"/>
      <c r="D674" s="290"/>
      <c r="E674" s="290"/>
      <c r="F674" s="290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  <c r="AA674" s="290"/>
    </row>
    <row r="675" spans="1:27" ht="14.25" customHeight="1">
      <c r="A675" s="290"/>
      <c r="B675" s="290"/>
      <c r="C675" s="290"/>
      <c r="D675" s="290"/>
      <c r="E675" s="290"/>
      <c r="F675" s="290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  <c r="AA675" s="290"/>
    </row>
    <row r="676" spans="1:27" ht="14.25" customHeight="1">
      <c r="A676" s="290"/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  <c r="AA676" s="290"/>
    </row>
    <row r="677" spans="1:27" ht="14.25" customHeight="1">
      <c r="A677" s="290"/>
      <c r="B677" s="290"/>
      <c r="C677" s="290"/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</row>
    <row r="678" spans="1:27" ht="14.25" customHeight="1">
      <c r="A678" s="290"/>
      <c r="B678" s="290"/>
      <c r="C678" s="290"/>
      <c r="D678" s="290"/>
      <c r="E678" s="290"/>
      <c r="F678" s="290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  <c r="AA678" s="290"/>
    </row>
    <row r="679" spans="1:27" ht="14.25" customHeight="1">
      <c r="A679" s="290"/>
      <c r="B679" s="290"/>
      <c r="C679" s="290"/>
      <c r="D679" s="290"/>
      <c r="E679" s="290"/>
      <c r="F679" s="290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  <c r="AA679" s="290"/>
    </row>
    <row r="680" spans="1:27" ht="14.25" customHeight="1">
      <c r="A680" s="290"/>
      <c r="B680" s="290"/>
      <c r="C680" s="290"/>
      <c r="D680" s="290"/>
      <c r="E680" s="290"/>
      <c r="F680" s="290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  <c r="AA680" s="290"/>
    </row>
    <row r="681" spans="1:27" ht="14.25" customHeight="1">
      <c r="A681" s="290"/>
      <c r="B681" s="290"/>
      <c r="C681" s="290"/>
      <c r="D681" s="290"/>
      <c r="E681" s="290"/>
      <c r="F681" s="290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  <c r="AA681" s="290"/>
    </row>
    <row r="682" spans="1:27" ht="14.25" customHeight="1">
      <c r="A682" s="290"/>
      <c r="B682" s="290"/>
      <c r="C682" s="290"/>
      <c r="D682" s="290"/>
      <c r="E682" s="290"/>
      <c r="F682" s="290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  <c r="AA682" s="290"/>
    </row>
    <row r="683" spans="1:27" ht="14.25" customHeight="1">
      <c r="A683" s="290"/>
      <c r="B683" s="290"/>
      <c r="C683" s="290"/>
      <c r="D683" s="290"/>
      <c r="E683" s="290"/>
      <c r="F683" s="290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  <c r="AA683" s="290"/>
    </row>
    <row r="684" spans="1:27" ht="14.25" customHeight="1">
      <c r="A684" s="290"/>
      <c r="B684" s="290"/>
      <c r="C684" s="290"/>
      <c r="D684" s="290"/>
      <c r="E684" s="290"/>
      <c r="F684" s="290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  <c r="AA684" s="290"/>
    </row>
    <row r="685" spans="1:27" ht="14.25" customHeight="1">
      <c r="A685" s="290"/>
      <c r="B685" s="290"/>
      <c r="C685" s="290"/>
      <c r="D685" s="290"/>
      <c r="E685" s="290"/>
      <c r="F685" s="290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  <c r="AA685" s="290"/>
    </row>
    <row r="686" spans="1:27" ht="14.25" customHeight="1">
      <c r="A686" s="290"/>
      <c r="B686" s="290"/>
      <c r="C686" s="290"/>
      <c r="D686" s="290"/>
      <c r="E686" s="290"/>
      <c r="F686" s="290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  <c r="AA686" s="290"/>
    </row>
    <row r="687" spans="1:27" ht="14.25" customHeight="1">
      <c r="A687" s="290"/>
      <c r="B687" s="290"/>
      <c r="C687" s="290"/>
      <c r="D687" s="290"/>
      <c r="E687" s="290"/>
      <c r="F687" s="290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  <c r="AA687" s="290"/>
    </row>
    <row r="688" spans="1:27" ht="14.25" customHeight="1">
      <c r="A688" s="290"/>
      <c r="B688" s="290"/>
      <c r="C688" s="290"/>
      <c r="D688" s="290"/>
      <c r="E688" s="290"/>
      <c r="F688" s="290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  <c r="AA688" s="290"/>
    </row>
    <row r="689" spans="1:27" ht="14.25" customHeight="1">
      <c r="A689" s="290"/>
      <c r="B689" s="290"/>
      <c r="C689" s="290"/>
      <c r="D689" s="290"/>
      <c r="E689" s="290"/>
      <c r="F689" s="290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  <c r="AA689" s="290"/>
    </row>
    <row r="690" spans="1:27" ht="14.25" customHeight="1">
      <c r="A690" s="290"/>
      <c r="B690" s="290"/>
      <c r="C690" s="290"/>
      <c r="D690" s="290"/>
      <c r="E690" s="290"/>
      <c r="F690" s="290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  <c r="AA690" s="290"/>
    </row>
    <row r="691" spans="1:27" ht="14.25" customHeight="1">
      <c r="A691" s="290"/>
      <c r="B691" s="290"/>
      <c r="C691" s="290"/>
      <c r="D691" s="290"/>
      <c r="E691" s="290"/>
      <c r="F691" s="290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  <c r="AA691" s="290"/>
    </row>
    <row r="692" spans="1:27" ht="14.25" customHeight="1">
      <c r="A692" s="290"/>
      <c r="B692" s="290"/>
      <c r="C692" s="290"/>
      <c r="D692" s="290"/>
      <c r="E692" s="290"/>
      <c r="F692" s="290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  <c r="AA692" s="290"/>
    </row>
    <row r="693" spans="1:27" ht="14.25" customHeight="1">
      <c r="A693" s="290"/>
      <c r="B693" s="290"/>
      <c r="C693" s="290"/>
      <c r="D693" s="290"/>
      <c r="E693" s="290"/>
      <c r="F693" s="290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  <c r="AA693" s="290"/>
    </row>
    <row r="694" spans="1:27" ht="14.25" customHeight="1">
      <c r="A694" s="290"/>
      <c r="B694" s="290"/>
      <c r="C694" s="290"/>
      <c r="D694" s="290"/>
      <c r="E694" s="290"/>
      <c r="F694" s="290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  <c r="AA694" s="290"/>
    </row>
    <row r="695" spans="1:27" ht="14.25" customHeight="1">
      <c r="A695" s="290"/>
      <c r="B695" s="290"/>
      <c r="C695" s="290"/>
      <c r="D695" s="290"/>
      <c r="E695" s="290"/>
      <c r="F695" s="290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  <c r="AA695" s="290"/>
    </row>
    <row r="696" spans="1:27" ht="14.25" customHeight="1">
      <c r="A696" s="290"/>
      <c r="B696" s="290"/>
      <c r="C696" s="290"/>
      <c r="D696" s="290"/>
      <c r="E696" s="290"/>
      <c r="F696" s="290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  <c r="AA696" s="290"/>
    </row>
    <row r="697" spans="1:27" ht="14.25" customHeight="1">
      <c r="A697" s="290"/>
      <c r="B697" s="290"/>
      <c r="C697" s="290"/>
      <c r="D697" s="290"/>
      <c r="E697" s="290"/>
      <c r="F697" s="290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  <c r="AA697" s="290"/>
    </row>
    <row r="698" spans="1:27" ht="14.25" customHeight="1">
      <c r="A698" s="290"/>
      <c r="B698" s="290"/>
      <c r="C698" s="290"/>
      <c r="D698" s="290"/>
      <c r="E698" s="290"/>
      <c r="F698" s="290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  <c r="AA698" s="290"/>
    </row>
    <row r="699" spans="1:27" ht="14.25" customHeight="1">
      <c r="A699" s="290"/>
      <c r="B699" s="290"/>
      <c r="C699" s="290"/>
      <c r="D699" s="290"/>
      <c r="E699" s="290"/>
      <c r="F699" s="290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  <c r="AA699" s="290"/>
    </row>
    <row r="700" spans="1:27" ht="14.25" customHeight="1">
      <c r="A700" s="290"/>
      <c r="B700" s="290"/>
      <c r="C700" s="290"/>
      <c r="D700" s="290"/>
      <c r="E700" s="290"/>
      <c r="F700" s="290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  <c r="AA700" s="290"/>
    </row>
    <row r="701" spans="1:27" ht="14.25" customHeight="1">
      <c r="A701" s="290"/>
      <c r="B701" s="290"/>
      <c r="C701" s="290"/>
      <c r="D701" s="290"/>
      <c r="E701" s="290"/>
      <c r="F701" s="290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  <c r="AA701" s="290"/>
    </row>
    <row r="702" spans="1:27" ht="14.25" customHeight="1">
      <c r="A702" s="290"/>
      <c r="B702" s="290"/>
      <c r="C702" s="290"/>
      <c r="D702" s="290"/>
      <c r="E702" s="290"/>
      <c r="F702" s="290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  <c r="AA702" s="290"/>
    </row>
    <row r="703" spans="1:27" ht="14.25" customHeight="1">
      <c r="A703" s="290"/>
      <c r="B703" s="290"/>
      <c r="C703" s="290"/>
      <c r="D703" s="290"/>
      <c r="E703" s="290"/>
      <c r="F703" s="290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  <c r="AA703" s="290"/>
    </row>
    <row r="704" spans="1:27" ht="14.25" customHeight="1">
      <c r="A704" s="290"/>
      <c r="B704" s="290"/>
      <c r="C704" s="290"/>
      <c r="D704" s="290"/>
      <c r="E704" s="290"/>
      <c r="F704" s="290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  <c r="AA704" s="290"/>
    </row>
    <row r="705" spans="1:27" ht="14.25" customHeight="1">
      <c r="A705" s="290"/>
      <c r="B705" s="290"/>
      <c r="C705" s="290"/>
      <c r="D705" s="290"/>
      <c r="E705" s="290"/>
      <c r="F705" s="290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  <c r="AA705" s="290"/>
    </row>
    <row r="706" spans="1:27" ht="14.25" customHeight="1">
      <c r="A706" s="290"/>
      <c r="B706" s="290"/>
      <c r="C706" s="290"/>
      <c r="D706" s="290"/>
      <c r="E706" s="290"/>
      <c r="F706" s="290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  <c r="AA706" s="290"/>
    </row>
    <row r="707" spans="1:27" ht="14.25" customHeight="1">
      <c r="A707" s="290"/>
      <c r="B707" s="290"/>
      <c r="C707" s="290"/>
      <c r="D707" s="290"/>
      <c r="E707" s="290"/>
      <c r="F707" s="290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  <c r="AA707" s="290"/>
    </row>
    <row r="708" spans="1:27" ht="14.25" customHeight="1">
      <c r="A708" s="290"/>
      <c r="B708" s="290"/>
      <c r="C708" s="290"/>
      <c r="D708" s="290"/>
      <c r="E708" s="290"/>
      <c r="F708" s="290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  <c r="AA708" s="290"/>
    </row>
    <row r="709" spans="1:27" ht="14.25" customHeight="1">
      <c r="A709" s="290"/>
      <c r="B709" s="290"/>
      <c r="C709" s="290"/>
      <c r="D709" s="290"/>
      <c r="E709" s="290"/>
      <c r="F709" s="290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  <c r="AA709" s="290"/>
    </row>
    <row r="710" spans="1:27" ht="14.25" customHeight="1">
      <c r="A710" s="290"/>
      <c r="B710" s="290"/>
      <c r="C710" s="290"/>
      <c r="D710" s="290"/>
      <c r="E710" s="290"/>
      <c r="F710" s="290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  <c r="AA710" s="290"/>
    </row>
    <row r="711" spans="1:27" ht="14.25" customHeight="1">
      <c r="A711" s="290"/>
      <c r="B711" s="290"/>
      <c r="C711" s="290"/>
      <c r="D711" s="290"/>
      <c r="E711" s="290"/>
      <c r="F711" s="290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  <c r="AA711" s="290"/>
    </row>
    <row r="712" spans="1:27" ht="14.25" customHeight="1">
      <c r="A712" s="290"/>
      <c r="B712" s="290"/>
      <c r="C712" s="290"/>
      <c r="D712" s="290"/>
      <c r="E712" s="290"/>
      <c r="F712" s="290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  <c r="AA712" s="290"/>
    </row>
    <row r="713" spans="1:27" ht="14.25" customHeight="1">
      <c r="A713" s="290"/>
      <c r="B713" s="290"/>
      <c r="C713" s="290"/>
      <c r="D713" s="290"/>
      <c r="E713" s="290"/>
      <c r="F713" s="290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  <c r="AA713" s="290"/>
    </row>
    <row r="714" spans="1:27" ht="14.25" customHeight="1">
      <c r="A714" s="290"/>
      <c r="B714" s="290"/>
      <c r="C714" s="290"/>
      <c r="D714" s="290"/>
      <c r="E714" s="290"/>
      <c r="F714" s="290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  <c r="AA714" s="290"/>
    </row>
    <row r="715" spans="1:27" ht="14.25" customHeight="1">
      <c r="A715" s="290"/>
      <c r="B715" s="290"/>
      <c r="C715" s="290"/>
      <c r="D715" s="290"/>
      <c r="E715" s="290"/>
      <c r="F715" s="290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  <c r="AA715" s="290"/>
    </row>
    <row r="716" spans="1:27" ht="14.25" customHeight="1">
      <c r="A716" s="290"/>
      <c r="B716" s="290"/>
      <c r="C716" s="290"/>
      <c r="D716" s="290"/>
      <c r="E716" s="290"/>
      <c r="F716" s="290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  <c r="AA716" s="290"/>
    </row>
    <row r="717" spans="1:27" ht="14.25" customHeight="1">
      <c r="A717" s="290"/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  <c r="AA717" s="290"/>
    </row>
    <row r="718" spans="1:27" ht="14.25" customHeight="1">
      <c r="A718" s="290"/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</row>
    <row r="719" spans="1:27" ht="14.25" customHeight="1">
      <c r="A719" s="290"/>
      <c r="B719" s="290"/>
      <c r="C719" s="290"/>
      <c r="D719" s="290"/>
      <c r="E719" s="290"/>
      <c r="F719" s="290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  <c r="AA719" s="290"/>
    </row>
    <row r="720" spans="1:27" ht="14.25" customHeight="1">
      <c r="A720" s="290"/>
      <c r="B720" s="290"/>
      <c r="C720" s="290"/>
      <c r="D720" s="290"/>
      <c r="E720" s="290"/>
      <c r="F720" s="290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  <c r="AA720" s="290"/>
    </row>
    <row r="721" spans="1:27" ht="14.25" customHeight="1">
      <c r="A721" s="290"/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  <c r="AA721" s="290"/>
    </row>
    <row r="722" spans="1:27" ht="14.25" customHeight="1">
      <c r="A722" s="290"/>
      <c r="B722" s="290"/>
      <c r="C722" s="290"/>
      <c r="D722" s="290"/>
      <c r="E722" s="290"/>
      <c r="F722" s="290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  <c r="AA722" s="290"/>
    </row>
    <row r="723" spans="1:27" ht="14.25" customHeight="1">
      <c r="A723" s="290"/>
      <c r="B723" s="290"/>
      <c r="C723" s="290"/>
      <c r="D723" s="290"/>
      <c r="E723" s="290"/>
      <c r="F723" s="290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  <c r="AA723" s="290"/>
    </row>
    <row r="724" spans="1:27" ht="14.25" customHeight="1">
      <c r="A724" s="290"/>
      <c r="B724" s="290"/>
      <c r="C724" s="290"/>
      <c r="D724" s="290"/>
      <c r="E724" s="290"/>
      <c r="F724" s="290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  <c r="AA724" s="290"/>
    </row>
    <row r="725" spans="1:27" ht="14.25" customHeight="1">
      <c r="A725" s="290"/>
      <c r="B725" s="290"/>
      <c r="C725" s="290"/>
      <c r="D725" s="290"/>
      <c r="E725" s="290"/>
      <c r="F725" s="290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  <c r="AA725" s="290"/>
    </row>
    <row r="726" spans="1:27" ht="14.25" customHeight="1">
      <c r="A726" s="290"/>
      <c r="B726" s="290"/>
      <c r="C726" s="290"/>
      <c r="D726" s="290"/>
      <c r="E726" s="290"/>
      <c r="F726" s="290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  <c r="AA726" s="290"/>
    </row>
    <row r="727" spans="1:27" ht="14.25" customHeight="1">
      <c r="A727" s="290"/>
      <c r="B727" s="290"/>
      <c r="C727" s="290"/>
      <c r="D727" s="290"/>
      <c r="E727" s="290"/>
      <c r="F727" s="290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  <c r="AA727" s="290"/>
    </row>
    <row r="728" spans="1:27" ht="14.25" customHeight="1">
      <c r="A728" s="290"/>
      <c r="B728" s="290"/>
      <c r="C728" s="290"/>
      <c r="D728" s="290"/>
      <c r="E728" s="290"/>
      <c r="F728" s="290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  <c r="AA728" s="290"/>
    </row>
    <row r="729" spans="1:27" ht="14.25" customHeight="1">
      <c r="A729" s="290"/>
      <c r="B729" s="290"/>
      <c r="C729" s="290"/>
      <c r="D729" s="290"/>
      <c r="E729" s="290"/>
      <c r="F729" s="290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  <c r="AA729" s="290"/>
    </row>
    <row r="730" spans="1:27" ht="14.25" customHeight="1">
      <c r="A730" s="290"/>
      <c r="B730" s="290"/>
      <c r="C730" s="290"/>
      <c r="D730" s="290"/>
      <c r="E730" s="290"/>
      <c r="F730" s="290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  <c r="AA730" s="290"/>
    </row>
    <row r="731" spans="1:27" ht="14.25" customHeight="1">
      <c r="A731" s="290"/>
      <c r="B731" s="290"/>
      <c r="C731" s="290"/>
      <c r="D731" s="290"/>
      <c r="E731" s="290"/>
      <c r="F731" s="290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  <c r="AA731" s="290"/>
    </row>
    <row r="732" spans="1:27" ht="14.25" customHeight="1">
      <c r="A732" s="290"/>
      <c r="B732" s="290"/>
      <c r="C732" s="290"/>
      <c r="D732" s="290"/>
      <c r="E732" s="290"/>
      <c r="F732" s="290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  <c r="AA732" s="290"/>
    </row>
    <row r="733" spans="1:27" ht="14.25" customHeight="1">
      <c r="A733" s="290"/>
      <c r="B733" s="290"/>
      <c r="C733" s="290"/>
      <c r="D733" s="290"/>
      <c r="E733" s="290"/>
      <c r="F733" s="290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  <c r="AA733" s="290"/>
    </row>
    <row r="734" spans="1:27" ht="14.25" customHeight="1">
      <c r="A734" s="290"/>
      <c r="B734" s="290"/>
      <c r="C734" s="290"/>
      <c r="D734" s="290"/>
      <c r="E734" s="290"/>
      <c r="F734" s="290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  <c r="AA734" s="290"/>
    </row>
    <row r="735" spans="1:27" ht="14.25" customHeight="1">
      <c r="A735" s="290"/>
      <c r="B735" s="290"/>
      <c r="C735" s="290"/>
      <c r="D735" s="290"/>
      <c r="E735" s="290"/>
      <c r="F735" s="290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  <c r="AA735" s="290"/>
    </row>
    <row r="736" spans="1:27" ht="14.25" customHeight="1">
      <c r="A736" s="290"/>
      <c r="B736" s="290"/>
      <c r="C736" s="290"/>
      <c r="D736" s="290"/>
      <c r="E736" s="290"/>
      <c r="F736" s="290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  <c r="AA736" s="290"/>
    </row>
    <row r="737" spans="1:27" ht="14.25" customHeight="1">
      <c r="A737" s="290"/>
      <c r="B737" s="290"/>
      <c r="C737" s="290"/>
      <c r="D737" s="290"/>
      <c r="E737" s="290"/>
      <c r="F737" s="290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  <c r="AA737" s="290"/>
    </row>
    <row r="738" spans="1:27" ht="14.25" customHeight="1">
      <c r="A738" s="290"/>
      <c r="B738" s="290"/>
      <c r="C738" s="290"/>
      <c r="D738" s="290"/>
      <c r="E738" s="290"/>
      <c r="F738" s="290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  <c r="AA738" s="290"/>
    </row>
    <row r="739" spans="1:27" ht="14.25" customHeight="1">
      <c r="A739" s="290"/>
      <c r="B739" s="290"/>
      <c r="C739" s="290"/>
      <c r="D739" s="290"/>
      <c r="E739" s="290"/>
      <c r="F739" s="290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  <c r="AA739" s="290"/>
    </row>
    <row r="740" spans="1:27" ht="14.25" customHeight="1">
      <c r="A740" s="290"/>
      <c r="B740" s="290"/>
      <c r="C740" s="290"/>
      <c r="D740" s="290"/>
      <c r="E740" s="290"/>
      <c r="F740" s="290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  <c r="AA740" s="290"/>
    </row>
    <row r="741" spans="1:27" ht="14.25" customHeight="1">
      <c r="A741" s="290"/>
      <c r="B741" s="290"/>
      <c r="C741" s="290"/>
      <c r="D741" s="290"/>
      <c r="E741" s="290"/>
      <c r="F741" s="290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  <c r="AA741" s="290"/>
    </row>
    <row r="742" spans="1:27" ht="14.25" customHeight="1">
      <c r="A742" s="290"/>
      <c r="B742" s="290"/>
      <c r="C742" s="290"/>
      <c r="D742" s="290"/>
      <c r="E742" s="290"/>
      <c r="F742" s="290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  <c r="AA742" s="290"/>
    </row>
    <row r="743" spans="1:27" ht="14.25" customHeight="1">
      <c r="A743" s="290"/>
      <c r="B743" s="290"/>
      <c r="C743" s="290"/>
      <c r="D743" s="290"/>
      <c r="E743" s="290"/>
      <c r="F743" s="290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  <c r="AA743" s="290"/>
    </row>
    <row r="744" spans="1:27" ht="14.25" customHeight="1">
      <c r="A744" s="290"/>
      <c r="B744" s="290"/>
      <c r="C744" s="290"/>
      <c r="D744" s="290"/>
      <c r="E744" s="290"/>
      <c r="F744" s="290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  <c r="AA744" s="290"/>
    </row>
    <row r="745" spans="1:27" ht="14.25" customHeight="1">
      <c r="A745" s="290"/>
      <c r="B745" s="290"/>
      <c r="C745" s="290"/>
      <c r="D745" s="290"/>
      <c r="E745" s="290"/>
      <c r="F745" s="290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  <c r="AA745" s="290"/>
    </row>
    <row r="746" spans="1:27" ht="14.25" customHeight="1">
      <c r="A746" s="290"/>
      <c r="B746" s="290"/>
      <c r="C746" s="290"/>
      <c r="D746" s="290"/>
      <c r="E746" s="290"/>
      <c r="F746" s="290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  <c r="AA746" s="290"/>
    </row>
    <row r="747" spans="1:27" ht="14.25" customHeight="1">
      <c r="A747" s="290"/>
      <c r="B747" s="290"/>
      <c r="C747" s="290"/>
      <c r="D747" s="290"/>
      <c r="E747" s="290"/>
      <c r="F747" s="290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  <c r="AA747" s="290"/>
    </row>
    <row r="748" spans="1:27" ht="14.25" customHeight="1">
      <c r="A748" s="290"/>
      <c r="B748" s="290"/>
      <c r="C748" s="290"/>
      <c r="D748" s="290"/>
      <c r="E748" s="290"/>
      <c r="F748" s="290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  <c r="AA748" s="290"/>
    </row>
    <row r="749" spans="1:27" ht="14.25" customHeight="1">
      <c r="A749" s="290"/>
      <c r="B749" s="290"/>
      <c r="C749" s="290"/>
      <c r="D749" s="290"/>
      <c r="E749" s="290"/>
      <c r="F749" s="290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  <c r="AA749" s="290"/>
    </row>
    <row r="750" spans="1:27" ht="14.25" customHeight="1">
      <c r="A750" s="290"/>
      <c r="B750" s="290"/>
      <c r="C750" s="290"/>
      <c r="D750" s="290"/>
      <c r="E750" s="290"/>
      <c r="F750" s="290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  <c r="AA750" s="290"/>
    </row>
    <row r="751" spans="1:27" ht="14.25" customHeight="1">
      <c r="A751" s="290"/>
      <c r="B751" s="290"/>
      <c r="C751" s="290"/>
      <c r="D751" s="290"/>
      <c r="E751" s="290"/>
      <c r="F751" s="290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  <c r="AA751" s="290"/>
    </row>
    <row r="752" spans="1:27" ht="14.25" customHeight="1">
      <c r="A752" s="290"/>
      <c r="B752" s="290"/>
      <c r="C752" s="290"/>
      <c r="D752" s="290"/>
      <c r="E752" s="290"/>
      <c r="F752" s="290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  <c r="AA752" s="290"/>
    </row>
    <row r="753" spans="1:27" ht="14.25" customHeight="1">
      <c r="A753" s="290"/>
      <c r="B753" s="290"/>
      <c r="C753" s="290"/>
      <c r="D753" s="290"/>
      <c r="E753" s="290"/>
      <c r="F753" s="290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  <c r="AA753" s="290"/>
    </row>
    <row r="754" spans="1:27" ht="14.25" customHeight="1">
      <c r="A754" s="290"/>
      <c r="B754" s="290"/>
      <c r="C754" s="290"/>
      <c r="D754" s="290"/>
      <c r="E754" s="290"/>
      <c r="F754" s="290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  <c r="AA754" s="290"/>
    </row>
    <row r="755" spans="1:27" ht="14.25" customHeight="1">
      <c r="A755" s="290"/>
      <c r="B755" s="290"/>
      <c r="C755" s="290"/>
      <c r="D755" s="290"/>
      <c r="E755" s="290"/>
      <c r="F755" s="290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  <c r="AA755" s="290"/>
    </row>
    <row r="756" spans="1:27" ht="14.25" customHeight="1">
      <c r="A756" s="290"/>
      <c r="B756" s="290"/>
      <c r="C756" s="290"/>
      <c r="D756" s="290"/>
      <c r="E756" s="290"/>
      <c r="F756" s="290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  <c r="AA756" s="290"/>
    </row>
    <row r="757" spans="1:27" ht="14.25" customHeight="1">
      <c r="A757" s="290"/>
      <c r="B757" s="290"/>
      <c r="C757" s="290"/>
      <c r="D757" s="290"/>
      <c r="E757" s="290"/>
      <c r="F757" s="290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  <c r="AA757" s="290"/>
    </row>
    <row r="758" spans="1:27" ht="14.25" customHeight="1">
      <c r="A758" s="290"/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  <c r="AA758" s="290"/>
    </row>
    <row r="759" spans="1:27" ht="14.25" customHeight="1">
      <c r="A759" s="290"/>
      <c r="B759" s="290"/>
      <c r="C759" s="290"/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</row>
    <row r="760" spans="1:27" ht="14.25" customHeight="1">
      <c r="A760" s="290"/>
      <c r="B760" s="290"/>
      <c r="C760" s="290"/>
      <c r="D760" s="290"/>
      <c r="E760" s="290"/>
      <c r="F760" s="290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  <c r="AA760" s="290"/>
    </row>
    <row r="761" spans="1:27" ht="14.25" customHeight="1">
      <c r="A761" s="290"/>
      <c r="B761" s="290"/>
      <c r="C761" s="290"/>
      <c r="D761" s="290"/>
      <c r="E761" s="290"/>
      <c r="F761" s="290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  <c r="AA761" s="290"/>
    </row>
    <row r="762" spans="1:27" ht="14.25" customHeight="1">
      <c r="A762" s="290"/>
      <c r="B762" s="290"/>
      <c r="C762" s="290"/>
      <c r="D762" s="290"/>
      <c r="E762" s="290"/>
      <c r="F762" s="290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  <c r="AA762" s="290"/>
    </row>
    <row r="763" spans="1:27" ht="14.25" customHeight="1">
      <c r="A763" s="290"/>
      <c r="B763" s="290"/>
      <c r="C763" s="290"/>
      <c r="D763" s="290"/>
      <c r="E763" s="290"/>
      <c r="F763" s="290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  <c r="AA763" s="290"/>
    </row>
    <row r="764" spans="1:27" ht="14.25" customHeight="1">
      <c r="A764" s="290"/>
      <c r="B764" s="290"/>
      <c r="C764" s="290"/>
      <c r="D764" s="290"/>
      <c r="E764" s="290"/>
      <c r="F764" s="290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  <c r="AA764" s="290"/>
    </row>
    <row r="765" spans="1:27" ht="14.25" customHeight="1">
      <c r="A765" s="290"/>
      <c r="B765" s="290"/>
      <c r="C765" s="290"/>
      <c r="D765" s="290"/>
      <c r="E765" s="290"/>
      <c r="F765" s="290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  <c r="AA765" s="290"/>
    </row>
    <row r="766" spans="1:27" ht="14.25" customHeight="1">
      <c r="A766" s="290"/>
      <c r="B766" s="290"/>
      <c r="C766" s="290"/>
      <c r="D766" s="290"/>
      <c r="E766" s="290"/>
      <c r="F766" s="290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  <c r="AA766" s="290"/>
    </row>
    <row r="767" spans="1:27" ht="14.25" customHeight="1">
      <c r="A767" s="290"/>
      <c r="B767" s="290"/>
      <c r="C767" s="290"/>
      <c r="D767" s="290"/>
      <c r="E767" s="290"/>
      <c r="F767" s="290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  <c r="AA767" s="290"/>
    </row>
    <row r="768" spans="1:27" ht="14.25" customHeight="1">
      <c r="A768" s="290"/>
      <c r="B768" s="290"/>
      <c r="C768" s="290"/>
      <c r="D768" s="290"/>
      <c r="E768" s="290"/>
      <c r="F768" s="290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  <c r="AA768" s="290"/>
    </row>
    <row r="769" spans="1:27" ht="14.25" customHeight="1">
      <c r="A769" s="290"/>
      <c r="B769" s="290"/>
      <c r="C769" s="290"/>
      <c r="D769" s="290"/>
      <c r="E769" s="290"/>
      <c r="F769" s="290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  <c r="AA769" s="290"/>
    </row>
    <row r="770" spans="1:27" ht="14.25" customHeight="1">
      <c r="A770" s="290"/>
      <c r="B770" s="290"/>
      <c r="C770" s="290"/>
      <c r="D770" s="290"/>
      <c r="E770" s="290"/>
      <c r="F770" s="290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  <c r="AA770" s="290"/>
    </row>
    <row r="771" spans="1:27" ht="14.25" customHeight="1">
      <c r="A771" s="290"/>
      <c r="B771" s="290"/>
      <c r="C771" s="290"/>
      <c r="D771" s="290"/>
      <c r="E771" s="290"/>
      <c r="F771" s="290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  <c r="AA771" s="290"/>
    </row>
    <row r="772" spans="1:27" ht="14.25" customHeight="1">
      <c r="A772" s="290"/>
      <c r="B772" s="290"/>
      <c r="C772" s="290"/>
      <c r="D772" s="290"/>
      <c r="E772" s="290"/>
      <c r="F772" s="290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  <c r="AA772" s="290"/>
    </row>
    <row r="773" spans="1:27" ht="14.25" customHeight="1">
      <c r="A773" s="290"/>
      <c r="B773" s="290"/>
      <c r="C773" s="290"/>
      <c r="D773" s="290"/>
      <c r="E773" s="290"/>
      <c r="F773" s="290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  <c r="AA773" s="290"/>
    </row>
    <row r="774" spans="1:27" ht="14.25" customHeight="1">
      <c r="A774" s="290"/>
      <c r="B774" s="290"/>
      <c r="C774" s="290"/>
      <c r="D774" s="290"/>
      <c r="E774" s="290"/>
      <c r="F774" s="290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  <c r="AA774" s="290"/>
    </row>
    <row r="775" spans="1:27" ht="14.25" customHeight="1">
      <c r="A775" s="290"/>
      <c r="B775" s="290"/>
      <c r="C775" s="290"/>
      <c r="D775" s="290"/>
      <c r="E775" s="290"/>
      <c r="F775" s="290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  <c r="AA775" s="290"/>
    </row>
    <row r="776" spans="1:27" ht="14.25" customHeight="1">
      <c r="A776" s="290"/>
      <c r="B776" s="290"/>
      <c r="C776" s="290"/>
      <c r="D776" s="290"/>
      <c r="E776" s="290"/>
      <c r="F776" s="290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  <c r="AA776" s="290"/>
    </row>
    <row r="777" spans="1:27" ht="14.25" customHeight="1">
      <c r="A777" s="290"/>
      <c r="B777" s="290"/>
      <c r="C777" s="290"/>
      <c r="D777" s="290"/>
      <c r="E777" s="290"/>
      <c r="F777" s="290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  <c r="AA777" s="290"/>
    </row>
    <row r="778" spans="1:27" ht="14.25" customHeight="1">
      <c r="A778" s="290"/>
      <c r="B778" s="290"/>
      <c r="C778" s="290"/>
      <c r="D778" s="290"/>
      <c r="E778" s="290"/>
      <c r="F778" s="290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  <c r="AA778" s="290"/>
    </row>
    <row r="779" spans="1:27" ht="14.25" customHeight="1">
      <c r="A779" s="290"/>
      <c r="B779" s="290"/>
      <c r="C779" s="290"/>
      <c r="D779" s="290"/>
      <c r="E779" s="290"/>
      <c r="F779" s="290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  <c r="AA779" s="290"/>
    </row>
    <row r="780" spans="1:27" ht="14.25" customHeight="1">
      <c r="A780" s="290"/>
      <c r="B780" s="290"/>
      <c r="C780" s="290"/>
      <c r="D780" s="290"/>
      <c r="E780" s="290"/>
      <c r="F780" s="290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  <c r="AA780" s="290"/>
    </row>
    <row r="781" spans="1:27" ht="14.25" customHeight="1">
      <c r="A781" s="290"/>
      <c r="B781" s="290"/>
      <c r="C781" s="290"/>
      <c r="D781" s="290"/>
      <c r="E781" s="290"/>
      <c r="F781" s="290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  <c r="AA781" s="290"/>
    </row>
    <row r="782" spans="1:27" ht="14.25" customHeight="1">
      <c r="A782" s="290"/>
      <c r="B782" s="290"/>
      <c r="C782" s="290"/>
      <c r="D782" s="290"/>
      <c r="E782" s="290"/>
      <c r="F782" s="290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  <c r="AA782" s="290"/>
    </row>
    <row r="783" spans="1:27" ht="14.25" customHeight="1">
      <c r="A783" s="290"/>
      <c r="B783" s="290"/>
      <c r="C783" s="290"/>
      <c r="D783" s="290"/>
      <c r="E783" s="290"/>
      <c r="F783" s="290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  <c r="AA783" s="290"/>
    </row>
    <row r="784" spans="1:27" ht="14.25" customHeight="1">
      <c r="A784" s="290"/>
      <c r="B784" s="290"/>
      <c r="C784" s="290"/>
      <c r="D784" s="290"/>
      <c r="E784" s="290"/>
      <c r="F784" s="290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  <c r="AA784" s="290"/>
    </row>
    <row r="785" spans="1:27" ht="14.25" customHeight="1">
      <c r="A785" s="290"/>
      <c r="B785" s="290"/>
      <c r="C785" s="290"/>
      <c r="D785" s="290"/>
      <c r="E785" s="290"/>
      <c r="F785" s="290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  <c r="AA785" s="290"/>
    </row>
    <row r="786" spans="1:27" ht="14.25" customHeight="1">
      <c r="A786" s="290"/>
      <c r="B786" s="290"/>
      <c r="C786" s="290"/>
      <c r="D786" s="290"/>
      <c r="E786" s="290"/>
      <c r="F786" s="290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  <c r="AA786" s="290"/>
    </row>
    <row r="787" spans="1:27" ht="14.25" customHeight="1">
      <c r="A787" s="290"/>
      <c r="B787" s="290"/>
      <c r="C787" s="290"/>
      <c r="D787" s="290"/>
      <c r="E787" s="290"/>
      <c r="F787" s="290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  <c r="AA787" s="290"/>
    </row>
    <row r="788" spans="1:27" ht="14.25" customHeight="1">
      <c r="A788" s="290"/>
      <c r="B788" s="290"/>
      <c r="C788" s="290"/>
      <c r="D788" s="290"/>
      <c r="E788" s="290"/>
      <c r="F788" s="290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  <c r="AA788" s="290"/>
    </row>
    <row r="789" spans="1:27" ht="14.25" customHeight="1">
      <c r="A789" s="290"/>
      <c r="B789" s="290"/>
      <c r="C789" s="290"/>
      <c r="D789" s="290"/>
      <c r="E789" s="290"/>
      <c r="F789" s="290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  <c r="AA789" s="290"/>
    </row>
    <row r="790" spans="1:27" ht="14.25" customHeight="1">
      <c r="A790" s="290"/>
      <c r="B790" s="290"/>
      <c r="C790" s="290"/>
      <c r="D790" s="290"/>
      <c r="E790" s="290"/>
      <c r="F790" s="290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  <c r="AA790" s="290"/>
    </row>
    <row r="791" spans="1:27" ht="14.25" customHeight="1">
      <c r="A791" s="290"/>
      <c r="B791" s="290"/>
      <c r="C791" s="290"/>
      <c r="D791" s="290"/>
      <c r="E791" s="290"/>
      <c r="F791" s="290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  <c r="AA791" s="290"/>
    </row>
    <row r="792" spans="1:27" ht="14.25" customHeight="1">
      <c r="A792" s="290"/>
      <c r="B792" s="290"/>
      <c r="C792" s="290"/>
      <c r="D792" s="290"/>
      <c r="E792" s="290"/>
      <c r="F792" s="290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  <c r="AA792" s="290"/>
    </row>
    <row r="793" spans="1:27" ht="14.25" customHeight="1">
      <c r="A793" s="290"/>
      <c r="B793" s="290"/>
      <c r="C793" s="290"/>
      <c r="D793" s="290"/>
      <c r="E793" s="290"/>
      <c r="F793" s="290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  <c r="AA793" s="290"/>
    </row>
    <row r="794" spans="1:27" ht="14.25" customHeight="1">
      <c r="A794" s="290"/>
      <c r="B794" s="290"/>
      <c r="C794" s="290"/>
      <c r="D794" s="290"/>
      <c r="E794" s="290"/>
      <c r="F794" s="290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  <c r="AA794" s="290"/>
    </row>
    <row r="795" spans="1:27" ht="14.25" customHeight="1">
      <c r="A795" s="290"/>
      <c r="B795" s="290"/>
      <c r="C795" s="290"/>
      <c r="D795" s="290"/>
      <c r="E795" s="290"/>
      <c r="F795" s="290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  <c r="AA795" s="290"/>
    </row>
    <row r="796" spans="1:27" ht="14.25" customHeight="1">
      <c r="A796" s="290"/>
      <c r="B796" s="290"/>
      <c r="C796" s="290"/>
      <c r="D796" s="290"/>
      <c r="E796" s="290"/>
      <c r="F796" s="290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  <c r="AA796" s="290"/>
    </row>
    <row r="797" spans="1:27" ht="14.25" customHeight="1">
      <c r="A797" s="290"/>
      <c r="B797" s="290"/>
      <c r="C797" s="290"/>
      <c r="D797" s="290"/>
      <c r="E797" s="290"/>
      <c r="F797" s="290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  <c r="AA797" s="290"/>
    </row>
    <row r="798" spans="1:27" ht="14.25" customHeight="1">
      <c r="A798" s="290"/>
      <c r="B798" s="290"/>
      <c r="C798" s="290"/>
      <c r="D798" s="290"/>
      <c r="E798" s="290"/>
      <c r="F798" s="290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  <c r="AA798" s="290"/>
    </row>
    <row r="799" spans="1:27" ht="14.25" customHeight="1">
      <c r="A799" s="290"/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  <c r="AA799" s="290"/>
    </row>
    <row r="800" spans="1:27" ht="14.25" customHeight="1">
      <c r="A800" s="290"/>
      <c r="B800" s="290"/>
      <c r="C800" s="290"/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</row>
    <row r="801" spans="1:27" ht="14.25" customHeight="1">
      <c r="A801" s="290"/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  <c r="AA801" s="290"/>
    </row>
    <row r="802" spans="1:27" ht="14.25" customHeight="1">
      <c r="A802" s="290"/>
      <c r="B802" s="290"/>
      <c r="C802" s="290"/>
      <c r="D802" s="290"/>
      <c r="E802" s="290"/>
      <c r="F802" s="290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  <c r="AA802" s="290"/>
    </row>
    <row r="803" spans="1:27" ht="14.25" customHeight="1">
      <c r="A803" s="290"/>
      <c r="B803" s="290"/>
      <c r="C803" s="290"/>
      <c r="D803" s="290"/>
      <c r="E803" s="290"/>
      <c r="F803" s="290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  <c r="AA803" s="290"/>
    </row>
    <row r="804" spans="1:27" ht="14.25" customHeight="1">
      <c r="A804" s="290"/>
      <c r="B804" s="290"/>
      <c r="C804" s="290"/>
      <c r="D804" s="290"/>
      <c r="E804" s="290"/>
      <c r="F804" s="290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  <c r="AA804" s="290"/>
    </row>
    <row r="805" spans="1:27" ht="14.25" customHeight="1">
      <c r="A805" s="290"/>
      <c r="B805" s="290"/>
      <c r="C805" s="290"/>
      <c r="D805" s="290"/>
      <c r="E805" s="290"/>
      <c r="F805" s="290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  <c r="AA805" s="290"/>
    </row>
    <row r="806" spans="1:27" ht="14.25" customHeight="1">
      <c r="A806" s="290"/>
      <c r="B806" s="290"/>
      <c r="C806" s="290"/>
      <c r="D806" s="290"/>
      <c r="E806" s="290"/>
      <c r="F806" s="290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  <c r="AA806" s="290"/>
    </row>
    <row r="807" spans="1:27" ht="14.25" customHeight="1">
      <c r="A807" s="290"/>
      <c r="B807" s="290"/>
      <c r="C807" s="290"/>
      <c r="D807" s="290"/>
      <c r="E807" s="290"/>
      <c r="F807" s="290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  <c r="AA807" s="290"/>
    </row>
    <row r="808" spans="1:27" ht="14.25" customHeight="1">
      <c r="A808" s="290"/>
      <c r="B808" s="290"/>
      <c r="C808" s="290"/>
      <c r="D808" s="290"/>
      <c r="E808" s="290"/>
      <c r="F808" s="290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  <c r="AA808" s="290"/>
    </row>
    <row r="809" spans="1:27" ht="14.25" customHeight="1">
      <c r="A809" s="290"/>
      <c r="B809" s="290"/>
      <c r="C809" s="290"/>
      <c r="D809" s="290"/>
      <c r="E809" s="290"/>
      <c r="F809" s="290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  <c r="AA809" s="290"/>
    </row>
    <row r="810" spans="1:27" ht="14.25" customHeight="1">
      <c r="A810" s="290"/>
      <c r="B810" s="290"/>
      <c r="C810" s="290"/>
      <c r="D810" s="290"/>
      <c r="E810" s="290"/>
      <c r="F810" s="290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  <c r="AA810" s="290"/>
    </row>
    <row r="811" spans="1:27" ht="14.25" customHeight="1">
      <c r="A811" s="290"/>
      <c r="B811" s="290"/>
      <c r="C811" s="290"/>
      <c r="D811" s="290"/>
      <c r="E811" s="290"/>
      <c r="F811" s="290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  <c r="AA811" s="290"/>
    </row>
    <row r="812" spans="1:27" ht="14.25" customHeight="1">
      <c r="A812" s="290"/>
      <c r="B812" s="290"/>
      <c r="C812" s="290"/>
      <c r="D812" s="290"/>
      <c r="E812" s="290"/>
      <c r="F812" s="290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  <c r="AA812" s="290"/>
    </row>
    <row r="813" spans="1:27" ht="14.25" customHeight="1">
      <c r="A813" s="290"/>
      <c r="B813" s="290"/>
      <c r="C813" s="290"/>
      <c r="D813" s="290"/>
      <c r="E813" s="290"/>
      <c r="F813" s="290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  <c r="AA813" s="290"/>
    </row>
    <row r="814" spans="1:27" ht="14.25" customHeight="1">
      <c r="A814" s="290"/>
      <c r="B814" s="290"/>
      <c r="C814" s="290"/>
      <c r="D814" s="290"/>
      <c r="E814" s="290"/>
      <c r="F814" s="290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  <c r="AA814" s="290"/>
    </row>
    <row r="815" spans="1:27" ht="14.25" customHeight="1">
      <c r="A815" s="290"/>
      <c r="B815" s="290"/>
      <c r="C815" s="290"/>
      <c r="D815" s="290"/>
      <c r="E815" s="290"/>
      <c r="F815" s="290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  <c r="AA815" s="290"/>
    </row>
    <row r="816" spans="1:27" ht="14.25" customHeight="1">
      <c r="A816" s="290"/>
      <c r="B816" s="290"/>
      <c r="C816" s="290"/>
      <c r="D816" s="290"/>
      <c r="E816" s="290"/>
      <c r="F816" s="290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  <c r="AA816" s="290"/>
    </row>
    <row r="817" spans="1:27" ht="14.25" customHeight="1">
      <c r="A817" s="290"/>
      <c r="B817" s="290"/>
      <c r="C817" s="290"/>
      <c r="D817" s="290"/>
      <c r="E817" s="290"/>
      <c r="F817" s="290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  <c r="AA817" s="290"/>
    </row>
    <row r="818" spans="1:27" ht="14.25" customHeight="1">
      <c r="A818" s="290"/>
      <c r="B818" s="290"/>
      <c r="C818" s="290"/>
      <c r="D818" s="290"/>
      <c r="E818" s="290"/>
      <c r="F818" s="290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  <c r="AA818" s="290"/>
    </row>
    <row r="819" spans="1:27" ht="14.25" customHeight="1">
      <c r="A819" s="290"/>
      <c r="B819" s="290"/>
      <c r="C819" s="290"/>
      <c r="D819" s="290"/>
      <c r="E819" s="290"/>
      <c r="F819" s="290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  <c r="AA819" s="290"/>
    </row>
    <row r="820" spans="1:27" ht="14.25" customHeight="1">
      <c r="A820" s="290"/>
      <c r="B820" s="290"/>
      <c r="C820" s="290"/>
      <c r="D820" s="290"/>
      <c r="E820" s="290"/>
      <c r="F820" s="290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  <c r="AA820" s="290"/>
    </row>
    <row r="821" spans="1:27" ht="14.25" customHeight="1">
      <c r="A821" s="290"/>
      <c r="B821" s="290"/>
      <c r="C821" s="290"/>
      <c r="D821" s="290"/>
      <c r="E821" s="290"/>
      <c r="F821" s="290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  <c r="AA821" s="290"/>
    </row>
    <row r="822" spans="1:27" ht="14.25" customHeight="1">
      <c r="A822" s="290"/>
      <c r="B822" s="290"/>
      <c r="C822" s="290"/>
      <c r="D822" s="290"/>
      <c r="E822" s="290"/>
      <c r="F822" s="290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  <c r="AA822" s="290"/>
    </row>
    <row r="823" spans="1:27" ht="14.25" customHeight="1">
      <c r="A823" s="290"/>
      <c r="B823" s="290"/>
      <c r="C823" s="290"/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  <c r="AA823" s="290"/>
    </row>
    <row r="824" spans="1:27" ht="14.25" customHeight="1">
      <c r="A824" s="290"/>
      <c r="B824" s="290"/>
      <c r="C824" s="290"/>
      <c r="D824" s="290"/>
      <c r="E824" s="290"/>
      <c r="F824" s="290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  <c r="AA824" s="290"/>
    </row>
    <row r="825" spans="1:27" ht="14.25" customHeight="1">
      <c r="A825" s="290"/>
      <c r="B825" s="290"/>
      <c r="C825" s="290"/>
      <c r="D825" s="290"/>
      <c r="E825" s="290"/>
      <c r="F825" s="290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  <c r="AA825" s="290"/>
    </row>
    <row r="826" spans="1:27" ht="14.25" customHeight="1">
      <c r="A826" s="290"/>
      <c r="B826" s="290"/>
      <c r="C826" s="290"/>
      <c r="D826" s="290"/>
      <c r="E826" s="290"/>
      <c r="F826" s="290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  <c r="AA826" s="290"/>
    </row>
    <row r="827" spans="1:27" ht="14.25" customHeight="1">
      <c r="A827" s="290"/>
      <c r="B827" s="290"/>
      <c r="C827" s="290"/>
      <c r="D827" s="290"/>
      <c r="E827" s="290"/>
      <c r="F827" s="290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  <c r="AA827" s="290"/>
    </row>
    <row r="828" spans="1:27" ht="14.25" customHeight="1">
      <c r="A828" s="290"/>
      <c r="B828" s="290"/>
      <c r="C828" s="290"/>
      <c r="D828" s="290"/>
      <c r="E828" s="290"/>
      <c r="F828" s="290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  <c r="AA828" s="290"/>
    </row>
    <row r="829" spans="1:27" ht="14.25" customHeight="1">
      <c r="A829" s="290"/>
      <c r="B829" s="290"/>
      <c r="C829" s="290"/>
      <c r="D829" s="290"/>
      <c r="E829" s="290"/>
      <c r="F829" s="290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  <c r="AA829" s="290"/>
    </row>
    <row r="830" spans="1:27" ht="14.25" customHeight="1">
      <c r="A830" s="290"/>
      <c r="B830" s="290"/>
      <c r="C830" s="290"/>
      <c r="D830" s="290"/>
      <c r="E830" s="290"/>
      <c r="F830" s="290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  <c r="AA830" s="290"/>
    </row>
    <row r="831" spans="1:27" ht="14.25" customHeight="1">
      <c r="A831" s="290"/>
      <c r="B831" s="290"/>
      <c r="C831" s="290"/>
      <c r="D831" s="290"/>
      <c r="E831" s="290"/>
      <c r="F831" s="290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  <c r="AA831" s="290"/>
    </row>
    <row r="832" spans="1:27" ht="14.25" customHeight="1">
      <c r="A832" s="290"/>
      <c r="B832" s="290"/>
      <c r="C832" s="290"/>
      <c r="D832" s="290"/>
      <c r="E832" s="290"/>
      <c r="F832" s="290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  <c r="AA832" s="290"/>
    </row>
    <row r="833" spans="1:27" ht="14.25" customHeight="1">
      <c r="A833" s="290"/>
      <c r="B833" s="290"/>
      <c r="C833" s="290"/>
      <c r="D833" s="290"/>
      <c r="E833" s="290"/>
      <c r="F833" s="290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  <c r="AA833" s="290"/>
    </row>
    <row r="834" spans="1:27" ht="14.25" customHeight="1">
      <c r="A834" s="290"/>
      <c r="B834" s="290"/>
      <c r="C834" s="290"/>
      <c r="D834" s="290"/>
      <c r="E834" s="290"/>
      <c r="F834" s="290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  <c r="AA834" s="290"/>
    </row>
    <row r="835" spans="1:27" ht="14.25" customHeight="1">
      <c r="A835" s="290"/>
      <c r="B835" s="290"/>
      <c r="C835" s="290"/>
      <c r="D835" s="290"/>
      <c r="E835" s="290"/>
      <c r="F835" s="290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  <c r="AA835" s="290"/>
    </row>
    <row r="836" spans="1:27" ht="14.25" customHeight="1">
      <c r="A836" s="290"/>
      <c r="B836" s="290"/>
      <c r="C836" s="290"/>
      <c r="D836" s="290"/>
      <c r="E836" s="290"/>
      <c r="F836" s="290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  <c r="AA836" s="290"/>
    </row>
    <row r="837" spans="1:27" ht="14.25" customHeight="1">
      <c r="A837" s="290"/>
      <c r="B837" s="290"/>
      <c r="C837" s="290"/>
      <c r="D837" s="290"/>
      <c r="E837" s="290"/>
      <c r="F837" s="290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  <c r="AA837" s="290"/>
    </row>
    <row r="838" spans="1:27" ht="14.25" customHeight="1">
      <c r="A838" s="290"/>
      <c r="B838" s="290"/>
      <c r="C838" s="290"/>
      <c r="D838" s="290"/>
      <c r="E838" s="290"/>
      <c r="F838" s="290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  <c r="AA838" s="290"/>
    </row>
    <row r="839" spans="1:27" ht="14.25" customHeight="1">
      <c r="A839" s="290"/>
      <c r="B839" s="290"/>
      <c r="C839" s="290"/>
      <c r="D839" s="290"/>
      <c r="E839" s="290"/>
      <c r="F839" s="290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  <c r="AA839" s="290"/>
    </row>
    <row r="840" spans="1:27" ht="14.25" customHeight="1">
      <c r="A840" s="290"/>
      <c r="B840" s="290"/>
      <c r="C840" s="290"/>
      <c r="D840" s="290"/>
      <c r="E840" s="290"/>
      <c r="F840" s="290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  <c r="AA840" s="290"/>
    </row>
    <row r="841" spans="1:27" ht="14.25" customHeight="1">
      <c r="A841" s="290"/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  <c r="AA841" s="290"/>
    </row>
    <row r="842" spans="1:27" ht="14.25" customHeight="1">
      <c r="A842" s="290"/>
      <c r="B842" s="290"/>
      <c r="C842" s="290"/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</row>
    <row r="843" spans="1:27" ht="14.25" customHeight="1">
      <c r="A843" s="290"/>
      <c r="B843" s="290"/>
      <c r="C843" s="290"/>
      <c r="D843" s="290"/>
      <c r="E843" s="290"/>
      <c r="F843" s="290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  <c r="AA843" s="290"/>
    </row>
    <row r="844" spans="1:27" ht="14.25" customHeight="1">
      <c r="A844" s="290"/>
      <c r="B844" s="290"/>
      <c r="C844" s="290"/>
      <c r="D844" s="290"/>
      <c r="E844" s="290"/>
      <c r="F844" s="290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  <c r="AA844" s="290"/>
    </row>
    <row r="845" spans="1:27" ht="14.25" customHeight="1">
      <c r="A845" s="290"/>
      <c r="B845" s="290"/>
      <c r="C845" s="290"/>
      <c r="D845" s="290"/>
      <c r="E845" s="290"/>
      <c r="F845" s="290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  <c r="AA845" s="290"/>
    </row>
    <row r="846" spans="1:27" ht="14.25" customHeight="1">
      <c r="A846" s="290"/>
      <c r="B846" s="290"/>
      <c r="C846" s="290"/>
      <c r="D846" s="290"/>
      <c r="E846" s="290"/>
      <c r="F846" s="290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  <c r="AA846" s="290"/>
    </row>
    <row r="847" spans="1:27" ht="14.25" customHeight="1">
      <c r="A847" s="290"/>
      <c r="B847" s="290"/>
      <c r="C847" s="290"/>
      <c r="D847" s="290"/>
      <c r="E847" s="290"/>
      <c r="F847" s="290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  <c r="AA847" s="290"/>
    </row>
    <row r="848" spans="1:27" ht="14.25" customHeight="1">
      <c r="A848" s="290"/>
      <c r="B848" s="290"/>
      <c r="C848" s="290"/>
      <c r="D848" s="290"/>
      <c r="E848" s="290"/>
      <c r="F848" s="290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  <c r="AA848" s="290"/>
    </row>
    <row r="849" spans="1:27" ht="14.25" customHeight="1">
      <c r="A849" s="290"/>
      <c r="B849" s="290"/>
      <c r="C849" s="290"/>
      <c r="D849" s="290"/>
      <c r="E849" s="290"/>
      <c r="F849" s="290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  <c r="AA849" s="290"/>
    </row>
    <row r="850" spans="1:27" ht="14.25" customHeight="1">
      <c r="A850" s="290"/>
      <c r="B850" s="290"/>
      <c r="C850" s="290"/>
      <c r="D850" s="290"/>
      <c r="E850" s="290"/>
      <c r="F850" s="290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  <c r="AA850" s="290"/>
    </row>
    <row r="851" spans="1:27" ht="14.25" customHeight="1">
      <c r="A851" s="290"/>
      <c r="B851" s="290"/>
      <c r="C851" s="290"/>
      <c r="D851" s="290"/>
      <c r="E851" s="290"/>
      <c r="F851" s="290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  <c r="AA851" s="290"/>
    </row>
    <row r="852" spans="1:27" ht="14.25" customHeight="1">
      <c r="A852" s="290"/>
      <c r="B852" s="290"/>
      <c r="C852" s="290"/>
      <c r="D852" s="290"/>
      <c r="E852" s="290"/>
      <c r="F852" s="290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  <c r="AA852" s="290"/>
    </row>
    <row r="853" spans="1:27" ht="14.25" customHeight="1">
      <c r="A853" s="290"/>
      <c r="B853" s="290"/>
      <c r="C853" s="290"/>
      <c r="D853" s="290"/>
      <c r="E853" s="290"/>
      <c r="F853" s="290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  <c r="AA853" s="290"/>
    </row>
    <row r="854" spans="1:27" ht="14.25" customHeight="1">
      <c r="A854" s="290"/>
      <c r="B854" s="290"/>
      <c r="C854" s="290"/>
      <c r="D854" s="290"/>
      <c r="E854" s="290"/>
      <c r="F854" s="290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  <c r="AA854" s="290"/>
    </row>
    <row r="855" spans="1:27" ht="14.25" customHeight="1">
      <c r="A855" s="290"/>
      <c r="B855" s="290"/>
      <c r="C855" s="290"/>
      <c r="D855" s="290"/>
      <c r="E855" s="290"/>
      <c r="F855" s="290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  <c r="AA855" s="290"/>
    </row>
    <row r="856" spans="1:27" ht="14.25" customHeight="1">
      <c r="A856" s="290"/>
      <c r="B856" s="290"/>
      <c r="C856" s="290"/>
      <c r="D856" s="290"/>
      <c r="E856" s="290"/>
      <c r="F856" s="290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  <c r="AA856" s="290"/>
    </row>
    <row r="857" spans="1:27" ht="14.25" customHeight="1">
      <c r="A857" s="290"/>
      <c r="B857" s="290"/>
      <c r="C857" s="290"/>
      <c r="D857" s="290"/>
      <c r="E857" s="290"/>
      <c r="F857" s="290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  <c r="AA857" s="290"/>
    </row>
    <row r="858" spans="1:27" ht="14.25" customHeight="1">
      <c r="A858" s="290"/>
      <c r="B858" s="290"/>
      <c r="C858" s="290"/>
      <c r="D858" s="290"/>
      <c r="E858" s="290"/>
      <c r="F858" s="290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  <c r="AA858" s="290"/>
    </row>
    <row r="859" spans="1:27" ht="14.25" customHeight="1">
      <c r="A859" s="290"/>
      <c r="B859" s="290"/>
      <c r="C859" s="290"/>
      <c r="D859" s="290"/>
      <c r="E859" s="290"/>
      <c r="F859" s="290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  <c r="AA859" s="290"/>
    </row>
    <row r="860" spans="1:27" ht="14.25" customHeight="1">
      <c r="A860" s="290"/>
      <c r="B860" s="290"/>
      <c r="C860" s="290"/>
      <c r="D860" s="290"/>
      <c r="E860" s="290"/>
      <c r="F860" s="290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  <c r="AA860" s="290"/>
    </row>
    <row r="861" spans="1:27" ht="14.25" customHeight="1">
      <c r="A861" s="290"/>
      <c r="B861" s="290"/>
      <c r="C861" s="290"/>
      <c r="D861" s="290"/>
      <c r="E861" s="290"/>
      <c r="F861" s="290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  <c r="AA861" s="290"/>
    </row>
    <row r="862" spans="1:27" ht="14.25" customHeight="1">
      <c r="A862" s="290"/>
      <c r="B862" s="290"/>
      <c r="C862" s="290"/>
      <c r="D862" s="290"/>
      <c r="E862" s="290"/>
      <c r="F862" s="290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  <c r="AA862" s="290"/>
    </row>
    <row r="863" spans="1:27" ht="14.25" customHeight="1">
      <c r="A863" s="290"/>
      <c r="B863" s="290"/>
      <c r="C863" s="290"/>
      <c r="D863" s="290"/>
      <c r="E863" s="290"/>
      <c r="F863" s="290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  <c r="AA863" s="290"/>
    </row>
    <row r="864" spans="1:27" ht="14.25" customHeight="1">
      <c r="A864" s="290"/>
      <c r="B864" s="290"/>
      <c r="C864" s="290"/>
      <c r="D864" s="290"/>
      <c r="E864" s="290"/>
      <c r="F864" s="290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  <c r="AA864" s="290"/>
    </row>
    <row r="865" spans="1:27" ht="14.25" customHeight="1">
      <c r="A865" s="290"/>
      <c r="B865" s="290"/>
      <c r="C865" s="290"/>
      <c r="D865" s="290"/>
      <c r="E865" s="290"/>
      <c r="F865" s="290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  <c r="AA865" s="290"/>
    </row>
    <row r="866" spans="1:27" ht="14.25" customHeight="1">
      <c r="A866" s="290"/>
      <c r="B866" s="290"/>
      <c r="C866" s="290"/>
      <c r="D866" s="290"/>
      <c r="E866" s="290"/>
      <c r="F866" s="290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  <c r="AA866" s="290"/>
    </row>
    <row r="867" spans="1:27" ht="14.25" customHeight="1">
      <c r="A867" s="290"/>
      <c r="B867" s="290"/>
      <c r="C867" s="290"/>
      <c r="D867" s="290"/>
      <c r="E867" s="290"/>
      <c r="F867" s="290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  <c r="AA867" s="290"/>
    </row>
    <row r="868" spans="1:27" ht="14.25" customHeight="1">
      <c r="A868" s="290"/>
      <c r="B868" s="290"/>
      <c r="C868" s="290"/>
      <c r="D868" s="290"/>
      <c r="E868" s="290"/>
      <c r="F868" s="290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  <c r="AA868" s="290"/>
    </row>
    <row r="869" spans="1:27" ht="14.25" customHeight="1">
      <c r="A869" s="290"/>
      <c r="B869" s="290"/>
      <c r="C869" s="290"/>
      <c r="D869" s="290"/>
      <c r="E869" s="290"/>
      <c r="F869" s="290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  <c r="AA869" s="290"/>
    </row>
    <row r="870" spans="1:27" ht="14.25" customHeight="1">
      <c r="A870" s="290"/>
      <c r="B870" s="290"/>
      <c r="C870" s="290"/>
      <c r="D870" s="290"/>
      <c r="E870" s="290"/>
      <c r="F870" s="290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  <c r="AA870" s="290"/>
    </row>
    <row r="871" spans="1:27" ht="14.25" customHeight="1">
      <c r="A871" s="290"/>
      <c r="B871" s="290"/>
      <c r="C871" s="290"/>
      <c r="D871" s="290"/>
      <c r="E871" s="290"/>
      <c r="F871" s="290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  <c r="AA871" s="290"/>
    </row>
    <row r="872" spans="1:27" ht="14.25" customHeight="1">
      <c r="A872" s="290"/>
      <c r="B872" s="290"/>
      <c r="C872" s="290"/>
      <c r="D872" s="290"/>
      <c r="E872" s="290"/>
      <c r="F872" s="290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  <c r="AA872" s="290"/>
    </row>
    <row r="873" spans="1:27" ht="14.25" customHeight="1">
      <c r="A873" s="290"/>
      <c r="B873" s="290"/>
      <c r="C873" s="290"/>
      <c r="D873" s="290"/>
      <c r="E873" s="290"/>
      <c r="F873" s="290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  <c r="AA873" s="290"/>
    </row>
    <row r="874" spans="1:27" ht="14.25" customHeight="1">
      <c r="A874" s="290"/>
      <c r="B874" s="290"/>
      <c r="C874" s="290"/>
      <c r="D874" s="290"/>
      <c r="E874" s="290"/>
      <c r="F874" s="290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  <c r="AA874" s="290"/>
    </row>
    <row r="875" spans="1:27" ht="14.25" customHeight="1">
      <c r="A875" s="290"/>
      <c r="B875" s="290"/>
      <c r="C875" s="290"/>
      <c r="D875" s="290"/>
      <c r="E875" s="290"/>
      <c r="F875" s="290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  <c r="AA875" s="290"/>
    </row>
    <row r="876" spans="1:27" ht="14.25" customHeight="1">
      <c r="A876" s="290"/>
      <c r="B876" s="290"/>
      <c r="C876" s="290"/>
      <c r="D876" s="290"/>
      <c r="E876" s="290"/>
      <c r="F876" s="290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  <c r="AA876" s="290"/>
    </row>
    <row r="877" spans="1:27" ht="14.25" customHeight="1">
      <c r="A877" s="290"/>
      <c r="B877" s="290"/>
      <c r="C877" s="290"/>
      <c r="D877" s="290"/>
      <c r="E877" s="290"/>
      <c r="F877" s="290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  <c r="AA877" s="290"/>
    </row>
    <row r="878" spans="1:27" ht="14.25" customHeight="1">
      <c r="A878" s="290"/>
      <c r="B878" s="290"/>
      <c r="C878" s="290"/>
      <c r="D878" s="290"/>
      <c r="E878" s="290"/>
      <c r="F878" s="290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  <c r="AA878" s="290"/>
    </row>
    <row r="879" spans="1:27" ht="14.25" customHeight="1">
      <c r="A879" s="290"/>
      <c r="B879" s="290"/>
      <c r="C879" s="290"/>
      <c r="D879" s="290"/>
      <c r="E879" s="290"/>
      <c r="F879" s="290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  <c r="AA879" s="290"/>
    </row>
    <row r="880" spans="1:27" ht="14.25" customHeight="1">
      <c r="A880" s="290"/>
      <c r="B880" s="290"/>
      <c r="C880" s="290"/>
      <c r="D880" s="290"/>
      <c r="E880" s="290"/>
      <c r="F880" s="290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  <c r="AA880" s="290"/>
    </row>
    <row r="881" spans="1:27" ht="14.25" customHeight="1">
      <c r="A881" s="290"/>
      <c r="B881" s="290"/>
      <c r="C881" s="290"/>
      <c r="D881" s="290"/>
      <c r="E881" s="290"/>
      <c r="F881" s="290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  <c r="AA881" s="290"/>
    </row>
    <row r="882" spans="1:27" ht="14.25" customHeight="1">
      <c r="A882" s="290"/>
      <c r="B882" s="290"/>
      <c r="C882" s="290"/>
      <c r="D882" s="290"/>
      <c r="E882" s="290"/>
      <c r="F882" s="290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  <c r="AA882" s="290"/>
    </row>
    <row r="883" spans="1:27" ht="14.25" customHeight="1">
      <c r="A883" s="290"/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</row>
    <row r="884" spans="1:27" ht="14.25" customHeight="1">
      <c r="A884" s="290"/>
      <c r="B884" s="290"/>
      <c r="C884" s="290"/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</row>
    <row r="885" spans="1:27" ht="14.25" customHeight="1">
      <c r="A885" s="290"/>
      <c r="B885" s="290"/>
      <c r="C885" s="290"/>
      <c r="D885" s="290"/>
      <c r="E885" s="290"/>
      <c r="F885" s="290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  <c r="AA885" s="290"/>
    </row>
    <row r="886" spans="1:27" ht="14.25" customHeight="1">
      <c r="A886" s="290"/>
      <c r="B886" s="290"/>
      <c r="C886" s="290"/>
      <c r="D886" s="290"/>
      <c r="E886" s="290"/>
      <c r="F886" s="290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  <c r="AA886" s="290"/>
    </row>
    <row r="887" spans="1:27" ht="14.25" customHeight="1">
      <c r="A887" s="290"/>
      <c r="B887" s="290"/>
      <c r="C887" s="290"/>
      <c r="D887" s="290"/>
      <c r="E887" s="290"/>
      <c r="F887" s="290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  <c r="AA887" s="290"/>
    </row>
    <row r="888" spans="1:27" ht="14.25" customHeight="1">
      <c r="A888" s="290"/>
      <c r="B888" s="290"/>
      <c r="C888" s="290"/>
      <c r="D888" s="290"/>
      <c r="E888" s="290"/>
      <c r="F888" s="290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  <c r="AA888" s="290"/>
    </row>
    <row r="889" spans="1:27" ht="14.25" customHeight="1">
      <c r="A889" s="290"/>
      <c r="B889" s="290"/>
      <c r="C889" s="290"/>
      <c r="D889" s="290"/>
      <c r="E889" s="290"/>
      <c r="F889" s="290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  <c r="AA889" s="290"/>
    </row>
    <row r="890" spans="1:27" ht="14.25" customHeight="1">
      <c r="A890" s="290"/>
      <c r="B890" s="290"/>
      <c r="C890" s="290"/>
      <c r="D890" s="290"/>
      <c r="E890" s="290"/>
      <c r="F890" s="290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  <c r="AA890" s="290"/>
    </row>
    <row r="891" spans="1:27" ht="14.25" customHeight="1">
      <c r="A891" s="290"/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  <c r="AA891" s="290"/>
    </row>
    <row r="892" spans="1:27" ht="14.25" customHeight="1">
      <c r="A892" s="290"/>
      <c r="B892" s="290"/>
      <c r="C892" s="290"/>
      <c r="D892" s="290"/>
      <c r="E892" s="290"/>
      <c r="F892" s="290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  <c r="AA892" s="290"/>
    </row>
    <row r="893" spans="1:27" ht="14.25" customHeight="1">
      <c r="A893" s="290"/>
      <c r="B893" s="290"/>
      <c r="C893" s="290"/>
      <c r="D893" s="290"/>
      <c r="E893" s="290"/>
      <c r="F893" s="290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  <c r="AA893" s="290"/>
    </row>
    <row r="894" spans="1:27" ht="14.25" customHeight="1">
      <c r="A894" s="290"/>
      <c r="B894" s="290"/>
      <c r="C894" s="290"/>
      <c r="D894" s="290"/>
      <c r="E894" s="290"/>
      <c r="F894" s="290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  <c r="AA894" s="290"/>
    </row>
    <row r="895" spans="1:27" ht="14.25" customHeight="1">
      <c r="A895" s="290"/>
      <c r="B895" s="290"/>
      <c r="C895" s="290"/>
      <c r="D895" s="290"/>
      <c r="E895" s="290"/>
      <c r="F895" s="290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  <c r="AA895" s="290"/>
    </row>
    <row r="896" spans="1:27" ht="14.25" customHeight="1">
      <c r="A896" s="290"/>
      <c r="B896" s="290"/>
      <c r="C896" s="290"/>
      <c r="D896" s="290"/>
      <c r="E896" s="290"/>
      <c r="F896" s="290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  <c r="AA896" s="290"/>
    </row>
    <row r="897" spans="1:27" ht="14.25" customHeight="1">
      <c r="A897" s="290"/>
      <c r="B897" s="290"/>
      <c r="C897" s="290"/>
      <c r="D897" s="290"/>
      <c r="E897" s="290"/>
      <c r="F897" s="290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  <c r="AA897" s="290"/>
    </row>
    <row r="898" spans="1:27" ht="14.25" customHeight="1">
      <c r="A898" s="290"/>
      <c r="B898" s="290"/>
      <c r="C898" s="290"/>
      <c r="D898" s="290"/>
      <c r="E898" s="290"/>
      <c r="F898" s="290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  <c r="AA898" s="290"/>
    </row>
    <row r="899" spans="1:27" ht="14.25" customHeight="1">
      <c r="A899" s="290"/>
      <c r="B899" s="290"/>
      <c r="C899" s="290"/>
      <c r="D899" s="290"/>
      <c r="E899" s="290"/>
      <c r="F899" s="290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  <c r="AA899" s="290"/>
    </row>
    <row r="900" spans="1:27" ht="14.25" customHeight="1">
      <c r="A900" s="290"/>
      <c r="B900" s="290"/>
      <c r="C900" s="290"/>
      <c r="D900" s="290"/>
      <c r="E900" s="290"/>
      <c r="F900" s="290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  <c r="AA900" s="290"/>
    </row>
    <row r="901" spans="1:27" ht="14.25" customHeight="1">
      <c r="A901" s="290"/>
      <c r="B901" s="290"/>
      <c r="C901" s="290"/>
      <c r="D901" s="290"/>
      <c r="E901" s="290"/>
      <c r="F901" s="290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  <c r="AA901" s="290"/>
    </row>
    <row r="902" spans="1:27" ht="14.25" customHeight="1">
      <c r="A902" s="290"/>
      <c r="B902" s="290"/>
      <c r="C902" s="290"/>
      <c r="D902" s="290"/>
      <c r="E902" s="290"/>
      <c r="F902" s="290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  <c r="AA902" s="290"/>
    </row>
    <row r="903" spans="1:27" ht="14.25" customHeight="1">
      <c r="A903" s="290"/>
      <c r="B903" s="290"/>
      <c r="C903" s="290"/>
      <c r="D903" s="290"/>
      <c r="E903" s="290"/>
      <c r="F903" s="290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  <c r="AA903" s="290"/>
    </row>
    <row r="904" spans="1:27" ht="14.25" customHeight="1">
      <c r="A904" s="290"/>
      <c r="B904" s="290"/>
      <c r="C904" s="290"/>
      <c r="D904" s="290"/>
      <c r="E904" s="290"/>
      <c r="F904" s="290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  <c r="AA904" s="290"/>
    </row>
    <row r="905" spans="1:27" ht="14.25" customHeight="1">
      <c r="A905" s="290"/>
      <c r="B905" s="290"/>
      <c r="C905" s="290"/>
      <c r="D905" s="290"/>
      <c r="E905" s="290"/>
      <c r="F905" s="290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  <c r="AA905" s="290"/>
    </row>
    <row r="906" spans="1:27" ht="14.25" customHeight="1">
      <c r="A906" s="290"/>
      <c r="B906" s="290"/>
      <c r="C906" s="290"/>
      <c r="D906" s="290"/>
      <c r="E906" s="290"/>
      <c r="F906" s="290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  <c r="AA906" s="290"/>
    </row>
    <row r="907" spans="1:27" ht="14.25" customHeight="1">
      <c r="A907" s="290"/>
      <c r="B907" s="290"/>
      <c r="C907" s="290"/>
      <c r="D907" s="290"/>
      <c r="E907" s="290"/>
      <c r="F907" s="290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  <c r="AA907" s="290"/>
    </row>
    <row r="908" spans="1:27" ht="14.25" customHeight="1">
      <c r="A908" s="290"/>
      <c r="B908" s="290"/>
      <c r="C908" s="290"/>
      <c r="D908" s="290"/>
      <c r="E908" s="290"/>
      <c r="F908" s="290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  <c r="AA908" s="290"/>
    </row>
    <row r="909" spans="1:27" ht="14.25" customHeight="1">
      <c r="A909" s="290"/>
      <c r="B909" s="290"/>
      <c r="C909" s="290"/>
      <c r="D909" s="290"/>
      <c r="E909" s="290"/>
      <c r="F909" s="290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  <c r="AA909" s="290"/>
    </row>
    <row r="910" spans="1:27" ht="14.25" customHeight="1">
      <c r="A910" s="290"/>
      <c r="B910" s="290"/>
      <c r="C910" s="290"/>
      <c r="D910" s="290"/>
      <c r="E910" s="290"/>
      <c r="F910" s="290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  <c r="AA910" s="290"/>
    </row>
    <row r="911" spans="1:27" ht="14.25" customHeight="1">
      <c r="A911" s="290"/>
      <c r="B911" s="290"/>
      <c r="C911" s="290"/>
      <c r="D911" s="290"/>
      <c r="E911" s="290"/>
      <c r="F911" s="290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  <c r="AA911" s="290"/>
    </row>
    <row r="912" spans="1:27" ht="14.25" customHeight="1">
      <c r="A912" s="290"/>
      <c r="B912" s="290"/>
      <c r="C912" s="290"/>
      <c r="D912" s="290"/>
      <c r="E912" s="290"/>
      <c r="F912" s="290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  <c r="AA912" s="290"/>
    </row>
    <row r="913" spans="1:27" ht="14.25" customHeight="1">
      <c r="A913" s="290"/>
      <c r="B913" s="290"/>
      <c r="C913" s="290"/>
      <c r="D913" s="290"/>
      <c r="E913" s="290"/>
      <c r="F913" s="290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  <c r="AA913" s="290"/>
    </row>
    <row r="914" spans="1:27" ht="14.25" customHeight="1">
      <c r="A914" s="290"/>
      <c r="B914" s="290"/>
      <c r="C914" s="290"/>
      <c r="D914" s="290"/>
      <c r="E914" s="290"/>
      <c r="F914" s="290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  <c r="AA914" s="290"/>
    </row>
    <row r="915" spans="1:27" ht="14.25" customHeight="1">
      <c r="A915" s="290"/>
      <c r="B915" s="290"/>
      <c r="C915" s="290"/>
      <c r="D915" s="290"/>
      <c r="E915" s="290"/>
      <c r="F915" s="290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  <c r="AA915" s="290"/>
    </row>
    <row r="916" spans="1:27" ht="14.25" customHeight="1">
      <c r="A916" s="290"/>
      <c r="B916" s="290"/>
      <c r="C916" s="290"/>
      <c r="D916" s="290"/>
      <c r="E916" s="290"/>
      <c r="F916" s="290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  <c r="AA916" s="290"/>
    </row>
    <row r="917" spans="1:27" ht="14.25" customHeight="1">
      <c r="A917" s="290"/>
      <c r="B917" s="290"/>
      <c r="C917" s="290"/>
      <c r="D917" s="290"/>
      <c r="E917" s="290"/>
      <c r="F917" s="290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  <c r="AA917" s="290"/>
    </row>
    <row r="918" spans="1:27" ht="14.25" customHeight="1">
      <c r="A918" s="290"/>
      <c r="B918" s="290"/>
      <c r="C918" s="290"/>
      <c r="D918" s="290"/>
      <c r="E918" s="290"/>
      <c r="F918" s="290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  <c r="AA918" s="290"/>
    </row>
    <row r="919" spans="1:27" ht="14.25" customHeight="1">
      <c r="A919" s="290"/>
      <c r="B919" s="290"/>
      <c r="C919" s="290"/>
      <c r="D919" s="290"/>
      <c r="E919" s="290"/>
      <c r="F919" s="290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  <c r="AA919" s="290"/>
    </row>
    <row r="920" spans="1:27" ht="14.25" customHeight="1">
      <c r="A920" s="290"/>
      <c r="B920" s="290"/>
      <c r="C920" s="290"/>
      <c r="D920" s="290"/>
      <c r="E920" s="290"/>
      <c r="F920" s="290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  <c r="AA920" s="290"/>
    </row>
    <row r="921" spans="1:27" ht="14.25" customHeight="1">
      <c r="A921" s="290"/>
      <c r="B921" s="290"/>
      <c r="C921" s="290"/>
      <c r="D921" s="290"/>
      <c r="E921" s="290"/>
      <c r="F921" s="290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  <c r="AA921" s="290"/>
    </row>
    <row r="922" spans="1:27" ht="14.25" customHeight="1">
      <c r="A922" s="290"/>
      <c r="B922" s="290"/>
      <c r="C922" s="290"/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  <c r="AA922" s="290"/>
    </row>
    <row r="923" spans="1:27" ht="14.25" customHeight="1">
      <c r="A923" s="290"/>
      <c r="B923" s="290"/>
      <c r="C923" s="290"/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  <c r="AA923" s="290"/>
    </row>
    <row r="924" spans="1:27" ht="14.25" customHeight="1">
      <c r="A924" s="290"/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</row>
    <row r="925" spans="1:27" ht="14.25" customHeight="1">
      <c r="A925" s="290"/>
      <c r="B925" s="290"/>
      <c r="C925" s="290"/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</row>
    <row r="926" spans="1:27" ht="14.25" customHeight="1">
      <c r="A926" s="290"/>
      <c r="B926" s="290"/>
      <c r="C926" s="290"/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  <c r="AA926" s="290"/>
    </row>
    <row r="927" spans="1:27" ht="14.25" customHeight="1">
      <c r="A927" s="290"/>
      <c r="B927" s="290"/>
      <c r="C927" s="290"/>
      <c r="D927" s="290"/>
      <c r="E927" s="290"/>
      <c r="F927" s="290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  <c r="AA927" s="290"/>
    </row>
    <row r="928" spans="1:27" ht="14.25" customHeight="1">
      <c r="A928" s="290"/>
      <c r="B928" s="290"/>
      <c r="C928" s="290"/>
      <c r="D928" s="290"/>
      <c r="E928" s="290"/>
      <c r="F928" s="290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  <c r="AA928" s="290"/>
    </row>
    <row r="929" spans="1:27" ht="14.25" customHeight="1">
      <c r="A929" s="290"/>
      <c r="B929" s="290"/>
      <c r="C929" s="290"/>
      <c r="D929" s="290"/>
      <c r="E929" s="290"/>
      <c r="F929" s="290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  <c r="AA929" s="290"/>
    </row>
    <row r="930" spans="1:27" ht="14.25" customHeight="1">
      <c r="A930" s="290"/>
      <c r="B930" s="290"/>
      <c r="C930" s="290"/>
      <c r="D930" s="290"/>
      <c r="E930" s="290"/>
      <c r="F930" s="290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  <c r="AA930" s="290"/>
    </row>
    <row r="931" spans="1:27" ht="14.25" customHeight="1">
      <c r="A931" s="290"/>
      <c r="B931" s="290"/>
      <c r="C931" s="290"/>
      <c r="D931" s="290"/>
      <c r="E931" s="290"/>
      <c r="F931" s="290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  <c r="AA931" s="290"/>
    </row>
    <row r="932" spans="1:27" ht="14.25" customHeight="1">
      <c r="A932" s="290"/>
      <c r="B932" s="290"/>
      <c r="C932" s="290"/>
      <c r="D932" s="290"/>
      <c r="E932" s="290"/>
      <c r="F932" s="290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  <c r="AA932" s="290"/>
    </row>
    <row r="933" spans="1:27" ht="14.25" customHeight="1">
      <c r="A933" s="290"/>
      <c r="B933" s="290"/>
      <c r="C933" s="290"/>
      <c r="D933" s="290"/>
      <c r="E933" s="290"/>
      <c r="F933" s="290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  <c r="AA933" s="290"/>
    </row>
    <row r="934" spans="1:27" ht="14.25" customHeight="1">
      <c r="A934" s="290"/>
      <c r="B934" s="290"/>
      <c r="C934" s="290"/>
      <c r="D934" s="290"/>
      <c r="E934" s="290"/>
      <c r="F934" s="290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  <c r="AA934" s="290"/>
    </row>
    <row r="935" spans="1:27" ht="14.25" customHeight="1">
      <c r="A935" s="290"/>
      <c r="B935" s="290"/>
      <c r="C935" s="290"/>
      <c r="D935" s="290"/>
      <c r="E935" s="290"/>
      <c r="F935" s="290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  <c r="AA935" s="290"/>
    </row>
    <row r="936" spans="1:27" ht="14.25" customHeight="1">
      <c r="A936" s="290"/>
      <c r="B936" s="290"/>
      <c r="C936" s="290"/>
      <c r="D936" s="290"/>
      <c r="E936" s="290"/>
      <c r="F936" s="290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  <c r="AA936" s="290"/>
    </row>
    <row r="937" spans="1:27" ht="14.25" customHeight="1">
      <c r="A937" s="290"/>
      <c r="B937" s="290"/>
      <c r="C937" s="290"/>
      <c r="D937" s="290"/>
      <c r="E937" s="290"/>
      <c r="F937" s="290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  <c r="AA937" s="290"/>
    </row>
    <row r="938" spans="1:27" ht="14.25" customHeight="1">
      <c r="A938" s="290"/>
      <c r="B938" s="290"/>
      <c r="C938" s="290"/>
      <c r="D938" s="290"/>
      <c r="E938" s="290"/>
      <c r="F938" s="290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  <c r="AA938" s="290"/>
    </row>
    <row r="939" spans="1:27" ht="14.25" customHeight="1">
      <c r="A939" s="290"/>
      <c r="B939" s="290"/>
      <c r="C939" s="290"/>
      <c r="D939" s="290"/>
      <c r="E939" s="290"/>
      <c r="F939" s="290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  <c r="AA939" s="290"/>
    </row>
    <row r="940" spans="1:27" ht="14.25" customHeight="1">
      <c r="A940" s="290"/>
      <c r="B940" s="290"/>
      <c r="C940" s="290"/>
      <c r="D940" s="290"/>
      <c r="E940" s="290"/>
      <c r="F940" s="290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  <c r="AA940" s="290"/>
    </row>
    <row r="941" spans="1:27" ht="14.25" customHeight="1">
      <c r="A941" s="290"/>
      <c r="B941" s="290"/>
      <c r="C941" s="290"/>
      <c r="D941" s="290"/>
      <c r="E941" s="290"/>
      <c r="F941" s="290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  <c r="AA941" s="290"/>
    </row>
    <row r="942" spans="1:27" ht="14.25" customHeight="1">
      <c r="A942" s="290"/>
      <c r="B942" s="290"/>
      <c r="C942" s="290"/>
      <c r="D942" s="290"/>
      <c r="E942" s="290"/>
      <c r="F942" s="290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  <c r="AA942" s="290"/>
    </row>
    <row r="943" spans="1:27" ht="14.25" customHeight="1">
      <c r="A943" s="290"/>
      <c r="B943" s="290"/>
      <c r="C943" s="290"/>
      <c r="D943" s="290"/>
      <c r="E943" s="290"/>
      <c r="F943" s="290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  <c r="AA943" s="290"/>
    </row>
    <row r="944" spans="1:27" ht="14.25" customHeight="1">
      <c r="A944" s="290"/>
      <c r="B944" s="290"/>
      <c r="C944" s="290"/>
      <c r="D944" s="290"/>
      <c r="E944" s="290"/>
      <c r="F944" s="290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  <c r="AA944" s="290"/>
    </row>
    <row r="945" spans="1:27" ht="14.25" customHeight="1">
      <c r="A945" s="290"/>
      <c r="B945" s="290"/>
      <c r="C945" s="290"/>
      <c r="D945" s="290"/>
      <c r="E945" s="290"/>
      <c r="F945" s="290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  <c r="AA945" s="290"/>
    </row>
    <row r="946" spans="1:27" ht="14.25" customHeight="1">
      <c r="A946" s="290"/>
      <c r="B946" s="290"/>
      <c r="C946" s="290"/>
      <c r="D946" s="290"/>
      <c r="E946" s="290"/>
      <c r="F946" s="290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  <c r="AA946" s="290"/>
    </row>
    <row r="947" spans="1:27" ht="14.25" customHeight="1">
      <c r="A947" s="290"/>
      <c r="B947" s="290"/>
      <c r="C947" s="290"/>
      <c r="D947" s="290"/>
      <c r="E947" s="290"/>
      <c r="F947" s="290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  <c r="AA947" s="290"/>
    </row>
    <row r="948" spans="1:27" ht="14.25" customHeight="1">
      <c r="A948" s="290"/>
      <c r="B948" s="290"/>
      <c r="C948" s="290"/>
      <c r="D948" s="290"/>
      <c r="E948" s="290"/>
      <c r="F948" s="290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  <c r="AA948" s="290"/>
    </row>
    <row r="949" spans="1:27" ht="14.25" customHeight="1">
      <c r="A949" s="290"/>
      <c r="B949" s="290"/>
      <c r="C949" s="290"/>
      <c r="D949" s="290"/>
      <c r="E949" s="290"/>
      <c r="F949" s="290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  <c r="AA949" s="290"/>
    </row>
    <row r="950" spans="1:27" ht="14.25" customHeight="1">
      <c r="A950" s="290"/>
      <c r="B950" s="290"/>
      <c r="C950" s="290"/>
      <c r="D950" s="290"/>
      <c r="E950" s="290"/>
      <c r="F950" s="290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  <c r="AA950" s="290"/>
    </row>
    <row r="951" spans="1:27" ht="14.25" customHeight="1">
      <c r="A951" s="290"/>
      <c r="B951" s="290"/>
      <c r="C951" s="290"/>
      <c r="D951" s="290"/>
      <c r="E951" s="290"/>
      <c r="F951" s="290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  <c r="AA951" s="290"/>
    </row>
    <row r="952" spans="1:27" ht="14.25" customHeight="1">
      <c r="A952" s="290"/>
      <c r="B952" s="290"/>
      <c r="C952" s="290"/>
      <c r="D952" s="290"/>
      <c r="E952" s="290"/>
      <c r="F952" s="290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  <c r="AA952" s="290"/>
    </row>
    <row r="953" spans="1:27" ht="14.25" customHeight="1">
      <c r="A953" s="290"/>
      <c r="B953" s="290"/>
      <c r="C953" s="290"/>
      <c r="D953" s="290"/>
      <c r="E953" s="290"/>
      <c r="F953" s="290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  <c r="AA953" s="290"/>
    </row>
    <row r="954" spans="1:27" ht="14.25" customHeight="1">
      <c r="A954" s="290"/>
      <c r="B954" s="290"/>
      <c r="C954" s="290"/>
      <c r="D954" s="290"/>
      <c r="E954" s="290"/>
      <c r="F954" s="290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  <c r="AA954" s="290"/>
    </row>
    <row r="955" spans="1:27" ht="14.25" customHeight="1">
      <c r="A955" s="290"/>
      <c r="B955" s="290"/>
      <c r="C955" s="290"/>
      <c r="D955" s="290"/>
      <c r="E955" s="290"/>
      <c r="F955" s="290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  <c r="AA955" s="290"/>
    </row>
    <row r="956" spans="1:27" ht="14.25" customHeight="1">
      <c r="A956" s="290"/>
      <c r="B956" s="290"/>
      <c r="C956" s="290"/>
      <c r="D956" s="290"/>
      <c r="E956" s="290"/>
      <c r="F956" s="290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  <c r="AA956" s="290"/>
    </row>
    <row r="957" spans="1:27" ht="14.25" customHeight="1">
      <c r="A957" s="290"/>
      <c r="B957" s="290"/>
      <c r="C957" s="290"/>
      <c r="D957" s="290"/>
      <c r="E957" s="290"/>
      <c r="F957" s="290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  <c r="AA957" s="290"/>
    </row>
    <row r="958" spans="1:27" ht="14.25" customHeight="1">
      <c r="A958" s="290"/>
      <c r="B958" s="290"/>
      <c r="C958" s="290"/>
      <c r="D958" s="290"/>
      <c r="E958" s="290"/>
      <c r="F958" s="290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  <c r="AA958" s="290"/>
    </row>
    <row r="959" spans="1:27" ht="14.25" customHeight="1">
      <c r="A959" s="290"/>
      <c r="B959" s="290"/>
      <c r="C959" s="290"/>
      <c r="D959" s="290"/>
      <c r="E959" s="290"/>
      <c r="F959" s="290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  <c r="AA959" s="290"/>
    </row>
    <row r="960" spans="1:27" ht="14.25" customHeight="1">
      <c r="A960" s="290"/>
      <c r="B960" s="290"/>
      <c r="C960" s="290"/>
      <c r="D960" s="290"/>
      <c r="E960" s="290"/>
      <c r="F960" s="290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  <c r="AA960" s="290"/>
    </row>
    <row r="961" spans="1:27" ht="14.25" customHeight="1">
      <c r="A961" s="290"/>
      <c r="B961" s="290"/>
      <c r="C961" s="290"/>
      <c r="D961" s="290"/>
      <c r="E961" s="290"/>
      <c r="F961" s="290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  <c r="AA961" s="290"/>
    </row>
    <row r="962" spans="1:27" ht="14.25" customHeight="1">
      <c r="A962" s="290"/>
      <c r="B962" s="290"/>
      <c r="C962" s="290"/>
      <c r="D962" s="290"/>
      <c r="E962" s="290"/>
      <c r="F962" s="290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  <c r="AA962" s="290"/>
    </row>
    <row r="963" spans="1:27" ht="14.25" customHeight="1">
      <c r="A963" s="290"/>
      <c r="B963" s="290"/>
      <c r="C963" s="290"/>
      <c r="D963" s="290"/>
      <c r="E963" s="290"/>
      <c r="F963" s="290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  <c r="AA963" s="290"/>
    </row>
    <row r="964" spans="1:27" ht="14.25" customHeight="1">
      <c r="A964" s="290"/>
      <c r="B964" s="290"/>
      <c r="C964" s="290"/>
      <c r="D964" s="290"/>
      <c r="E964" s="290"/>
      <c r="F964" s="290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  <c r="AA964" s="290"/>
    </row>
    <row r="965" spans="1:27" ht="14.25" customHeight="1">
      <c r="A965" s="290"/>
      <c r="B965" s="290"/>
      <c r="C965" s="290"/>
      <c r="D965" s="290"/>
      <c r="E965" s="290"/>
      <c r="F965" s="290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  <c r="AA965" s="290"/>
    </row>
    <row r="966" spans="1:27" ht="14.25" customHeight="1">
      <c r="A966" s="290"/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</row>
    <row r="967" spans="1:27" ht="14.25" customHeight="1">
      <c r="A967" s="290"/>
      <c r="B967" s="290"/>
      <c r="C967" s="290"/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</row>
    <row r="968" spans="1:27" ht="14.25" customHeight="1">
      <c r="A968" s="290"/>
      <c r="B968" s="290"/>
      <c r="C968" s="290"/>
      <c r="D968" s="290"/>
      <c r="E968" s="290"/>
      <c r="F968" s="290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  <c r="AA968" s="290"/>
    </row>
    <row r="969" spans="1:27" ht="14.25" customHeight="1">
      <c r="A969" s="290"/>
      <c r="B969" s="290"/>
      <c r="C969" s="290"/>
      <c r="D969" s="290"/>
      <c r="E969" s="290"/>
      <c r="F969" s="290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  <c r="AA969" s="290"/>
    </row>
    <row r="970" spans="1:27" ht="14.25" customHeight="1">
      <c r="A970" s="290"/>
      <c r="B970" s="290"/>
      <c r="C970" s="290"/>
      <c r="D970" s="290"/>
      <c r="E970" s="290"/>
      <c r="F970" s="290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  <c r="AA970" s="290"/>
    </row>
    <row r="971" spans="1:27" ht="14.25" customHeight="1">
      <c r="A971" s="290"/>
      <c r="B971" s="290"/>
      <c r="C971" s="290"/>
      <c r="D971" s="290"/>
      <c r="E971" s="290"/>
      <c r="F971" s="290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  <c r="AA971" s="290"/>
    </row>
    <row r="972" spans="1:27" ht="14.25" customHeight="1">
      <c r="A972" s="290"/>
      <c r="B972" s="290"/>
      <c r="C972" s="290"/>
      <c r="D972" s="290"/>
      <c r="E972" s="290"/>
      <c r="F972" s="290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  <c r="AA972" s="290"/>
    </row>
    <row r="973" spans="1:27" ht="14.25" customHeight="1">
      <c r="A973" s="290"/>
      <c r="B973" s="290"/>
      <c r="C973" s="290"/>
      <c r="D973" s="290"/>
      <c r="E973" s="290"/>
      <c r="F973" s="290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  <c r="AA973" s="290"/>
    </row>
    <row r="974" spans="1:27" ht="14.25" customHeight="1">
      <c r="A974" s="290"/>
      <c r="B974" s="290"/>
      <c r="C974" s="290"/>
      <c r="D974" s="290"/>
      <c r="E974" s="290"/>
      <c r="F974" s="290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  <c r="AA974" s="290"/>
    </row>
    <row r="975" spans="1:27" ht="14.25" customHeight="1">
      <c r="A975" s="290"/>
      <c r="B975" s="290"/>
      <c r="C975" s="290"/>
      <c r="D975" s="290"/>
      <c r="E975" s="290"/>
      <c r="F975" s="290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  <c r="AA975" s="290"/>
    </row>
    <row r="976" spans="1:27" ht="14.25" customHeight="1">
      <c r="A976" s="290"/>
      <c r="B976" s="290"/>
      <c r="C976" s="290"/>
      <c r="D976" s="290"/>
      <c r="E976" s="290"/>
      <c r="F976" s="290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  <c r="AA976" s="290"/>
    </row>
    <row r="977" spans="1:27" ht="14.25" customHeight="1">
      <c r="A977" s="290"/>
      <c r="B977" s="290"/>
      <c r="C977" s="290"/>
      <c r="D977" s="290"/>
      <c r="E977" s="290"/>
      <c r="F977" s="290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  <c r="AA977" s="290"/>
    </row>
    <row r="978" spans="1:27" ht="14.25" customHeight="1">
      <c r="A978" s="290"/>
      <c r="B978" s="290"/>
      <c r="C978" s="290"/>
      <c r="D978" s="290"/>
      <c r="E978" s="290"/>
      <c r="F978" s="290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  <c r="AA978" s="290"/>
    </row>
    <row r="979" spans="1:27" ht="14.25" customHeight="1">
      <c r="A979" s="290"/>
      <c r="B979" s="290"/>
      <c r="C979" s="290"/>
      <c r="D979" s="290"/>
      <c r="E979" s="290"/>
      <c r="F979" s="290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  <c r="AA979" s="290"/>
    </row>
    <row r="980" spans="1:27" ht="14.25" customHeight="1">
      <c r="A980" s="290"/>
      <c r="B980" s="290"/>
      <c r="C980" s="290"/>
      <c r="D980" s="290"/>
      <c r="E980" s="290"/>
      <c r="F980" s="290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  <c r="AA980" s="290"/>
    </row>
    <row r="981" spans="1:27" ht="14.25" customHeight="1">
      <c r="A981" s="290"/>
      <c r="B981" s="290"/>
      <c r="C981" s="290"/>
      <c r="D981" s="290"/>
      <c r="E981" s="290"/>
      <c r="F981" s="290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  <c r="AA981" s="290"/>
    </row>
    <row r="982" spans="1:27" ht="14.25" customHeight="1">
      <c r="A982" s="290"/>
      <c r="B982" s="290"/>
      <c r="C982" s="290"/>
      <c r="D982" s="290"/>
      <c r="E982" s="290"/>
      <c r="F982" s="290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  <c r="AA982" s="290"/>
    </row>
    <row r="983" spans="1:27" ht="14.25" customHeight="1">
      <c r="A983" s="290"/>
      <c r="B983" s="290"/>
      <c r="C983" s="290"/>
      <c r="D983" s="290"/>
      <c r="E983" s="290"/>
      <c r="F983" s="290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  <c r="AA983" s="290"/>
    </row>
    <row r="984" spans="1:27" ht="14.25" customHeight="1">
      <c r="A984" s="290"/>
      <c r="B984" s="290"/>
      <c r="C984" s="290"/>
      <c r="D984" s="290"/>
      <c r="E984" s="290"/>
      <c r="F984" s="290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  <c r="AA984" s="290"/>
    </row>
    <row r="985" spans="1:27" ht="14.25" customHeight="1">
      <c r="A985" s="290"/>
      <c r="B985" s="290"/>
      <c r="C985" s="290"/>
      <c r="D985" s="290"/>
      <c r="E985" s="290"/>
      <c r="F985" s="290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  <c r="AA985" s="290"/>
    </row>
    <row r="986" spans="1:27" ht="14.25" customHeight="1">
      <c r="A986" s="290"/>
      <c r="B986" s="290"/>
      <c r="C986" s="290"/>
      <c r="D986" s="290"/>
      <c r="E986" s="290"/>
      <c r="F986" s="290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  <c r="AA986" s="290"/>
    </row>
    <row r="987" spans="1:27" ht="14.25" customHeight="1">
      <c r="A987" s="290"/>
      <c r="B987" s="290"/>
      <c r="C987" s="290"/>
      <c r="D987" s="290"/>
      <c r="E987" s="290"/>
      <c r="F987" s="290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  <c r="AA987" s="290"/>
    </row>
    <row r="988" spans="1:27" ht="14.25" customHeight="1">
      <c r="A988" s="290"/>
      <c r="B988" s="290"/>
      <c r="C988" s="290"/>
      <c r="D988" s="290"/>
      <c r="E988" s="290"/>
      <c r="F988" s="290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  <c r="AA988" s="290"/>
    </row>
    <row r="989" spans="1:27" ht="14.25" customHeight="1">
      <c r="A989" s="290"/>
      <c r="B989" s="290"/>
      <c r="C989" s="290"/>
      <c r="D989" s="290"/>
      <c r="E989" s="290"/>
      <c r="F989" s="290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  <c r="AA989" s="290"/>
    </row>
    <row r="990" spans="1:27" ht="14.25" customHeight="1">
      <c r="A990" s="290"/>
      <c r="B990" s="290"/>
      <c r="C990" s="290"/>
      <c r="D990" s="290"/>
      <c r="E990" s="290"/>
      <c r="F990" s="290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  <c r="AA990" s="290"/>
    </row>
    <row r="991" spans="1:27" ht="14.25" customHeight="1">
      <c r="A991" s="290"/>
      <c r="B991" s="290"/>
      <c r="C991" s="290"/>
      <c r="D991" s="290"/>
      <c r="E991" s="290"/>
      <c r="F991" s="290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  <c r="AA991" s="290"/>
    </row>
    <row r="992" spans="1:27" ht="14.25" customHeight="1">
      <c r="A992" s="290"/>
      <c r="B992" s="290"/>
      <c r="C992" s="290"/>
      <c r="D992" s="290"/>
      <c r="E992" s="290"/>
      <c r="F992" s="290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  <c r="AA992" s="290"/>
    </row>
    <row r="993" spans="1:27" ht="14.25" customHeight="1">
      <c r="A993" s="290"/>
      <c r="B993" s="290"/>
      <c r="C993" s="290"/>
      <c r="D993" s="290"/>
      <c r="E993" s="290"/>
      <c r="F993" s="290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  <c r="AA993" s="290"/>
    </row>
    <row r="994" spans="1:27" ht="14.25" customHeight="1">
      <c r="A994" s="290"/>
      <c r="B994" s="290"/>
      <c r="C994" s="290"/>
      <c r="D994" s="290"/>
      <c r="E994" s="290"/>
      <c r="F994" s="290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  <c r="AA994" s="290"/>
    </row>
    <row r="995" spans="1:27" ht="14.25" customHeight="1">
      <c r="A995" s="290"/>
      <c r="B995" s="290"/>
      <c r="C995" s="290"/>
      <c r="D995" s="290"/>
      <c r="E995" s="290"/>
      <c r="F995" s="290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  <c r="AA995" s="290"/>
    </row>
    <row r="996" spans="1:27" ht="14.25" customHeight="1">
      <c r="A996" s="290"/>
      <c r="B996" s="290"/>
      <c r="C996" s="290"/>
      <c r="D996" s="290"/>
      <c r="E996" s="290"/>
      <c r="F996" s="290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  <c r="AA996" s="290"/>
    </row>
    <row r="997" spans="1:27" ht="14.25" customHeight="1">
      <c r="A997" s="290"/>
      <c r="B997" s="290"/>
      <c r="C997" s="290"/>
      <c r="D997" s="290"/>
      <c r="E997" s="290"/>
      <c r="F997" s="290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  <c r="AA997" s="290"/>
    </row>
    <row r="998" spans="1:27" ht="14.25" customHeight="1">
      <c r="A998" s="290"/>
      <c r="B998" s="290"/>
      <c r="C998" s="290"/>
      <c r="D998" s="290"/>
      <c r="E998" s="290"/>
      <c r="F998" s="290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  <c r="AA998" s="290"/>
    </row>
    <row r="999" spans="1:27" ht="14.25" customHeight="1">
      <c r="A999" s="290"/>
      <c r="B999" s="290"/>
      <c r="C999" s="290"/>
      <c r="D999" s="290"/>
      <c r="E999" s="290"/>
      <c r="F999" s="290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  <c r="AA999" s="290"/>
    </row>
    <row r="1000" spans="1:27" ht="14.25" customHeight="1">
      <c r="A1000" s="290"/>
      <c r="B1000" s="290"/>
      <c r="C1000" s="290"/>
      <c r="D1000" s="290"/>
      <c r="E1000" s="290"/>
      <c r="F1000" s="290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  <c r="AA1000" s="290"/>
    </row>
  </sheetData>
  <mergeCells count="1">
    <mergeCell ref="B12:H1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workbookViewId="0">
      <selection sqref="A1:F1"/>
    </sheetView>
  </sheetViews>
  <sheetFormatPr defaultColWidth="14.42578125" defaultRowHeight="15" customHeight="1"/>
  <cols>
    <col min="1" max="1" width="11" customWidth="1"/>
    <col min="2" max="2" width="34.7109375" customWidth="1"/>
    <col min="3" max="3" width="13.42578125" customWidth="1"/>
    <col min="4" max="26" width="8.7109375" customWidth="1"/>
  </cols>
  <sheetData>
    <row r="1" spans="1:5" ht="14.25" customHeight="1">
      <c r="A1" s="289" t="s">
        <v>1293</v>
      </c>
      <c r="B1" s="105" t="s">
        <v>2048</v>
      </c>
    </row>
    <row r="2" spans="1:5" ht="14.25" customHeight="1">
      <c r="A2" s="289" t="s">
        <v>1258</v>
      </c>
      <c r="B2" s="105" t="s">
        <v>2049</v>
      </c>
    </row>
    <row r="3" spans="1:5" ht="14.25" customHeight="1">
      <c r="A3" s="289" t="s">
        <v>1728</v>
      </c>
      <c r="B3" s="105" t="s">
        <v>2050</v>
      </c>
    </row>
    <row r="4" spans="1:5" ht="14.25" customHeight="1">
      <c r="A4" s="289" t="s">
        <v>62</v>
      </c>
      <c r="B4" s="292">
        <v>45639</v>
      </c>
    </row>
    <row r="5" spans="1:5" ht="14.25" customHeight="1"/>
    <row r="6" spans="1:5" ht="14.25" customHeight="1">
      <c r="A6" s="289" t="s">
        <v>1300</v>
      </c>
    </row>
    <row r="7" spans="1:5" ht="14.25" customHeight="1">
      <c r="A7" s="105" t="s">
        <v>2051</v>
      </c>
      <c r="B7" s="202">
        <f>Caixa!C10</f>
        <v>835.75</v>
      </c>
    </row>
    <row r="8" spans="1:5" ht="14.25" customHeight="1">
      <c r="A8" s="105" t="s">
        <v>1314</v>
      </c>
      <c r="B8" s="432">
        <f>C23</f>
        <v>1885</v>
      </c>
    </row>
    <row r="9" spans="1:5" ht="14.25" customHeight="1">
      <c r="A9" s="289" t="s">
        <v>2052</v>
      </c>
      <c r="B9" s="433">
        <f>SUM(B7:B8)</f>
        <v>2720.75</v>
      </c>
    </row>
    <row r="10" spans="1:5" ht="14.25" customHeight="1">
      <c r="A10" s="105" t="s">
        <v>1824</v>
      </c>
      <c r="B10" s="434">
        <f>(18*6)+2+(9*3)</f>
        <v>137</v>
      </c>
      <c r="C10" s="406" t="s">
        <v>2053</v>
      </c>
      <c r="D10" s="291" t="s">
        <v>2054</v>
      </c>
    </row>
    <row r="11" spans="1:5" ht="14.25" customHeight="1">
      <c r="B11" s="435">
        <v>220</v>
      </c>
      <c r="C11" s="291" t="s">
        <v>2055</v>
      </c>
    </row>
    <row r="12" spans="1:5" ht="14.25" customHeight="1">
      <c r="A12" s="289" t="s">
        <v>2056</v>
      </c>
      <c r="B12" s="436">
        <f>B9-B10-B11</f>
        <v>2363.75</v>
      </c>
    </row>
    <row r="13" spans="1:5" ht="14.25" customHeight="1">
      <c r="B13" s="437">
        <f>B12/B9</f>
        <v>0.86878618028117249</v>
      </c>
    </row>
    <row r="14" spans="1:5" ht="14.25" customHeight="1">
      <c r="B14" s="91"/>
    </row>
    <row r="15" spans="1:5" ht="14.25" customHeight="1">
      <c r="A15" s="438"/>
      <c r="B15" s="438"/>
      <c r="C15" s="438"/>
      <c r="D15" s="438"/>
      <c r="E15" s="438"/>
    </row>
    <row r="16" spans="1:5" ht="14.25" customHeight="1">
      <c r="B16" s="287" t="s">
        <v>1226</v>
      </c>
      <c r="C16" s="439">
        <v>30</v>
      </c>
      <c r="D16" s="440"/>
    </row>
    <row r="17" spans="1:4" ht="14.25" customHeight="1">
      <c r="B17" s="441" t="s">
        <v>1228</v>
      </c>
      <c r="C17" s="442">
        <v>20</v>
      </c>
      <c r="D17" s="443"/>
    </row>
    <row r="18" spans="1:4" ht="14.25" customHeight="1">
      <c r="B18" s="287" t="s">
        <v>1229</v>
      </c>
      <c r="C18" s="439">
        <v>40</v>
      </c>
      <c r="D18" s="440"/>
    </row>
    <row r="19" spans="1:4" ht="14.25" customHeight="1">
      <c r="B19" s="444" t="s">
        <v>1170</v>
      </c>
      <c r="C19" s="445">
        <v>1755</v>
      </c>
      <c r="D19" s="438"/>
    </row>
    <row r="20" spans="1:4" ht="14.25" customHeight="1">
      <c r="C20" s="291">
        <f>SUM(C16:C19)</f>
        <v>1845</v>
      </c>
    </row>
    <row r="21" spans="1:4" ht="14.25" customHeight="1">
      <c r="A21" s="292">
        <v>45647</v>
      </c>
      <c r="B21" s="105" t="s">
        <v>2057</v>
      </c>
      <c r="C21" s="291">
        <v>10</v>
      </c>
    </row>
    <row r="22" spans="1:4" ht="14.25" customHeight="1">
      <c r="A22" s="292">
        <v>45647</v>
      </c>
      <c r="B22" s="105" t="s">
        <v>2058</v>
      </c>
      <c r="C22" s="291">
        <v>30</v>
      </c>
    </row>
    <row r="23" spans="1:4" ht="14.25" customHeight="1">
      <c r="C23" s="291">
        <f>C20+C21+C22</f>
        <v>1885</v>
      </c>
    </row>
    <row r="24" spans="1:4" ht="14.25" customHeight="1"/>
    <row r="25" spans="1:4" ht="14.25" customHeight="1"/>
    <row r="26" spans="1:4" ht="14.25" customHeight="1"/>
    <row r="27" spans="1:4" ht="14.25" customHeight="1"/>
    <row r="28" spans="1:4" ht="14.25" customHeight="1"/>
    <row r="29" spans="1:4" ht="14.25" customHeight="1"/>
    <row r="30" spans="1:4" ht="14.25" customHeight="1"/>
    <row r="31" spans="1:4" ht="14.25" customHeight="1"/>
    <row r="32" spans="1: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00"/>
  <sheetViews>
    <sheetView workbookViewId="0">
      <selection sqref="A1:F1"/>
    </sheetView>
  </sheetViews>
  <sheetFormatPr defaultColWidth="14.42578125" defaultRowHeight="15" customHeight="1"/>
  <cols>
    <col min="1" max="1" width="22.7109375" customWidth="1"/>
    <col min="2" max="3" width="12.7109375" customWidth="1"/>
    <col min="4" max="4" width="18.7109375" customWidth="1"/>
    <col min="5" max="5" width="19.28515625" customWidth="1"/>
    <col min="6" max="6" width="14.28515625" customWidth="1"/>
    <col min="7" max="7" width="13.140625" customWidth="1"/>
    <col min="8" max="8" width="12.85546875" customWidth="1"/>
    <col min="9" max="9" width="15.42578125" customWidth="1"/>
    <col min="10" max="10" width="12.7109375" customWidth="1"/>
    <col min="11" max="11" width="14.28515625" customWidth="1"/>
    <col min="12" max="16" width="12.7109375" customWidth="1"/>
    <col min="17" max="17" width="15.28515625" customWidth="1"/>
    <col min="18" max="28" width="12.7109375" customWidth="1"/>
    <col min="29" max="29" width="15.7109375" customWidth="1"/>
    <col min="30" max="30" width="12.7109375" customWidth="1"/>
  </cols>
  <sheetData>
    <row r="1" spans="1:30" ht="15" customHeight="1">
      <c r="A1" s="446" t="s">
        <v>2059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</row>
    <row r="2" spans="1:30" ht="12.75" customHeight="1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</row>
    <row r="3" spans="1:30" ht="12.75" customHeight="1">
      <c r="A3" s="207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</row>
    <row r="4" spans="1:30" ht="14.25" customHeight="1">
      <c r="A4" s="695" t="s">
        <v>22</v>
      </c>
      <c r="B4" s="695" t="s">
        <v>2060</v>
      </c>
      <c r="C4" s="696" t="s">
        <v>2061</v>
      </c>
      <c r="D4" s="687"/>
      <c r="E4" s="687"/>
      <c r="F4" s="677"/>
      <c r="G4" s="697" t="s">
        <v>2062</v>
      </c>
      <c r="H4" s="687"/>
      <c r="I4" s="687"/>
      <c r="J4" s="677"/>
      <c r="K4" s="698" t="s">
        <v>2063</v>
      </c>
      <c r="L4" s="697" t="s">
        <v>2064</v>
      </c>
      <c r="M4" s="687"/>
      <c r="N4" s="687"/>
      <c r="O4" s="677"/>
      <c r="P4" s="699" t="s">
        <v>2065</v>
      </c>
      <c r="Q4" s="698" t="s">
        <v>2066</v>
      </c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</row>
    <row r="5" spans="1:30" ht="12.75" customHeight="1">
      <c r="A5" s="682"/>
      <c r="B5" s="682"/>
      <c r="C5" s="447" t="s">
        <v>2067</v>
      </c>
      <c r="D5" s="447" t="s">
        <v>2068</v>
      </c>
      <c r="E5" s="447" t="s">
        <v>2069</v>
      </c>
      <c r="F5" s="447" t="s">
        <v>2070</v>
      </c>
      <c r="G5" s="448" t="s">
        <v>1847</v>
      </c>
      <c r="H5" s="448" t="s">
        <v>2068</v>
      </c>
      <c r="I5" s="447" t="s">
        <v>2069</v>
      </c>
      <c r="J5" s="447" t="s">
        <v>2070</v>
      </c>
      <c r="K5" s="682"/>
      <c r="L5" s="448" t="s">
        <v>1847</v>
      </c>
      <c r="M5" s="448" t="s">
        <v>2068</v>
      </c>
      <c r="N5" s="447" t="s">
        <v>2069</v>
      </c>
      <c r="O5" s="447" t="s">
        <v>2070</v>
      </c>
      <c r="P5" s="682"/>
      <c r="Q5" s="682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</row>
    <row r="6" spans="1:30" ht="14.25" customHeight="1">
      <c r="A6" s="449" t="s">
        <v>2071</v>
      </c>
      <c r="B6" s="448"/>
      <c r="C6" s="700" t="s">
        <v>2072</v>
      </c>
      <c r="D6" s="687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77"/>
      <c r="Q6" s="450" t="s">
        <v>2073</v>
      </c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ht="14.25" customHeight="1">
      <c r="A7" s="701" t="s">
        <v>2074</v>
      </c>
      <c r="B7" s="450"/>
      <c r="C7" s="703" t="s">
        <v>2075</v>
      </c>
      <c r="D7" s="687"/>
      <c r="E7" s="687"/>
      <c r="F7" s="677"/>
      <c r="G7" s="451">
        <v>110</v>
      </c>
      <c r="H7" s="450"/>
      <c r="I7" s="450"/>
      <c r="J7" s="450"/>
      <c r="K7" s="450">
        <v>770</v>
      </c>
      <c r="L7" s="450"/>
      <c r="M7" s="450"/>
      <c r="N7" s="450"/>
      <c r="O7" s="450"/>
      <c r="P7" s="450"/>
      <c r="Q7" s="450">
        <f t="shared" ref="Q7:Q27" si="0">SUM(K7+P7)</f>
        <v>770</v>
      </c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</row>
    <row r="8" spans="1:30" ht="12.75" customHeight="1">
      <c r="A8" s="702"/>
      <c r="B8" s="450"/>
      <c r="C8" s="703" t="s">
        <v>2076</v>
      </c>
      <c r="D8" s="687"/>
      <c r="E8" s="687"/>
      <c r="F8" s="677"/>
      <c r="G8" s="451">
        <v>55</v>
      </c>
      <c r="H8" s="450"/>
      <c r="I8" s="450"/>
      <c r="J8" s="450"/>
      <c r="K8" s="450">
        <v>1100</v>
      </c>
      <c r="L8" s="450"/>
      <c r="M8" s="450"/>
      <c r="N8" s="450"/>
      <c r="O8" s="450"/>
      <c r="P8" s="450"/>
      <c r="Q8" s="450">
        <f t="shared" si="0"/>
        <v>1100</v>
      </c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</row>
    <row r="9" spans="1:30" ht="12.75" customHeight="1">
      <c r="A9" s="702"/>
      <c r="B9" s="450"/>
      <c r="C9" s="703" t="s">
        <v>2077</v>
      </c>
      <c r="D9" s="687"/>
      <c r="E9" s="687"/>
      <c r="F9" s="677"/>
      <c r="G9" s="451">
        <v>211.58</v>
      </c>
      <c r="H9" s="450"/>
      <c r="I9" s="450"/>
      <c r="J9" s="450"/>
      <c r="K9" s="450">
        <v>423.16</v>
      </c>
      <c r="L9" s="450"/>
      <c r="M9" s="450"/>
      <c r="N9" s="450"/>
      <c r="O9" s="450"/>
      <c r="P9" s="450"/>
      <c r="Q9" s="450">
        <f t="shared" si="0"/>
        <v>423.16</v>
      </c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</row>
    <row r="10" spans="1:30" ht="12.75" customHeight="1">
      <c r="A10" s="682"/>
      <c r="B10" s="450"/>
      <c r="C10" s="703" t="s">
        <v>2078</v>
      </c>
      <c r="D10" s="687"/>
      <c r="E10" s="687"/>
      <c r="F10" s="677"/>
      <c r="G10" s="451">
        <v>105.79</v>
      </c>
      <c r="H10" s="450"/>
      <c r="I10" s="450"/>
      <c r="J10" s="450"/>
      <c r="K10" s="450">
        <v>1663.69</v>
      </c>
      <c r="L10" s="450"/>
      <c r="M10" s="450"/>
      <c r="N10" s="450"/>
      <c r="O10" s="450"/>
      <c r="P10" s="450"/>
      <c r="Q10" s="450">
        <f t="shared" si="0"/>
        <v>1663.69</v>
      </c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</row>
    <row r="11" spans="1:30" ht="12.75" customHeight="1">
      <c r="A11" s="452" t="s">
        <v>2079</v>
      </c>
      <c r="B11" s="450" t="s">
        <v>2080</v>
      </c>
      <c r="C11" s="453" t="s">
        <v>2081</v>
      </c>
      <c r="D11" s="453"/>
      <c r="E11" s="453"/>
      <c r="F11" s="453"/>
      <c r="G11" s="450">
        <v>150</v>
      </c>
      <c r="H11" s="450"/>
      <c r="I11" s="450"/>
      <c r="J11" s="450"/>
      <c r="K11" s="450">
        <f>PRODUCT(C11*G11)</f>
        <v>150</v>
      </c>
      <c r="L11" s="450">
        <v>230</v>
      </c>
      <c r="M11" s="454"/>
      <c r="N11" s="450"/>
      <c r="O11" s="450"/>
      <c r="P11" s="450">
        <f>L11</f>
        <v>230</v>
      </c>
      <c r="Q11" s="450">
        <f t="shared" si="0"/>
        <v>380</v>
      </c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</row>
    <row r="12" spans="1:30" ht="12.75" customHeight="1">
      <c r="A12" s="455" t="s">
        <v>2082</v>
      </c>
      <c r="B12" s="450" t="s">
        <v>2083</v>
      </c>
      <c r="C12" s="453" t="s">
        <v>2084</v>
      </c>
      <c r="D12" s="453" t="s">
        <v>2085</v>
      </c>
      <c r="E12" s="453" t="s">
        <v>2081</v>
      </c>
      <c r="F12" s="453" t="s">
        <v>2081</v>
      </c>
      <c r="G12" s="450">
        <v>62.5</v>
      </c>
      <c r="H12" s="450">
        <v>279.5</v>
      </c>
      <c r="I12" s="450">
        <v>121</v>
      </c>
      <c r="J12" s="450">
        <v>121</v>
      </c>
      <c r="K12" s="450">
        <f>PRODUCT(C12*G12)+(PRODUCT(D12*H12))+PRODUCT(E12*I12)+PRODUCT(F12*J12)</f>
        <v>1488.5</v>
      </c>
      <c r="L12" s="450">
        <v>50</v>
      </c>
      <c r="M12" s="450">
        <v>171</v>
      </c>
      <c r="N12" s="450">
        <v>95</v>
      </c>
      <c r="O12" s="450">
        <v>95</v>
      </c>
      <c r="P12" s="450">
        <f>PRODUCT(C12*L12)+M12+N12+O12</f>
        <v>911</v>
      </c>
      <c r="Q12" s="450">
        <f t="shared" si="0"/>
        <v>2399.5</v>
      </c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</row>
    <row r="13" spans="1:30" ht="12.75" customHeight="1">
      <c r="A13" s="455" t="s">
        <v>2086</v>
      </c>
      <c r="B13" s="450" t="s">
        <v>2083</v>
      </c>
      <c r="C13" s="453" t="s">
        <v>2087</v>
      </c>
      <c r="D13" s="453"/>
      <c r="E13" s="453"/>
      <c r="F13" s="453"/>
      <c r="G13" s="450">
        <v>27.5</v>
      </c>
      <c r="H13" s="450"/>
      <c r="I13" s="450"/>
      <c r="J13" s="450"/>
      <c r="K13" s="450">
        <f t="shared" ref="K13:K19" si="1">PRODUCT(C13*G13)</f>
        <v>192.5</v>
      </c>
      <c r="L13" s="450"/>
      <c r="M13" s="450"/>
      <c r="N13" s="450"/>
      <c r="O13" s="450"/>
      <c r="P13" s="450"/>
      <c r="Q13" s="450">
        <f t="shared" si="0"/>
        <v>192.5</v>
      </c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</row>
    <row r="14" spans="1:30" ht="12.75" customHeight="1">
      <c r="A14" s="455" t="s">
        <v>2088</v>
      </c>
      <c r="B14" s="450" t="s">
        <v>2083</v>
      </c>
      <c r="C14" s="453" t="s">
        <v>2085</v>
      </c>
      <c r="D14" s="453"/>
      <c r="E14" s="453"/>
      <c r="F14" s="453"/>
      <c r="G14" s="450">
        <v>62.5</v>
      </c>
      <c r="H14" s="450"/>
      <c r="I14" s="450"/>
      <c r="J14" s="450"/>
      <c r="K14" s="450">
        <f t="shared" si="1"/>
        <v>125</v>
      </c>
      <c r="L14" s="450">
        <v>50</v>
      </c>
      <c r="M14" s="450"/>
      <c r="N14" s="450"/>
      <c r="O14" s="450"/>
      <c r="P14" s="450">
        <f t="shared" ref="P14:P15" si="2">PRODUCT(C14*L14)</f>
        <v>100</v>
      </c>
      <c r="Q14" s="450">
        <f t="shared" si="0"/>
        <v>225</v>
      </c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</row>
    <row r="15" spans="1:30" ht="12.75" customHeight="1">
      <c r="A15" s="455" t="s">
        <v>2089</v>
      </c>
      <c r="B15" s="450" t="s">
        <v>2083</v>
      </c>
      <c r="C15" s="453" t="s">
        <v>2090</v>
      </c>
      <c r="D15" s="453"/>
      <c r="E15" s="453"/>
      <c r="F15" s="453"/>
      <c r="G15" s="450">
        <v>62.5</v>
      </c>
      <c r="H15" s="450"/>
      <c r="I15" s="450"/>
      <c r="J15" s="450"/>
      <c r="K15" s="450">
        <f t="shared" si="1"/>
        <v>375</v>
      </c>
      <c r="L15" s="450">
        <v>50</v>
      </c>
      <c r="M15" s="450"/>
      <c r="N15" s="450"/>
      <c r="O15" s="450"/>
      <c r="P15" s="450">
        <f t="shared" si="2"/>
        <v>300</v>
      </c>
      <c r="Q15" s="450">
        <f t="shared" si="0"/>
        <v>675</v>
      </c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</row>
    <row r="16" spans="1:30" ht="12.75" customHeight="1">
      <c r="A16" s="452" t="s">
        <v>2091</v>
      </c>
      <c r="B16" s="450" t="s">
        <v>2092</v>
      </c>
      <c r="C16" s="453" t="s">
        <v>2093</v>
      </c>
      <c r="D16" s="453"/>
      <c r="E16" s="453"/>
      <c r="F16" s="453"/>
      <c r="G16" s="450"/>
      <c r="H16" s="450"/>
      <c r="I16" s="450"/>
      <c r="J16" s="450"/>
      <c r="K16" s="450">
        <f t="shared" si="1"/>
        <v>0</v>
      </c>
      <c r="L16" s="450"/>
      <c r="M16" s="450"/>
      <c r="N16" s="450"/>
      <c r="O16" s="450"/>
      <c r="P16" s="450"/>
      <c r="Q16" s="450">
        <f t="shared" si="0"/>
        <v>0</v>
      </c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</row>
    <row r="17" spans="1:30" ht="12.75" customHeight="1">
      <c r="A17" s="455" t="s">
        <v>2094</v>
      </c>
      <c r="B17" s="450" t="s">
        <v>2095</v>
      </c>
      <c r="C17" s="453" t="s">
        <v>2087</v>
      </c>
      <c r="D17" s="453"/>
      <c r="E17" s="453"/>
      <c r="F17" s="453"/>
      <c r="G17" s="450">
        <v>150</v>
      </c>
      <c r="H17" s="450"/>
      <c r="I17" s="450"/>
      <c r="J17" s="450"/>
      <c r="K17" s="450">
        <f t="shared" si="1"/>
        <v>1050</v>
      </c>
      <c r="L17" s="450">
        <v>964.5</v>
      </c>
      <c r="M17" s="450"/>
      <c r="N17" s="450"/>
      <c r="O17" s="450"/>
      <c r="P17" s="450">
        <f>2*L17</f>
        <v>1929</v>
      </c>
      <c r="Q17" s="450">
        <f t="shared" si="0"/>
        <v>2979</v>
      </c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</row>
    <row r="18" spans="1:30" ht="12.75" customHeight="1">
      <c r="A18" s="455" t="s">
        <v>2096</v>
      </c>
      <c r="B18" s="450" t="s">
        <v>2095</v>
      </c>
      <c r="C18" s="453" t="s">
        <v>2097</v>
      </c>
      <c r="D18" s="453"/>
      <c r="E18" s="453"/>
      <c r="F18" s="453"/>
      <c r="G18" s="450">
        <v>63.47</v>
      </c>
      <c r="H18" s="450"/>
      <c r="I18" s="450"/>
      <c r="J18" s="450"/>
      <c r="K18" s="450">
        <f t="shared" si="1"/>
        <v>571.23</v>
      </c>
      <c r="L18" s="450">
        <v>528.95000000000005</v>
      </c>
      <c r="M18" s="456"/>
      <c r="N18" s="455"/>
      <c r="O18" s="455"/>
      <c r="P18" s="455">
        <f>L18</f>
        <v>528.95000000000005</v>
      </c>
      <c r="Q18" s="450">
        <f t="shared" si="0"/>
        <v>1100.18</v>
      </c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</row>
    <row r="19" spans="1:30" ht="12.75" customHeight="1">
      <c r="A19" s="455" t="s">
        <v>2098</v>
      </c>
      <c r="B19" s="450" t="s">
        <v>2099</v>
      </c>
      <c r="C19" s="453" t="s">
        <v>2081</v>
      </c>
      <c r="D19" s="453"/>
      <c r="E19" s="453"/>
      <c r="F19" s="453"/>
      <c r="G19" s="450">
        <v>150</v>
      </c>
      <c r="H19" s="450"/>
      <c r="I19" s="450"/>
      <c r="J19" s="450"/>
      <c r="K19" s="450">
        <f t="shared" si="1"/>
        <v>150</v>
      </c>
      <c r="L19" s="450">
        <v>230</v>
      </c>
      <c r="M19" s="450"/>
      <c r="N19" s="450"/>
      <c r="O19" s="450"/>
      <c r="P19" s="450">
        <f>PRODUCT(C19*L19)</f>
        <v>230</v>
      </c>
      <c r="Q19" s="450">
        <f t="shared" si="0"/>
        <v>380</v>
      </c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</row>
    <row r="20" spans="1:30" ht="12.75" customHeight="1">
      <c r="A20" s="455" t="s">
        <v>2100</v>
      </c>
      <c r="B20" s="450" t="s">
        <v>2099</v>
      </c>
      <c r="C20" s="453" t="s">
        <v>2087</v>
      </c>
      <c r="D20" s="453"/>
      <c r="E20" s="453"/>
      <c r="F20" s="453"/>
      <c r="G20" s="450">
        <v>110</v>
      </c>
      <c r="H20" s="450">
        <v>317.37</v>
      </c>
      <c r="I20" s="450"/>
      <c r="J20" s="450"/>
      <c r="K20" s="450">
        <f>PRODUCT(C20*G20)+(H20*2)</f>
        <v>1404.74</v>
      </c>
      <c r="L20" s="450">
        <v>992.11</v>
      </c>
      <c r="M20" s="450"/>
      <c r="N20" s="450"/>
      <c r="O20" s="450"/>
      <c r="P20" s="450">
        <f t="shared" ref="P20:P21" si="3">L20</f>
        <v>992.11</v>
      </c>
      <c r="Q20" s="450">
        <f t="shared" si="0"/>
        <v>2396.85</v>
      </c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</row>
    <row r="21" spans="1:30" ht="12.75" customHeight="1">
      <c r="A21" s="452" t="s">
        <v>2101</v>
      </c>
      <c r="B21" s="450" t="s">
        <v>2099</v>
      </c>
      <c r="C21" s="453" t="s">
        <v>2081</v>
      </c>
      <c r="D21" s="453"/>
      <c r="E21" s="453"/>
      <c r="F21" s="453"/>
      <c r="G21" s="450">
        <v>110</v>
      </c>
      <c r="H21" s="450">
        <v>317.37</v>
      </c>
      <c r="I21" s="450"/>
      <c r="J21" s="450"/>
      <c r="K21" s="450">
        <f>PRODUCT(C21*G21)</f>
        <v>110</v>
      </c>
      <c r="L21" s="450">
        <v>992.11</v>
      </c>
      <c r="M21" s="450"/>
      <c r="N21" s="450"/>
      <c r="O21" s="450"/>
      <c r="P21" s="450">
        <f t="shared" si="3"/>
        <v>992.11</v>
      </c>
      <c r="Q21" s="450">
        <f t="shared" si="0"/>
        <v>1102.1100000000001</v>
      </c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</row>
    <row r="22" spans="1:30" ht="12.75" customHeight="1">
      <c r="A22" s="455" t="s">
        <v>2102</v>
      </c>
      <c r="B22" s="450" t="s">
        <v>2103</v>
      </c>
      <c r="C22" s="453" t="s">
        <v>2087</v>
      </c>
      <c r="D22" s="453" t="s">
        <v>2081</v>
      </c>
      <c r="E22" s="453"/>
      <c r="F22" s="453"/>
      <c r="G22" s="450">
        <v>27.5</v>
      </c>
      <c r="H22" s="450">
        <v>138</v>
      </c>
      <c r="I22" s="450"/>
      <c r="J22" s="450"/>
      <c r="K22" s="450">
        <f>PRODUCT(C22*G22)+(PRODUCT(D22*H22))</f>
        <v>330.5</v>
      </c>
      <c r="L22" s="450">
        <v>22</v>
      </c>
      <c r="M22" s="450">
        <v>86</v>
      </c>
      <c r="N22" s="450"/>
      <c r="O22" s="450"/>
      <c r="P22" s="450">
        <f>PRODUCT(C22*L22)+M22</f>
        <v>240</v>
      </c>
      <c r="Q22" s="450">
        <f t="shared" si="0"/>
        <v>570.5</v>
      </c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</row>
    <row r="23" spans="1:30" ht="12.75" customHeight="1">
      <c r="A23" s="455" t="s">
        <v>2104</v>
      </c>
      <c r="B23" s="450" t="s">
        <v>2103</v>
      </c>
      <c r="C23" s="453" t="s">
        <v>2097</v>
      </c>
      <c r="D23" s="453" t="s">
        <v>2085</v>
      </c>
      <c r="E23" s="453" t="s">
        <v>2081</v>
      </c>
      <c r="F23" s="453" t="s">
        <v>2081</v>
      </c>
      <c r="G23" s="450">
        <v>62.5</v>
      </c>
      <c r="H23" s="450">
        <v>279.5</v>
      </c>
      <c r="I23" s="450">
        <v>121</v>
      </c>
      <c r="J23" s="450">
        <v>121</v>
      </c>
      <c r="K23" s="450">
        <f>PRODUCT(C23*G23)+(PRODUCT(D23*H23))+PRODUCT(E23*I23)+PRODUCT(F23*J23)</f>
        <v>1363.5</v>
      </c>
      <c r="L23" s="450">
        <v>50</v>
      </c>
      <c r="M23" s="450">
        <v>171</v>
      </c>
      <c r="N23" s="450">
        <v>95</v>
      </c>
      <c r="O23" s="450">
        <v>95</v>
      </c>
      <c r="P23" s="450">
        <f>PRODUCT(C23*L23)+M23+N23+O23</f>
        <v>811</v>
      </c>
      <c r="Q23" s="450">
        <f t="shared" si="0"/>
        <v>2174.5</v>
      </c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</row>
    <row r="24" spans="1:30" ht="12.75" customHeight="1">
      <c r="A24" s="452" t="s">
        <v>2105</v>
      </c>
      <c r="B24" s="450" t="s">
        <v>2106</v>
      </c>
      <c r="C24" s="453"/>
      <c r="D24" s="453"/>
      <c r="E24" s="453"/>
      <c r="F24" s="453"/>
      <c r="G24" s="450">
        <v>63.47</v>
      </c>
      <c r="H24" s="450"/>
      <c r="I24" s="450"/>
      <c r="J24" s="450"/>
      <c r="K24" s="450">
        <f>PRODUCT(C24*G24)</f>
        <v>0</v>
      </c>
      <c r="L24" s="450">
        <v>528.95000000000005</v>
      </c>
      <c r="M24" s="456"/>
      <c r="N24" s="455"/>
      <c r="O24" s="455"/>
      <c r="P24" s="455">
        <f>L24</f>
        <v>528.95000000000005</v>
      </c>
      <c r="Q24" s="450">
        <f t="shared" si="0"/>
        <v>528.95000000000005</v>
      </c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</row>
    <row r="25" spans="1:30" ht="12.75" customHeight="1">
      <c r="A25" s="455" t="s">
        <v>2107</v>
      </c>
      <c r="B25" s="450" t="s">
        <v>2106</v>
      </c>
      <c r="C25" s="453"/>
      <c r="D25" s="453" t="s">
        <v>2085</v>
      </c>
      <c r="E25" s="453" t="s">
        <v>2081</v>
      </c>
      <c r="F25" s="453" t="s">
        <v>2081</v>
      </c>
      <c r="G25" s="450"/>
      <c r="H25" s="450">
        <v>659</v>
      </c>
      <c r="I25" s="450">
        <v>208</v>
      </c>
      <c r="J25" s="450">
        <v>197</v>
      </c>
      <c r="K25" s="450">
        <f>PRODUCT(D25*H25)+PRODUCT(E25*I25)+PRODUCT(F25*J25)</f>
        <v>1723</v>
      </c>
      <c r="L25" s="450"/>
      <c r="M25" s="450">
        <v>377</v>
      </c>
      <c r="N25" s="450">
        <v>197</v>
      </c>
      <c r="O25" s="450">
        <v>139</v>
      </c>
      <c r="P25" s="450">
        <f>M25*2+N25+O25</f>
        <v>1090</v>
      </c>
      <c r="Q25" s="450">
        <f t="shared" si="0"/>
        <v>2813</v>
      </c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</row>
    <row r="26" spans="1:30" ht="12.75" customHeight="1">
      <c r="A26" s="455" t="s">
        <v>2108</v>
      </c>
      <c r="B26" s="450" t="s">
        <v>2106</v>
      </c>
      <c r="C26" s="453" t="s">
        <v>2090</v>
      </c>
      <c r="D26" s="453"/>
      <c r="E26" s="453"/>
      <c r="F26" s="453"/>
      <c r="G26" s="450">
        <v>62.5</v>
      </c>
      <c r="H26" s="450"/>
      <c r="I26" s="450"/>
      <c r="J26" s="450"/>
      <c r="K26" s="450">
        <f>PRODUCT(C26*G26)</f>
        <v>375</v>
      </c>
      <c r="L26" s="450">
        <v>50</v>
      </c>
      <c r="M26" s="450"/>
      <c r="N26" s="450"/>
      <c r="O26" s="450"/>
      <c r="P26" s="450">
        <f>PRODUCT(C26*L26)</f>
        <v>300</v>
      </c>
      <c r="Q26" s="450">
        <f t="shared" si="0"/>
        <v>675</v>
      </c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</row>
    <row r="27" spans="1:30" ht="12.75" customHeight="1">
      <c r="A27" s="455" t="s">
        <v>2109</v>
      </c>
      <c r="B27" s="450" t="s">
        <v>2106</v>
      </c>
      <c r="C27" s="453" t="s">
        <v>2084</v>
      </c>
      <c r="D27" s="453" t="s">
        <v>2081</v>
      </c>
      <c r="E27" s="453" t="s">
        <v>2081</v>
      </c>
      <c r="F27" s="453" t="s">
        <v>2081</v>
      </c>
      <c r="G27" s="450">
        <v>110</v>
      </c>
      <c r="H27" s="450">
        <v>317.37</v>
      </c>
      <c r="I27" s="450"/>
      <c r="J27" s="450"/>
      <c r="K27" s="450">
        <f>PRODUCT(C27*G27)+(H27*2)</f>
        <v>1844.74</v>
      </c>
      <c r="L27" s="450"/>
      <c r="M27" s="450">
        <v>992.11</v>
      </c>
      <c r="N27" s="450"/>
      <c r="O27" s="450"/>
      <c r="P27" s="450">
        <f>M27</f>
        <v>992.11</v>
      </c>
      <c r="Q27" s="450">
        <f t="shared" si="0"/>
        <v>2836.85</v>
      </c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</row>
    <row r="28" spans="1:30" ht="12.75" customHeight="1">
      <c r="A28" s="452" t="s">
        <v>2110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5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</row>
    <row r="29" spans="1:30" ht="12.75" customHeight="1">
      <c r="A29" s="452" t="s">
        <v>2111</v>
      </c>
      <c r="B29" s="448"/>
      <c r="C29" s="448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5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</row>
    <row r="30" spans="1:30" ht="12.75" customHeight="1">
      <c r="A30" s="452" t="s">
        <v>2112</v>
      </c>
      <c r="B30" s="448"/>
      <c r="C30" s="448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5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</row>
    <row r="31" spans="1:30" ht="12.75" customHeight="1">
      <c r="A31" s="704" t="s">
        <v>14</v>
      </c>
      <c r="B31" s="687"/>
      <c r="C31" s="68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77"/>
      <c r="Q31" s="457">
        <f>SUM(Q6:Q27)</f>
        <v>25385.79</v>
      </c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</row>
    <row r="32" spans="1:30" ht="12.75" customHeight="1">
      <c r="A32" s="458"/>
      <c r="B32" s="458"/>
      <c r="C32" s="459"/>
      <c r="D32" s="459"/>
      <c r="E32" s="458"/>
      <c r="F32" s="458"/>
      <c r="G32" s="458"/>
      <c r="H32" s="458"/>
      <c r="I32" s="458"/>
      <c r="J32" s="458"/>
      <c r="K32" s="458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</row>
    <row r="33" spans="1:30" ht="12.75" customHeight="1">
      <c r="A33" s="705" t="s">
        <v>2113</v>
      </c>
      <c r="B33" s="659"/>
      <c r="C33" s="659"/>
      <c r="D33" s="660"/>
      <c r="E33" s="458"/>
      <c r="F33" s="458"/>
      <c r="G33" s="458"/>
      <c r="H33" s="458"/>
      <c r="I33" s="458"/>
      <c r="J33" s="458"/>
      <c r="K33" s="458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</row>
    <row r="34" spans="1:30" ht="12.75" customHeight="1">
      <c r="A34" s="460"/>
      <c r="B34" s="460"/>
      <c r="C34" s="458"/>
      <c r="D34" s="459"/>
      <c r="E34" s="458"/>
      <c r="F34" s="458"/>
      <c r="G34" s="458"/>
      <c r="H34" s="458"/>
      <c r="I34" s="458"/>
      <c r="J34" s="458"/>
      <c r="K34" s="458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</row>
    <row r="35" spans="1:30" ht="24.75" customHeight="1">
      <c r="A35" s="689" t="s">
        <v>2114</v>
      </c>
      <c r="B35" s="675"/>
      <c r="C35" s="459"/>
      <c r="D35" s="459"/>
      <c r="E35" s="458"/>
      <c r="F35" s="458"/>
      <c r="G35" s="458"/>
      <c r="H35" s="458"/>
      <c r="I35" s="458"/>
      <c r="J35" s="458"/>
      <c r="K35" s="458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</row>
    <row r="36" spans="1:30" ht="12.75" customHeight="1">
      <c r="A36" s="704" t="s">
        <v>2115</v>
      </c>
      <c r="B36" s="687"/>
      <c r="C36" s="687"/>
      <c r="D36" s="687"/>
      <c r="E36" s="687"/>
      <c r="F36" s="687"/>
      <c r="G36" s="677"/>
      <c r="H36" s="458"/>
      <c r="I36" s="458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</row>
    <row r="37" spans="1:30" ht="12.75" customHeight="1">
      <c r="A37" s="698" t="s">
        <v>22</v>
      </c>
      <c r="B37" s="698" t="s">
        <v>2060</v>
      </c>
      <c r="C37" s="706" t="s">
        <v>2061</v>
      </c>
      <c r="D37" s="685"/>
      <c r="E37" s="707" t="s">
        <v>2116</v>
      </c>
      <c r="F37" s="707" t="s">
        <v>2117</v>
      </c>
      <c r="G37" s="707" t="s">
        <v>2118</v>
      </c>
      <c r="H37" s="458"/>
      <c r="I37" s="458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</row>
    <row r="38" spans="1:30" ht="12.75" customHeight="1">
      <c r="A38" s="682"/>
      <c r="B38" s="682"/>
      <c r="C38" s="461" t="s">
        <v>2067</v>
      </c>
      <c r="D38" s="461" t="s">
        <v>2119</v>
      </c>
      <c r="E38" s="682"/>
      <c r="F38" s="682"/>
      <c r="G38" s="682"/>
      <c r="H38" s="458"/>
      <c r="I38" s="458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</row>
    <row r="39" spans="1:30" ht="12.75" customHeight="1">
      <c r="A39" s="462" t="s">
        <v>2079</v>
      </c>
      <c r="B39" s="456" t="s">
        <v>2080</v>
      </c>
      <c r="C39" s="463" t="s">
        <v>2081</v>
      </c>
      <c r="D39" s="464">
        <v>1</v>
      </c>
      <c r="E39" s="464" t="s">
        <v>2120</v>
      </c>
      <c r="F39" s="464" t="s">
        <v>2121</v>
      </c>
      <c r="G39" s="465"/>
      <c r="H39" s="458"/>
      <c r="I39" s="458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</row>
    <row r="40" spans="1:30" ht="12.75" customHeight="1">
      <c r="A40" s="456" t="s">
        <v>2082</v>
      </c>
      <c r="B40" s="456" t="s">
        <v>2083</v>
      </c>
      <c r="C40" s="463" t="s">
        <v>2084</v>
      </c>
      <c r="D40" s="464">
        <v>2</v>
      </c>
      <c r="E40" s="464" t="s">
        <v>2122</v>
      </c>
      <c r="F40" s="464" t="s">
        <v>2123</v>
      </c>
      <c r="G40" s="465">
        <f t="shared" ref="G40:G41" si="4">((1100+1250+1800)/3)+((1100+1250+1800)/3)*5%</f>
        <v>1452.5</v>
      </c>
      <c r="H40" s="458"/>
      <c r="I40" s="458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</row>
    <row r="41" spans="1:30" ht="12.75" customHeight="1">
      <c r="A41" s="456" t="s">
        <v>2086</v>
      </c>
      <c r="B41" s="456" t="s">
        <v>2083</v>
      </c>
      <c r="C41" s="463" t="s">
        <v>2087</v>
      </c>
      <c r="D41" s="464">
        <v>2</v>
      </c>
      <c r="E41" s="464" t="s">
        <v>2124</v>
      </c>
      <c r="F41" s="464" t="s">
        <v>2123</v>
      </c>
      <c r="G41" s="465">
        <f t="shared" si="4"/>
        <v>1452.5</v>
      </c>
      <c r="H41" s="458"/>
      <c r="I41" s="458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</row>
    <row r="42" spans="1:30" ht="12.75" customHeight="1">
      <c r="A42" s="456" t="s">
        <v>2088</v>
      </c>
      <c r="B42" s="456" t="s">
        <v>2083</v>
      </c>
      <c r="C42" s="463" t="s">
        <v>2085</v>
      </c>
      <c r="D42" s="464">
        <v>1</v>
      </c>
      <c r="E42" s="464" t="s">
        <v>2120</v>
      </c>
      <c r="F42" s="464" t="s">
        <v>2121</v>
      </c>
      <c r="G42" s="465"/>
      <c r="H42" s="458"/>
      <c r="I42" s="458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</row>
    <row r="43" spans="1:30" ht="12.75" customHeight="1">
      <c r="A43" s="456" t="s">
        <v>2089</v>
      </c>
      <c r="B43" s="456" t="s">
        <v>2083</v>
      </c>
      <c r="C43" s="463" t="s">
        <v>2090</v>
      </c>
      <c r="D43" s="464">
        <v>2</v>
      </c>
      <c r="E43" s="464" t="s">
        <v>2125</v>
      </c>
      <c r="F43" s="464" t="s">
        <v>2123</v>
      </c>
      <c r="G43" s="465">
        <f>((1100+1250+1800)/3)+((1100+1250+1800)/3)*5%</f>
        <v>1452.5</v>
      </c>
      <c r="H43" s="458"/>
      <c r="I43" s="458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</row>
    <row r="44" spans="1:30" ht="12.75" customHeight="1">
      <c r="A44" s="462" t="s">
        <v>2091</v>
      </c>
      <c r="B44" s="456" t="s">
        <v>2092</v>
      </c>
      <c r="C44" s="463"/>
      <c r="D44" s="464"/>
      <c r="E44" s="464" t="s">
        <v>2120</v>
      </c>
      <c r="F44" s="464"/>
      <c r="G44" s="465"/>
      <c r="H44" s="458"/>
      <c r="I44" s="458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</row>
    <row r="45" spans="1:30" ht="12.75" customHeight="1">
      <c r="A45" s="456" t="s">
        <v>2094</v>
      </c>
      <c r="B45" s="456" t="s">
        <v>2095</v>
      </c>
      <c r="C45" s="463" t="s">
        <v>2087</v>
      </c>
      <c r="D45" s="464">
        <v>1</v>
      </c>
      <c r="E45" s="464" t="s">
        <v>2126</v>
      </c>
      <c r="F45" s="464" t="s">
        <v>2123</v>
      </c>
      <c r="G45" s="465">
        <f t="shared" ref="G45:G46" si="5">((1100+1250+1800)/3)+((1100+1250+1800)/3)*5%</f>
        <v>1452.5</v>
      </c>
      <c r="H45" s="458"/>
      <c r="I45" s="458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</row>
    <row r="46" spans="1:30" ht="12.75" customHeight="1">
      <c r="A46" s="456" t="s">
        <v>2096</v>
      </c>
      <c r="B46" s="456" t="s">
        <v>2095</v>
      </c>
      <c r="C46" s="463" t="s">
        <v>2097</v>
      </c>
      <c r="D46" s="464">
        <v>2</v>
      </c>
      <c r="E46" s="464" t="s">
        <v>2127</v>
      </c>
      <c r="F46" s="464" t="s">
        <v>2123</v>
      </c>
      <c r="G46" s="465">
        <f t="shared" si="5"/>
        <v>1452.5</v>
      </c>
      <c r="H46" s="458"/>
      <c r="I46" s="458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</row>
    <row r="47" spans="1:30" ht="12.75" customHeight="1">
      <c r="A47" s="462" t="s">
        <v>2098</v>
      </c>
      <c r="B47" s="456" t="s">
        <v>2099</v>
      </c>
      <c r="C47" s="463" t="s">
        <v>2081</v>
      </c>
      <c r="D47" s="464">
        <v>1</v>
      </c>
      <c r="E47" s="464" t="s">
        <v>2120</v>
      </c>
      <c r="F47" s="464" t="s">
        <v>2121</v>
      </c>
      <c r="G47" s="465"/>
      <c r="H47" s="458"/>
      <c r="I47" s="458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</row>
    <row r="48" spans="1:30" ht="26.25" customHeight="1">
      <c r="A48" s="456" t="s">
        <v>2100</v>
      </c>
      <c r="B48" s="456" t="s">
        <v>2099</v>
      </c>
      <c r="C48" s="463" t="s">
        <v>2087</v>
      </c>
      <c r="D48" s="464">
        <v>1</v>
      </c>
      <c r="E48" s="464" t="s">
        <v>2120</v>
      </c>
      <c r="F48" s="464" t="s">
        <v>2128</v>
      </c>
      <c r="G48" s="465">
        <f>(C48+D48)*800</f>
        <v>6400</v>
      </c>
      <c r="H48" s="693" t="s">
        <v>2129</v>
      </c>
      <c r="I48" s="66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</row>
    <row r="49" spans="1:30" ht="12.75" customHeight="1">
      <c r="A49" s="462" t="s">
        <v>2101</v>
      </c>
      <c r="B49" s="456" t="s">
        <v>2099</v>
      </c>
      <c r="C49" s="463" t="s">
        <v>2081</v>
      </c>
      <c r="D49" s="464"/>
      <c r="E49" s="464" t="s">
        <v>2120</v>
      </c>
      <c r="F49" s="464"/>
      <c r="G49" s="465"/>
      <c r="H49" s="458"/>
      <c r="I49" s="458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</row>
    <row r="50" spans="1:30" ht="12.75" customHeight="1">
      <c r="A50" s="456" t="s">
        <v>2102</v>
      </c>
      <c r="B50" s="456" t="s">
        <v>2103</v>
      </c>
      <c r="C50" s="463" t="s">
        <v>2087</v>
      </c>
      <c r="D50" s="464">
        <v>2</v>
      </c>
      <c r="E50" s="464" t="s">
        <v>2124</v>
      </c>
      <c r="F50" s="464" t="s">
        <v>2123</v>
      </c>
      <c r="G50" s="465">
        <f t="shared" ref="G50:G51" si="6">((1100+1250+1800)/3)+((1100+1250+1800)/3)*5%</f>
        <v>1452.5</v>
      </c>
      <c r="H50" s="458"/>
      <c r="I50" s="458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</row>
    <row r="51" spans="1:30" ht="12.75" customHeight="1">
      <c r="A51" s="456" t="s">
        <v>2104</v>
      </c>
      <c r="B51" s="456" t="s">
        <v>2103</v>
      </c>
      <c r="C51" s="463" t="s">
        <v>2097</v>
      </c>
      <c r="D51" s="464">
        <v>2</v>
      </c>
      <c r="E51" s="464" t="s">
        <v>2120</v>
      </c>
      <c r="F51" s="464" t="s">
        <v>2123</v>
      </c>
      <c r="G51" s="465">
        <f t="shared" si="6"/>
        <v>1452.5</v>
      </c>
      <c r="H51" s="458"/>
      <c r="I51" s="458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</row>
    <row r="52" spans="1:30" ht="12.75" customHeight="1">
      <c r="A52" s="462" t="s">
        <v>2105</v>
      </c>
      <c r="B52" s="456" t="s">
        <v>2106</v>
      </c>
      <c r="C52" s="463"/>
      <c r="D52" s="464"/>
      <c r="E52" s="464" t="s">
        <v>2120</v>
      </c>
      <c r="F52" s="464" t="s">
        <v>1095</v>
      </c>
      <c r="G52" s="465"/>
      <c r="H52" s="458"/>
      <c r="I52" s="458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</row>
    <row r="53" spans="1:30" ht="12.75" customHeight="1">
      <c r="A53" s="456" t="s">
        <v>2107</v>
      </c>
      <c r="B53" s="456" t="s">
        <v>2106</v>
      </c>
      <c r="C53" s="463" t="s">
        <v>2084</v>
      </c>
      <c r="D53" s="464">
        <v>2</v>
      </c>
      <c r="E53" s="464" t="s">
        <v>2122</v>
      </c>
      <c r="F53" s="464" t="s">
        <v>2123</v>
      </c>
      <c r="G53" s="465">
        <f t="shared" ref="G53:G54" si="7">((1100+1250+1800)/3)+((1100+1250+1800)/3)*5%</f>
        <v>1452.5</v>
      </c>
      <c r="H53" s="458"/>
      <c r="I53" s="458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</row>
    <row r="54" spans="1:30" ht="12.75" customHeight="1">
      <c r="A54" s="456" t="s">
        <v>2108</v>
      </c>
      <c r="B54" s="456" t="s">
        <v>2106</v>
      </c>
      <c r="C54" s="463" t="s">
        <v>2090</v>
      </c>
      <c r="D54" s="464">
        <v>2</v>
      </c>
      <c r="E54" s="464" t="s">
        <v>2130</v>
      </c>
      <c r="F54" s="464" t="s">
        <v>2123</v>
      </c>
      <c r="G54" s="465">
        <f t="shared" si="7"/>
        <v>1452.5</v>
      </c>
      <c r="H54" s="458"/>
      <c r="I54" s="458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</row>
    <row r="55" spans="1:30" ht="12.75" customHeight="1">
      <c r="A55" s="456" t="s">
        <v>2109</v>
      </c>
      <c r="B55" s="456" t="s">
        <v>2106</v>
      </c>
      <c r="C55" s="463" t="s">
        <v>2084</v>
      </c>
      <c r="D55" s="464">
        <v>2</v>
      </c>
      <c r="E55" s="464" t="s">
        <v>2131</v>
      </c>
      <c r="F55" s="464" t="s">
        <v>2132</v>
      </c>
      <c r="G55" s="465">
        <f>1200*(C55+D55)</f>
        <v>15600</v>
      </c>
      <c r="H55" s="458" t="s">
        <v>2129</v>
      </c>
      <c r="I55" s="458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</row>
    <row r="56" spans="1:30" ht="12.75" customHeight="1">
      <c r="A56" s="704" t="s">
        <v>14</v>
      </c>
      <c r="B56" s="687"/>
      <c r="C56" s="687"/>
      <c r="D56" s="687"/>
      <c r="E56" s="687"/>
      <c r="F56" s="677"/>
      <c r="G56" s="465">
        <f>SUM(G39:G55)</f>
        <v>35072.5</v>
      </c>
      <c r="H56" s="458">
        <f>G55+G48</f>
        <v>22000</v>
      </c>
      <c r="I56" s="458" t="s">
        <v>2133</v>
      </c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</row>
    <row r="57" spans="1:30" ht="12.75" customHeight="1">
      <c r="A57" s="458"/>
      <c r="B57" s="458"/>
      <c r="C57" s="459"/>
      <c r="D57" s="466"/>
      <c r="E57" s="466"/>
      <c r="F57" s="466"/>
      <c r="G57" s="466"/>
      <c r="H57" s="458">
        <f>G56-H56</f>
        <v>13072.5</v>
      </c>
      <c r="I57" s="458" t="s">
        <v>2123</v>
      </c>
      <c r="J57" s="458"/>
      <c r="K57" s="458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</row>
    <row r="58" spans="1:30" ht="29.25" customHeight="1">
      <c r="A58" s="708" t="s">
        <v>2134</v>
      </c>
      <c r="B58" s="667"/>
      <c r="C58" s="667"/>
      <c r="D58" s="667"/>
      <c r="E58" s="667"/>
      <c r="F58" s="667"/>
      <c r="G58" s="667"/>
      <c r="H58" s="458"/>
      <c r="I58" s="458"/>
      <c r="J58" s="458"/>
      <c r="K58" s="458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</row>
    <row r="59" spans="1:30" ht="29.25" customHeight="1">
      <c r="A59" s="458"/>
      <c r="B59" s="207"/>
      <c r="C59" s="207"/>
      <c r="D59" s="207"/>
      <c r="E59" s="207"/>
      <c r="F59" s="207"/>
      <c r="G59" s="207"/>
      <c r="H59" s="458"/>
      <c r="I59" s="458"/>
      <c r="J59" s="458"/>
      <c r="K59" s="458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</row>
    <row r="60" spans="1:30" ht="15" customHeight="1">
      <c r="A60" s="689" t="s">
        <v>2135</v>
      </c>
      <c r="B60" s="675"/>
      <c r="C60" s="459"/>
      <c r="D60" s="459"/>
      <c r="E60" s="458"/>
      <c r="F60" s="458"/>
      <c r="G60" s="458"/>
      <c r="H60" s="458"/>
      <c r="I60" s="458"/>
      <c r="J60" s="458"/>
      <c r="K60" s="458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</row>
    <row r="61" spans="1:30" ht="12.75" customHeight="1">
      <c r="A61" s="704" t="s">
        <v>2115</v>
      </c>
      <c r="B61" s="687"/>
      <c r="C61" s="687"/>
      <c r="D61" s="687"/>
      <c r="E61" s="687"/>
      <c r="F61" s="687"/>
      <c r="G61" s="677"/>
      <c r="H61" s="458"/>
      <c r="I61" s="458"/>
      <c r="J61" s="458"/>
      <c r="K61" s="458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</row>
    <row r="62" spans="1:30" ht="12.75" customHeight="1">
      <c r="A62" s="698" t="s">
        <v>22</v>
      </c>
      <c r="B62" s="698" t="s">
        <v>2060</v>
      </c>
      <c r="C62" s="706" t="s">
        <v>2061</v>
      </c>
      <c r="D62" s="685"/>
      <c r="E62" s="707" t="s">
        <v>2116</v>
      </c>
      <c r="F62" s="707"/>
      <c r="G62" s="707" t="s">
        <v>2118</v>
      </c>
      <c r="H62" s="458"/>
      <c r="I62" s="458"/>
      <c r="J62" s="458"/>
      <c r="K62" s="458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</row>
    <row r="63" spans="1:30" ht="12.75" customHeight="1">
      <c r="A63" s="682"/>
      <c r="B63" s="682"/>
      <c r="C63" s="461" t="s">
        <v>2067</v>
      </c>
      <c r="D63" s="461" t="s">
        <v>2119</v>
      </c>
      <c r="E63" s="682"/>
      <c r="F63" s="682"/>
      <c r="G63" s="682"/>
      <c r="H63" s="458"/>
      <c r="I63" s="458"/>
      <c r="J63" s="458"/>
      <c r="K63" s="458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</row>
    <row r="64" spans="1:30" ht="12.75" customHeight="1">
      <c r="A64" s="462" t="s">
        <v>2091</v>
      </c>
      <c r="B64" s="456" t="s">
        <v>2092</v>
      </c>
      <c r="C64" s="463"/>
      <c r="D64" s="464"/>
      <c r="E64" s="464" t="s">
        <v>2120</v>
      </c>
      <c r="F64" s="464"/>
      <c r="G64" s="465"/>
      <c r="H64" s="709"/>
      <c r="I64" s="667"/>
      <c r="J64" s="458"/>
      <c r="K64" s="458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</row>
    <row r="65" spans="1:30" ht="26.25" customHeight="1">
      <c r="A65" s="456" t="s">
        <v>2100</v>
      </c>
      <c r="B65" s="456" t="s">
        <v>2099</v>
      </c>
      <c r="C65" s="463" t="s">
        <v>2087</v>
      </c>
      <c r="D65" s="464">
        <v>1</v>
      </c>
      <c r="E65" s="464" t="s">
        <v>2120</v>
      </c>
      <c r="F65" s="464"/>
      <c r="G65" s="465">
        <f>(1000/2)*(C65+D65)</f>
        <v>4000</v>
      </c>
      <c r="H65" s="709" t="s">
        <v>2129</v>
      </c>
      <c r="I65" s="667"/>
      <c r="J65" s="458"/>
      <c r="K65" s="458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</row>
    <row r="66" spans="1:30" ht="12.75" customHeight="1">
      <c r="A66" s="462" t="s">
        <v>2101</v>
      </c>
      <c r="B66" s="456" t="s">
        <v>2099</v>
      </c>
      <c r="C66" s="463"/>
      <c r="D66" s="464"/>
      <c r="E66" s="464" t="s">
        <v>2120</v>
      </c>
      <c r="F66" s="464"/>
      <c r="G66" s="465"/>
      <c r="H66" s="709"/>
      <c r="I66" s="667"/>
      <c r="J66" s="458"/>
      <c r="K66" s="458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</row>
    <row r="67" spans="1:30" ht="12.75" customHeight="1">
      <c r="A67" s="462" t="s">
        <v>2105</v>
      </c>
      <c r="B67" s="456" t="s">
        <v>2106</v>
      </c>
      <c r="C67" s="463"/>
      <c r="D67" s="464"/>
      <c r="E67" s="464" t="s">
        <v>2120</v>
      </c>
      <c r="F67" s="464"/>
      <c r="G67" s="465"/>
      <c r="H67" s="709"/>
      <c r="I67" s="667"/>
      <c r="J67" s="458"/>
      <c r="K67" s="458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</row>
    <row r="68" spans="1:30" ht="12.75" customHeight="1">
      <c r="A68" s="456" t="s">
        <v>2109</v>
      </c>
      <c r="B68" s="456" t="s">
        <v>2106</v>
      </c>
      <c r="C68" s="463" t="s">
        <v>2084</v>
      </c>
      <c r="D68" s="464">
        <v>2</v>
      </c>
      <c r="E68" s="464" t="s">
        <v>2131</v>
      </c>
      <c r="F68" s="464"/>
      <c r="G68" s="465">
        <f>(1000/2)*(C68+D68)</f>
        <v>6500</v>
      </c>
      <c r="H68" s="709" t="s">
        <v>2129</v>
      </c>
      <c r="I68" s="667"/>
      <c r="J68" s="458"/>
      <c r="K68" s="458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</row>
    <row r="69" spans="1:30" ht="12.75" customHeight="1">
      <c r="A69" s="704" t="s">
        <v>14</v>
      </c>
      <c r="B69" s="687"/>
      <c r="C69" s="687"/>
      <c r="D69" s="687"/>
      <c r="E69" s="687"/>
      <c r="F69" s="677"/>
      <c r="G69" s="465">
        <f>SUM(G64:G68)</f>
        <v>10500</v>
      </c>
      <c r="H69" s="458" t="s">
        <v>2136</v>
      </c>
      <c r="I69" s="458">
        <f>G69-(500*3)</f>
        <v>9000</v>
      </c>
      <c r="J69" s="458"/>
      <c r="K69" s="458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</row>
    <row r="70" spans="1:30" ht="12.75" customHeight="1">
      <c r="A70" s="467"/>
      <c r="B70" s="205"/>
      <c r="C70" s="205"/>
      <c r="D70" s="205"/>
      <c r="E70" s="205"/>
      <c r="F70" s="205"/>
      <c r="G70" s="468"/>
      <c r="H70" s="469" t="s">
        <v>2129</v>
      </c>
      <c r="I70" s="458">
        <v>1500</v>
      </c>
      <c r="J70" s="458"/>
      <c r="K70" s="458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</row>
    <row r="71" spans="1:30" ht="12.75" customHeight="1">
      <c r="A71" s="470" t="s">
        <v>2137</v>
      </c>
      <c r="B71" s="205"/>
      <c r="C71" s="205"/>
      <c r="D71" s="205"/>
      <c r="E71" s="205"/>
      <c r="F71" s="205"/>
      <c r="G71" s="468"/>
      <c r="H71" s="458"/>
      <c r="I71" s="458"/>
      <c r="J71" s="458"/>
      <c r="K71" s="458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</row>
    <row r="72" spans="1:30" ht="12.75" customHeight="1">
      <c r="A72" s="471" t="s">
        <v>2138</v>
      </c>
      <c r="B72" s="205"/>
      <c r="C72" s="205"/>
      <c r="D72" s="205"/>
      <c r="E72" s="205"/>
      <c r="F72" s="205"/>
      <c r="G72" s="468">
        <v>4000</v>
      </c>
      <c r="H72" s="458" t="s">
        <v>2139</v>
      </c>
      <c r="I72" s="458"/>
      <c r="J72" s="458"/>
      <c r="K72" s="458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</row>
    <row r="73" spans="1:30" ht="12.75" customHeight="1">
      <c r="A73" s="471" t="s">
        <v>2140</v>
      </c>
      <c r="B73" s="205"/>
      <c r="C73" s="205"/>
      <c r="D73" s="205"/>
      <c r="E73" s="205"/>
      <c r="F73" s="205"/>
      <c r="G73" s="468">
        <f>1200+1800+1200</f>
        <v>4200</v>
      </c>
      <c r="H73" s="458"/>
      <c r="I73" s="458"/>
      <c r="J73" s="458"/>
      <c r="K73" s="458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</row>
    <row r="74" spans="1:30" ht="12.75" customHeight="1">
      <c r="A74" s="458"/>
      <c r="B74" s="458"/>
      <c r="C74" s="459"/>
      <c r="D74" s="459"/>
      <c r="E74" s="458"/>
      <c r="F74" s="458"/>
      <c r="G74" s="458">
        <f>SUM(G72:G73)</f>
        <v>8200</v>
      </c>
      <c r="H74" s="458"/>
      <c r="I74" s="458"/>
      <c r="J74" s="458"/>
      <c r="K74" s="458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</row>
    <row r="75" spans="1:30" ht="12.75" customHeight="1">
      <c r="A75" s="458"/>
      <c r="B75" s="458"/>
      <c r="C75" s="459"/>
      <c r="D75" s="459"/>
      <c r="E75" s="458"/>
      <c r="F75" s="458"/>
      <c r="G75" s="458"/>
      <c r="H75" s="458"/>
      <c r="I75" s="458"/>
      <c r="J75" s="458"/>
      <c r="K75" s="458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</row>
    <row r="76" spans="1:30" ht="12.75" customHeight="1">
      <c r="A76" s="472" t="s">
        <v>2141</v>
      </c>
      <c r="B76" s="458"/>
      <c r="C76" s="459"/>
      <c r="D76" s="459"/>
      <c r="E76" s="458"/>
      <c r="F76" s="458"/>
      <c r="G76" s="458"/>
      <c r="H76" s="458"/>
      <c r="I76" s="458"/>
      <c r="J76" s="458"/>
      <c r="K76" s="458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</row>
    <row r="77" spans="1:30" ht="12.75" customHeight="1">
      <c r="A77" s="681" t="s">
        <v>2142</v>
      </c>
      <c r="B77" s="681" t="s">
        <v>2060</v>
      </c>
      <c r="C77" s="681" t="s">
        <v>2116</v>
      </c>
      <c r="D77" s="683" t="s">
        <v>2143</v>
      </c>
      <c r="E77" s="691" t="s">
        <v>2144</v>
      </c>
      <c r="F77" s="687"/>
      <c r="G77" s="687"/>
      <c r="H77" s="677"/>
      <c r="I77" s="683" t="s">
        <v>2145</v>
      </c>
      <c r="J77" s="458"/>
      <c r="K77" s="458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</row>
    <row r="78" spans="1:30" ht="12.75" customHeight="1">
      <c r="A78" s="682"/>
      <c r="B78" s="682"/>
      <c r="C78" s="682"/>
      <c r="D78" s="682"/>
      <c r="E78" s="474" t="s">
        <v>2062</v>
      </c>
      <c r="F78" s="474" t="s">
        <v>2117</v>
      </c>
      <c r="G78" s="474" t="s">
        <v>2146</v>
      </c>
      <c r="H78" s="474" t="s">
        <v>2147</v>
      </c>
      <c r="I78" s="682"/>
      <c r="J78" s="458"/>
      <c r="K78" s="458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</row>
    <row r="79" spans="1:30" ht="12.75" customHeight="1">
      <c r="A79" s="475" t="s">
        <v>2148</v>
      </c>
      <c r="B79" s="475" t="s">
        <v>2149</v>
      </c>
      <c r="C79" s="475" t="s">
        <v>2150</v>
      </c>
      <c r="D79" s="476" t="s">
        <v>2151</v>
      </c>
      <c r="E79" s="476">
        <v>150</v>
      </c>
      <c r="F79" s="476"/>
      <c r="G79" s="476"/>
      <c r="H79" s="476"/>
      <c r="I79" s="476">
        <f>PRODUCT(E79*2)</f>
        <v>300</v>
      </c>
      <c r="J79" s="458"/>
      <c r="K79" s="458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</row>
    <row r="80" spans="1:30" ht="12.75" customHeight="1">
      <c r="A80" s="475" t="s">
        <v>2152</v>
      </c>
      <c r="B80" s="475" t="s">
        <v>2153</v>
      </c>
      <c r="C80" s="475" t="s">
        <v>2154</v>
      </c>
      <c r="D80" s="476" t="s">
        <v>2155</v>
      </c>
      <c r="E80" s="476">
        <v>6000</v>
      </c>
      <c r="F80" s="476">
        <v>2000</v>
      </c>
      <c r="G80" s="476">
        <v>1000</v>
      </c>
      <c r="H80" s="476">
        <v>1000</v>
      </c>
      <c r="I80" s="476">
        <f t="shared" ref="I80:I81" si="8">SUM(E80+F80+G80+H80)</f>
        <v>10000</v>
      </c>
      <c r="J80" s="458"/>
      <c r="K80" s="458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</row>
    <row r="81" spans="1:30" ht="12.75" customHeight="1">
      <c r="A81" s="475" t="s">
        <v>2156</v>
      </c>
      <c r="B81" s="475" t="s">
        <v>1284</v>
      </c>
      <c r="C81" s="475" t="s">
        <v>2150</v>
      </c>
      <c r="D81" s="476" t="s">
        <v>2157</v>
      </c>
      <c r="E81" s="476">
        <v>1500</v>
      </c>
      <c r="F81" s="476"/>
      <c r="G81" s="476"/>
      <c r="H81" s="476"/>
      <c r="I81" s="477">
        <f t="shared" si="8"/>
        <v>1500</v>
      </c>
      <c r="J81" s="458"/>
      <c r="K81" s="458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</row>
    <row r="82" spans="1:30" ht="12.75" customHeight="1">
      <c r="A82" s="458"/>
      <c r="B82" s="458"/>
      <c r="C82" s="459"/>
      <c r="D82" s="459"/>
      <c r="E82" s="458"/>
      <c r="F82" s="458"/>
      <c r="G82" s="458"/>
      <c r="H82" s="458"/>
      <c r="I82" s="478">
        <f>SUM(I79+I80+I81)</f>
        <v>11800</v>
      </c>
      <c r="J82" s="458"/>
      <c r="K82" s="458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</row>
    <row r="83" spans="1:30" ht="12.75" customHeight="1">
      <c r="A83" s="458"/>
      <c r="B83" s="458"/>
      <c r="C83" s="459"/>
      <c r="D83" s="459"/>
      <c r="E83" s="458"/>
      <c r="F83" s="458"/>
      <c r="G83" s="458"/>
      <c r="H83" s="458"/>
      <c r="I83" s="458"/>
      <c r="J83" s="458"/>
      <c r="K83" s="458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</row>
    <row r="84" spans="1:30" ht="12.75" customHeight="1">
      <c r="A84" s="479" t="s">
        <v>2158</v>
      </c>
      <c r="B84" s="458"/>
      <c r="C84" s="459"/>
      <c r="D84" s="459"/>
      <c r="E84" s="458"/>
      <c r="F84" s="458"/>
      <c r="G84" s="458"/>
      <c r="H84" s="692"/>
      <c r="I84" s="667"/>
      <c r="J84" s="667"/>
      <c r="K84" s="667"/>
      <c r="L84" s="66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</row>
    <row r="85" spans="1:30" ht="12.75" customHeight="1">
      <c r="A85" s="684" t="s">
        <v>2115</v>
      </c>
      <c r="B85" s="672"/>
      <c r="C85" s="672"/>
      <c r="D85" s="672"/>
      <c r="E85" s="685"/>
      <c r="F85" s="458"/>
      <c r="G85" s="458"/>
      <c r="H85" s="480"/>
      <c r="I85" s="480"/>
      <c r="J85" s="480"/>
      <c r="K85" s="480"/>
      <c r="L85" s="480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</row>
    <row r="86" spans="1:30" ht="12.75" customHeight="1">
      <c r="A86" s="481" t="s">
        <v>2159</v>
      </c>
      <c r="B86" s="481" t="s">
        <v>2061</v>
      </c>
      <c r="C86" s="481" t="s">
        <v>2118</v>
      </c>
      <c r="D86" s="481" t="s">
        <v>2160</v>
      </c>
      <c r="E86" s="481" t="s">
        <v>2161</v>
      </c>
      <c r="F86" s="458"/>
      <c r="G86" s="458"/>
      <c r="H86" s="482"/>
      <c r="I86" s="482"/>
      <c r="J86" s="482"/>
      <c r="K86" s="483"/>
      <c r="L86" s="482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</row>
    <row r="87" spans="1:30" ht="12.75" customHeight="1">
      <c r="A87" s="475" t="s">
        <v>40</v>
      </c>
      <c r="B87" s="475">
        <v>120</v>
      </c>
      <c r="C87" s="475">
        <v>16</v>
      </c>
      <c r="D87" s="484">
        <f>B87*C87</f>
        <v>1920</v>
      </c>
      <c r="E87" s="475" t="s">
        <v>2162</v>
      </c>
      <c r="F87" s="458" t="s">
        <v>2163</v>
      </c>
      <c r="G87" s="458"/>
      <c r="H87" s="482"/>
      <c r="I87" s="482"/>
      <c r="J87" s="482"/>
      <c r="K87" s="483"/>
      <c r="L87" s="482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</row>
    <row r="88" spans="1:30" ht="12.75" customHeight="1">
      <c r="A88" s="475" t="s">
        <v>2164</v>
      </c>
      <c r="B88" s="475">
        <v>11</v>
      </c>
      <c r="C88" s="475">
        <v>360</v>
      </c>
      <c r="D88" s="484">
        <v>3960</v>
      </c>
      <c r="E88" s="475" t="s">
        <v>2165</v>
      </c>
      <c r="F88" s="458"/>
      <c r="G88" s="458"/>
      <c r="H88" s="482"/>
      <c r="I88" s="482"/>
      <c r="J88" s="485"/>
      <c r="K88" s="483"/>
      <c r="L88" s="482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</row>
    <row r="89" spans="1:30" ht="12.75" customHeight="1">
      <c r="A89" s="475" t="s">
        <v>2166</v>
      </c>
      <c r="B89" s="475">
        <v>6</v>
      </c>
      <c r="C89" s="486">
        <v>1050</v>
      </c>
      <c r="D89" s="484">
        <v>6300</v>
      </c>
      <c r="E89" s="475" t="s">
        <v>2167</v>
      </c>
      <c r="F89" s="458"/>
      <c r="G89" s="458"/>
      <c r="H89" s="482"/>
      <c r="I89" s="482"/>
      <c r="J89" s="485"/>
      <c r="K89" s="483"/>
      <c r="L89" s="482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</row>
    <row r="90" spans="1:30" ht="12.75" customHeight="1">
      <c r="A90" s="475" t="s">
        <v>2168</v>
      </c>
      <c r="B90" s="475">
        <v>6</v>
      </c>
      <c r="C90" s="486">
        <v>1050</v>
      </c>
      <c r="D90" s="484">
        <v>6300</v>
      </c>
      <c r="E90" s="475" t="s">
        <v>2167</v>
      </c>
      <c r="F90" s="458"/>
      <c r="G90" s="458"/>
      <c r="H90" s="482"/>
      <c r="I90" s="482"/>
      <c r="J90" s="485"/>
      <c r="K90" s="483"/>
      <c r="L90" s="482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</row>
    <row r="91" spans="1:30" ht="12.75" customHeight="1">
      <c r="A91" s="475" t="s">
        <v>2169</v>
      </c>
      <c r="B91" s="475">
        <v>3</v>
      </c>
      <c r="C91" s="486">
        <v>1050</v>
      </c>
      <c r="D91" s="484">
        <v>3150</v>
      </c>
      <c r="E91" s="475" t="s">
        <v>2167</v>
      </c>
      <c r="F91" s="458"/>
      <c r="G91" s="458"/>
      <c r="H91" s="482"/>
      <c r="I91" s="482"/>
      <c r="J91" s="485"/>
      <c r="K91" s="483"/>
      <c r="L91" s="482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</row>
    <row r="92" spans="1:30" ht="12.75" customHeight="1">
      <c r="A92" s="475" t="s">
        <v>2170</v>
      </c>
      <c r="B92" s="475">
        <v>2</v>
      </c>
      <c r="C92" s="486">
        <v>1050</v>
      </c>
      <c r="D92" s="484">
        <v>2100</v>
      </c>
      <c r="E92" s="475" t="s">
        <v>2167</v>
      </c>
      <c r="F92" s="458"/>
      <c r="G92" s="458"/>
      <c r="H92" s="482"/>
      <c r="I92" s="482"/>
      <c r="J92" s="482"/>
      <c r="K92" s="483"/>
      <c r="L92" s="482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</row>
    <row r="93" spans="1:30" ht="23.25" customHeight="1">
      <c r="A93" s="475" t="s">
        <v>2171</v>
      </c>
      <c r="B93" s="475">
        <v>26</v>
      </c>
      <c r="C93" s="475">
        <v>380</v>
      </c>
      <c r="D93" s="484">
        <f t="shared" ref="D93:D94" si="9">B93*C93</f>
        <v>9880</v>
      </c>
      <c r="E93" s="475" t="s">
        <v>2172</v>
      </c>
      <c r="F93" s="693" t="s">
        <v>2173</v>
      </c>
      <c r="G93" s="667"/>
      <c r="H93" s="482"/>
      <c r="I93" s="482"/>
      <c r="J93" s="482"/>
      <c r="K93" s="483"/>
      <c r="L93" s="482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</row>
    <row r="94" spans="1:30" ht="12.75" customHeight="1">
      <c r="A94" s="475" t="s">
        <v>2174</v>
      </c>
      <c r="B94" s="475">
        <v>23</v>
      </c>
      <c r="C94" s="475">
        <v>50</v>
      </c>
      <c r="D94" s="484">
        <f t="shared" si="9"/>
        <v>1150</v>
      </c>
      <c r="E94" s="475" t="s">
        <v>2175</v>
      </c>
      <c r="F94" s="458"/>
      <c r="G94" s="458"/>
      <c r="H94" s="482"/>
      <c r="I94" s="482"/>
      <c r="J94" s="482"/>
      <c r="K94" s="483"/>
      <c r="L94" s="482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</row>
    <row r="95" spans="1:30" ht="12.75" customHeight="1">
      <c r="A95" s="487" t="s">
        <v>2176</v>
      </c>
      <c r="B95" s="487" t="s">
        <v>2177</v>
      </c>
      <c r="C95" s="487">
        <v>637</v>
      </c>
      <c r="D95" s="488">
        <v>1911</v>
      </c>
      <c r="E95" s="487" t="s">
        <v>2178</v>
      </c>
      <c r="F95" s="458"/>
      <c r="G95" s="458"/>
      <c r="H95" s="482"/>
      <c r="I95" s="482"/>
      <c r="J95" s="482"/>
      <c r="K95" s="483"/>
      <c r="L95" s="482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</row>
    <row r="96" spans="1:30" ht="12.75" customHeight="1">
      <c r="A96" s="475" t="s">
        <v>2179</v>
      </c>
      <c r="B96" s="475">
        <v>3</v>
      </c>
      <c r="C96" s="475">
        <v>85</v>
      </c>
      <c r="D96" s="484">
        <v>255</v>
      </c>
      <c r="E96" s="475" t="s">
        <v>2180</v>
      </c>
      <c r="F96" s="458"/>
      <c r="G96" s="458"/>
      <c r="H96" s="482"/>
      <c r="I96" s="482"/>
      <c r="J96" s="482"/>
      <c r="K96" s="483"/>
      <c r="L96" s="482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</row>
    <row r="97" spans="1:30" ht="12.75" customHeight="1">
      <c r="A97" s="475" t="s">
        <v>2181</v>
      </c>
      <c r="B97" s="475">
        <v>25</v>
      </c>
      <c r="C97" s="475">
        <v>100</v>
      </c>
      <c r="D97" s="484">
        <f>B97*C97</f>
        <v>2500</v>
      </c>
      <c r="E97" s="475" t="s">
        <v>2182</v>
      </c>
      <c r="F97" s="458"/>
      <c r="G97" s="458"/>
      <c r="H97" s="482"/>
      <c r="I97" s="482"/>
      <c r="J97" s="482"/>
      <c r="K97" s="483"/>
      <c r="L97" s="482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</row>
    <row r="98" spans="1:30" ht="12.75" customHeight="1">
      <c r="A98" s="482"/>
      <c r="B98" s="482"/>
      <c r="C98" s="482"/>
      <c r="D98" s="489">
        <f>SUM(D87:D97)</f>
        <v>39426</v>
      </c>
      <c r="E98" s="482"/>
      <c r="F98" s="490"/>
      <c r="G98" s="458"/>
      <c r="H98" s="458"/>
      <c r="I98" s="458"/>
      <c r="J98" s="458"/>
      <c r="K98" s="458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</row>
    <row r="99" spans="1:30" ht="24.75" customHeight="1">
      <c r="A99" s="686" t="s">
        <v>2183</v>
      </c>
      <c r="B99" s="687"/>
      <c r="C99" s="687"/>
      <c r="D99" s="687"/>
      <c r="E99" s="677"/>
      <c r="F99" s="458"/>
      <c r="G99" s="458"/>
      <c r="H99" s="458"/>
      <c r="I99" s="694"/>
      <c r="J99" s="694"/>
      <c r="K99" s="694"/>
      <c r="L99" s="710"/>
      <c r="M99" s="710"/>
      <c r="N99" s="667"/>
      <c r="O99" s="667"/>
      <c r="P99" s="667"/>
      <c r="Q99" s="710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</row>
    <row r="100" spans="1:30" ht="24.75" customHeight="1">
      <c r="A100" s="482"/>
      <c r="B100" s="482"/>
      <c r="C100" s="482"/>
      <c r="D100" s="482"/>
      <c r="E100" s="482"/>
      <c r="F100" s="458"/>
      <c r="G100" s="458"/>
      <c r="H100" s="458"/>
      <c r="I100" s="667"/>
      <c r="J100" s="667"/>
      <c r="K100" s="667"/>
      <c r="L100" s="667"/>
      <c r="M100" s="491"/>
      <c r="N100" s="205"/>
      <c r="O100" s="205"/>
      <c r="P100" s="205"/>
      <c r="Q100" s="66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</row>
    <row r="101" spans="1:30" ht="24.75" customHeight="1">
      <c r="A101" s="492" t="s">
        <v>2184</v>
      </c>
      <c r="B101" s="493"/>
      <c r="C101" s="493"/>
      <c r="D101" s="493"/>
      <c r="E101" s="494"/>
      <c r="F101" s="458"/>
      <c r="G101" s="458"/>
      <c r="H101" s="458"/>
      <c r="I101" s="667"/>
      <c r="J101" s="667"/>
      <c r="K101" s="667"/>
      <c r="L101" s="667"/>
      <c r="M101" s="491"/>
      <c r="N101" s="205"/>
      <c r="O101" s="205"/>
      <c r="P101" s="205"/>
      <c r="Q101" s="66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</row>
    <row r="102" spans="1:30" ht="24.75" customHeight="1">
      <c r="A102" s="482"/>
      <c r="B102" s="482"/>
      <c r="C102" s="482"/>
      <c r="D102" s="482"/>
      <c r="E102" s="482"/>
      <c r="F102" s="458"/>
      <c r="G102" s="458"/>
      <c r="H102" s="458"/>
      <c r="I102" s="667"/>
      <c r="J102" s="667"/>
      <c r="K102" s="667"/>
      <c r="L102" s="667"/>
      <c r="M102" s="491"/>
      <c r="N102" s="205"/>
      <c r="O102" s="205"/>
      <c r="P102" s="205"/>
      <c r="Q102" s="66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</row>
    <row r="103" spans="1:30" ht="30" customHeight="1">
      <c r="A103" s="688" t="s">
        <v>2185</v>
      </c>
      <c r="B103" s="674"/>
      <c r="C103" s="674"/>
      <c r="D103" s="674"/>
      <c r="E103" s="675"/>
      <c r="F103" s="458"/>
      <c r="G103" s="458"/>
      <c r="H103" s="458"/>
      <c r="I103" s="667"/>
      <c r="J103" s="667"/>
      <c r="K103" s="667"/>
      <c r="L103" s="667"/>
      <c r="M103" s="491"/>
      <c r="N103" s="491"/>
      <c r="O103" s="491"/>
      <c r="P103" s="491"/>
      <c r="Q103" s="66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</row>
    <row r="104" spans="1:30" ht="12.75" customHeight="1">
      <c r="A104" s="495" t="str">
        <f>A1</f>
        <v>TAXAS COMPETIÇÕES</v>
      </c>
      <c r="B104" s="496"/>
      <c r="C104" s="497"/>
      <c r="D104" s="498"/>
      <c r="E104" s="499">
        <f>Q31</f>
        <v>25385.79</v>
      </c>
      <c r="F104" s="500" t="s">
        <v>2049</v>
      </c>
      <c r="G104" s="458"/>
      <c r="H104" s="458"/>
      <c r="I104" s="482"/>
      <c r="J104" s="482"/>
      <c r="K104" s="482"/>
      <c r="L104" s="501"/>
      <c r="M104" s="501"/>
      <c r="N104" s="501"/>
      <c r="O104" s="501"/>
      <c r="P104" s="501"/>
      <c r="Q104" s="501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</row>
    <row r="105" spans="1:30" ht="27" customHeight="1">
      <c r="A105" s="502" t="str">
        <f>A35</f>
        <v>PREVISÃO TRANSPORTES</v>
      </c>
      <c r="B105" s="503"/>
      <c r="C105" s="503"/>
      <c r="D105" s="504" t="s">
        <v>2186</v>
      </c>
      <c r="E105" s="505">
        <f>G56-E106-E107</f>
        <v>13072.5</v>
      </c>
      <c r="F105" s="458" t="s">
        <v>2187</v>
      </c>
      <c r="G105" s="458"/>
      <c r="H105" s="458"/>
      <c r="I105" s="482"/>
      <c r="J105" s="482"/>
      <c r="K105" s="482"/>
      <c r="L105" s="501"/>
      <c r="M105" s="501"/>
      <c r="N105" s="501"/>
      <c r="O105" s="501"/>
      <c r="P105" s="501"/>
      <c r="Q105" s="501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</row>
    <row r="106" spans="1:30" ht="17.25" customHeight="1">
      <c r="A106" s="506"/>
      <c r="B106" s="469"/>
      <c r="C106" s="469"/>
      <c r="D106" s="507" t="s">
        <v>2188</v>
      </c>
      <c r="E106" s="508">
        <f>G55+G48-E107</f>
        <v>18800</v>
      </c>
      <c r="F106" s="458" t="s">
        <v>2189</v>
      </c>
      <c r="G106" s="458"/>
      <c r="H106" s="458"/>
      <c r="I106" s="482"/>
      <c r="J106" s="482"/>
      <c r="K106" s="482"/>
      <c r="L106" s="501"/>
      <c r="M106" s="501"/>
      <c r="N106" s="501"/>
      <c r="O106" s="501"/>
      <c r="P106" s="501"/>
      <c r="Q106" s="501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</row>
    <row r="107" spans="1:30" ht="17.25" customHeight="1">
      <c r="A107" s="509"/>
      <c r="B107" s="510"/>
      <c r="C107" s="510"/>
      <c r="D107" s="511" t="s">
        <v>2190</v>
      </c>
      <c r="E107" s="512">
        <f>2400+800</f>
        <v>3200</v>
      </c>
      <c r="F107" s="500" t="s">
        <v>2049</v>
      </c>
      <c r="G107" s="458"/>
      <c r="H107" s="458"/>
      <c r="I107" s="458"/>
      <c r="J107" s="458"/>
      <c r="K107" s="458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</row>
    <row r="108" spans="1:30" ht="24.75" customHeight="1">
      <c r="A108" s="502" t="str">
        <f>A60</f>
        <v>PREVISÃO HOSPEDAGEM</v>
      </c>
      <c r="B108" s="503"/>
      <c r="C108" s="513"/>
      <c r="D108" s="514" t="s">
        <v>2191</v>
      </c>
      <c r="E108" s="505">
        <f>G69-E109</f>
        <v>9000</v>
      </c>
      <c r="F108" s="458" t="s">
        <v>2189</v>
      </c>
      <c r="G108" s="458"/>
      <c r="H108" s="458"/>
      <c r="I108" s="458"/>
      <c r="J108" s="458"/>
      <c r="K108" s="458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</row>
    <row r="109" spans="1:30" ht="24.75" customHeight="1">
      <c r="A109" s="515"/>
      <c r="B109" s="516"/>
      <c r="C109" s="517"/>
      <c r="D109" s="518" t="s">
        <v>2192</v>
      </c>
      <c r="E109" s="512">
        <f>500*3</f>
        <v>1500</v>
      </c>
      <c r="F109" s="458" t="s">
        <v>2049</v>
      </c>
      <c r="G109" s="458"/>
      <c r="H109" s="458"/>
      <c r="I109" s="458"/>
      <c r="J109" s="458"/>
      <c r="K109" s="458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</row>
    <row r="110" spans="1:30" ht="24.75" customHeight="1">
      <c r="A110" s="495" t="str">
        <f>A71</f>
        <v>Comissão técnica</v>
      </c>
      <c r="B110" s="496"/>
      <c r="C110" s="497"/>
      <c r="D110" s="498"/>
      <c r="E110" s="499">
        <f>G74</f>
        <v>8200</v>
      </c>
      <c r="F110" s="458"/>
      <c r="G110" s="458"/>
      <c r="H110" s="458"/>
      <c r="I110" s="458"/>
      <c r="J110" s="458"/>
      <c r="K110" s="458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</row>
    <row r="111" spans="1:30" ht="24.75" customHeight="1">
      <c r="A111" s="495" t="s">
        <v>2141</v>
      </c>
      <c r="B111" s="496"/>
      <c r="C111" s="497"/>
      <c r="D111" s="498"/>
      <c r="E111" s="499">
        <f>I82</f>
        <v>11800</v>
      </c>
      <c r="F111" s="458"/>
      <c r="G111" s="458"/>
      <c r="H111" s="458"/>
      <c r="I111" s="458"/>
      <c r="J111" s="458"/>
      <c r="K111" s="458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</row>
    <row r="112" spans="1:30" ht="12.75" customHeight="1">
      <c r="A112" s="515" t="str">
        <f>A84</f>
        <v>PREVISÃO MATERIAIS</v>
      </c>
      <c r="B112" s="516"/>
      <c r="C112" s="517"/>
      <c r="D112" s="518"/>
      <c r="E112" s="512">
        <f>D98</f>
        <v>39426</v>
      </c>
      <c r="F112" s="458"/>
      <c r="G112" s="458"/>
      <c r="H112" s="458"/>
      <c r="I112" s="458"/>
      <c r="J112" s="458"/>
      <c r="K112" s="458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</row>
    <row r="113" spans="1:30" ht="18.75" customHeight="1">
      <c r="A113" s="458"/>
      <c r="B113" s="458"/>
      <c r="C113" s="459"/>
      <c r="D113" s="459"/>
      <c r="E113" s="478">
        <f>SUM(E104:E112)</f>
        <v>130384.29000000001</v>
      </c>
      <c r="F113" s="689" t="s">
        <v>2193</v>
      </c>
      <c r="G113" s="675"/>
      <c r="H113" s="458"/>
      <c r="I113" s="458"/>
      <c r="J113" s="458"/>
      <c r="K113" s="458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</row>
    <row r="114" spans="1:30" ht="25.5" customHeight="1">
      <c r="A114" s="458"/>
      <c r="B114" s="458"/>
      <c r="C114" s="459"/>
      <c r="D114" s="459"/>
      <c r="E114" s="459"/>
      <c r="F114" s="508">
        <f>E104+E107+E109+2000</f>
        <v>32085.79</v>
      </c>
      <c r="G114" s="500" t="s">
        <v>2049</v>
      </c>
      <c r="H114" s="690" t="s">
        <v>2194</v>
      </c>
      <c r="I114" s="667"/>
      <c r="J114" s="458"/>
      <c r="K114" s="458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</row>
    <row r="115" spans="1:30" ht="12.75" customHeight="1">
      <c r="A115" s="458"/>
      <c r="B115" s="458"/>
      <c r="C115" s="459"/>
      <c r="D115" s="459"/>
      <c r="E115" s="459"/>
      <c r="F115" s="508">
        <f>E105+E110-2000</f>
        <v>19272.5</v>
      </c>
      <c r="G115" s="458" t="s">
        <v>2187</v>
      </c>
      <c r="H115" s="458"/>
      <c r="I115" s="458"/>
      <c r="J115" s="458"/>
      <c r="K115" s="458"/>
      <c r="L115" s="458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</row>
    <row r="116" spans="1:30" ht="12.75" customHeight="1">
      <c r="A116" s="458"/>
      <c r="B116" s="458"/>
      <c r="C116" s="459"/>
      <c r="D116" s="459"/>
      <c r="E116" s="459"/>
      <c r="F116" s="508">
        <f>E106+E108</f>
        <v>27800</v>
      </c>
      <c r="G116" s="458" t="s">
        <v>2189</v>
      </c>
      <c r="H116" s="458"/>
      <c r="I116" s="458"/>
      <c r="J116" s="458"/>
      <c r="K116" s="458"/>
      <c r="L116" s="458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</row>
    <row r="117" spans="1:30" ht="12.75" customHeight="1">
      <c r="A117" s="458"/>
      <c r="B117" s="458"/>
      <c r="C117" s="459"/>
      <c r="D117" s="459"/>
      <c r="E117" s="459"/>
      <c r="F117" s="508">
        <f t="shared" ref="F117:F118" si="10">E111</f>
        <v>11800</v>
      </c>
      <c r="G117" s="458" t="s">
        <v>1095</v>
      </c>
      <c r="H117" s="458" t="s">
        <v>2141</v>
      </c>
      <c r="I117" s="458"/>
      <c r="J117" s="458"/>
      <c r="K117" s="458"/>
      <c r="L117" s="458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</row>
    <row r="118" spans="1:30" ht="12.75" customHeight="1">
      <c r="A118" s="458"/>
      <c r="B118" s="458"/>
      <c r="C118" s="459"/>
      <c r="D118" s="459"/>
      <c r="E118" s="459"/>
      <c r="F118" s="512">
        <f t="shared" si="10"/>
        <v>39426</v>
      </c>
      <c r="G118" s="458" t="s">
        <v>1095</v>
      </c>
      <c r="H118" s="458" t="s">
        <v>2195</v>
      </c>
      <c r="I118" s="458"/>
      <c r="J118" s="458"/>
      <c r="K118" s="458"/>
      <c r="L118" s="458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</row>
    <row r="119" spans="1:30" ht="12.75" customHeight="1">
      <c r="A119" s="458"/>
      <c r="B119" s="458"/>
      <c r="C119" s="459"/>
      <c r="D119" s="459"/>
      <c r="E119" s="459"/>
      <c r="F119" s="478">
        <f>SUM(F114:F118)</f>
        <v>130384.29000000001</v>
      </c>
      <c r="G119" s="458"/>
      <c r="H119" s="458"/>
      <c r="I119" s="458"/>
      <c r="J119" s="458"/>
      <c r="K119" s="458"/>
      <c r="L119" s="458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</row>
    <row r="120" spans="1:30" ht="12.75" customHeight="1">
      <c r="A120" s="458"/>
      <c r="B120" s="458"/>
      <c r="C120" s="459"/>
      <c r="D120" s="459"/>
      <c r="E120" s="458"/>
      <c r="F120" s="458"/>
      <c r="G120" s="458"/>
      <c r="H120" s="458"/>
      <c r="I120" s="458"/>
      <c r="J120" s="458"/>
      <c r="K120" s="458"/>
      <c r="L120" s="458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</row>
    <row r="121" spans="1:30" ht="12.75" customHeight="1">
      <c r="A121" s="458"/>
      <c r="B121" s="458"/>
      <c r="C121" s="459"/>
      <c r="D121" s="459"/>
      <c r="E121" s="458"/>
      <c r="F121" s="458"/>
      <c r="G121" s="458"/>
      <c r="H121" s="458"/>
      <c r="I121" s="458"/>
      <c r="J121" s="458"/>
      <c r="K121" s="458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</row>
    <row r="122" spans="1:30" ht="12.75" customHeight="1">
      <c r="A122" s="458"/>
      <c r="B122" s="458"/>
      <c r="C122" s="459"/>
      <c r="D122" s="459"/>
      <c r="E122" s="458"/>
      <c r="F122" s="458"/>
      <c r="G122" s="458"/>
      <c r="H122" s="458"/>
      <c r="I122" s="458"/>
      <c r="J122" s="458"/>
      <c r="K122" s="458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</row>
    <row r="123" spans="1:30" ht="12.75" customHeight="1">
      <c r="A123" s="458"/>
      <c r="B123" s="458"/>
      <c r="C123" s="459"/>
      <c r="D123" s="459"/>
      <c r="E123" s="458"/>
      <c r="F123" s="458"/>
      <c r="G123" s="458"/>
      <c r="H123" s="458"/>
      <c r="I123" s="458"/>
      <c r="J123" s="458"/>
      <c r="K123" s="458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</row>
    <row r="124" spans="1:30" ht="12.75" customHeight="1">
      <c r="A124" s="458"/>
      <c r="B124" s="458"/>
      <c r="C124" s="459"/>
      <c r="D124" s="459"/>
      <c r="E124" s="458"/>
      <c r="F124" s="458"/>
      <c r="G124" s="458"/>
      <c r="H124" s="458"/>
      <c r="I124" s="458"/>
      <c r="J124" s="458"/>
      <c r="K124" s="458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</row>
    <row r="125" spans="1:30" ht="12.75" customHeight="1">
      <c r="A125" s="458"/>
      <c r="B125" s="458"/>
      <c r="C125" s="459"/>
      <c r="D125" s="459"/>
      <c r="E125" s="458"/>
      <c r="F125" s="458"/>
      <c r="G125" s="458"/>
      <c r="H125" s="458"/>
      <c r="I125" s="458"/>
      <c r="J125" s="458"/>
      <c r="K125" s="458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</row>
    <row r="126" spans="1:30" ht="12.75" customHeight="1">
      <c r="A126" s="458"/>
      <c r="B126" s="458"/>
      <c r="C126" s="459"/>
      <c r="D126" s="459"/>
      <c r="E126" s="458"/>
      <c r="F126" s="458"/>
      <c r="G126" s="458"/>
      <c r="H126" s="458"/>
      <c r="I126" s="458"/>
      <c r="J126" s="458"/>
      <c r="K126" s="458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</row>
    <row r="127" spans="1:30" ht="12.75" customHeight="1">
      <c r="A127" s="458"/>
      <c r="B127" s="458"/>
      <c r="C127" s="459"/>
      <c r="D127" s="459"/>
      <c r="E127" s="458"/>
      <c r="F127" s="458"/>
      <c r="G127" s="458"/>
      <c r="H127" s="458"/>
      <c r="I127" s="458"/>
      <c r="J127" s="458"/>
      <c r="K127" s="458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</row>
    <row r="128" spans="1:30" ht="12.75" customHeight="1">
      <c r="A128" s="458"/>
      <c r="B128" s="458"/>
      <c r="C128" s="459"/>
      <c r="D128" s="459"/>
      <c r="E128" s="458"/>
      <c r="F128" s="458"/>
      <c r="G128" s="458"/>
      <c r="H128" s="458"/>
      <c r="I128" s="458"/>
      <c r="J128" s="458"/>
      <c r="K128" s="458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</row>
    <row r="129" spans="1:30" ht="12.75" customHeight="1">
      <c r="A129" s="458"/>
      <c r="B129" s="458"/>
      <c r="C129" s="459"/>
      <c r="D129" s="459"/>
      <c r="E129" s="458"/>
      <c r="F129" s="458"/>
      <c r="G129" s="458"/>
      <c r="H129" s="458"/>
      <c r="I129" s="458"/>
      <c r="J129" s="458"/>
      <c r="K129" s="458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</row>
    <row r="130" spans="1:30" ht="12.75" customHeight="1">
      <c r="A130" s="458"/>
      <c r="B130" s="458"/>
      <c r="C130" s="459"/>
      <c r="D130" s="459"/>
      <c r="E130" s="458"/>
      <c r="F130" s="458"/>
      <c r="G130" s="458"/>
      <c r="H130" s="458"/>
      <c r="I130" s="458"/>
      <c r="J130" s="458"/>
      <c r="K130" s="458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</row>
    <row r="131" spans="1:30" ht="12.75" customHeight="1">
      <c r="A131" s="458"/>
      <c r="B131" s="458"/>
      <c r="C131" s="459"/>
      <c r="D131" s="459"/>
      <c r="E131" s="458"/>
      <c r="F131" s="458"/>
      <c r="G131" s="458"/>
      <c r="H131" s="458"/>
      <c r="I131" s="458"/>
      <c r="J131" s="458"/>
      <c r="K131" s="458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</row>
    <row r="132" spans="1:30" ht="12.75" customHeight="1">
      <c r="A132" s="458"/>
      <c r="B132" s="458"/>
      <c r="C132" s="459"/>
      <c r="D132" s="459"/>
      <c r="E132" s="458"/>
      <c r="F132" s="458"/>
      <c r="G132" s="458"/>
      <c r="H132" s="458"/>
      <c r="I132" s="458"/>
      <c r="J132" s="458"/>
      <c r="K132" s="458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</row>
    <row r="133" spans="1:30" ht="12.75" customHeight="1">
      <c r="A133" s="458"/>
      <c r="B133" s="458"/>
      <c r="C133" s="459"/>
      <c r="D133" s="459"/>
      <c r="E133" s="458"/>
      <c r="F133" s="458"/>
      <c r="G133" s="458"/>
      <c r="H133" s="458"/>
      <c r="I133" s="458"/>
      <c r="J133" s="458"/>
      <c r="K133" s="458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</row>
    <row r="134" spans="1:30" ht="12.75" customHeight="1">
      <c r="A134" s="458"/>
      <c r="B134" s="458"/>
      <c r="C134" s="459"/>
      <c r="D134" s="459"/>
      <c r="E134" s="458"/>
      <c r="F134" s="458"/>
      <c r="G134" s="458"/>
      <c r="H134" s="458"/>
      <c r="I134" s="458"/>
      <c r="J134" s="458"/>
      <c r="K134" s="458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</row>
    <row r="135" spans="1:30" ht="12.75" customHeight="1">
      <c r="A135" s="458"/>
      <c r="B135" s="458"/>
      <c r="C135" s="459"/>
      <c r="D135" s="459"/>
      <c r="E135" s="458"/>
      <c r="F135" s="458"/>
      <c r="G135" s="458"/>
      <c r="H135" s="458"/>
      <c r="I135" s="458"/>
      <c r="J135" s="458"/>
      <c r="K135" s="458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</row>
    <row r="136" spans="1:30" ht="12.75" customHeight="1">
      <c r="A136" s="458"/>
      <c r="B136" s="458"/>
      <c r="C136" s="459"/>
      <c r="D136" s="459"/>
      <c r="E136" s="458"/>
      <c r="F136" s="458"/>
      <c r="G136" s="458"/>
      <c r="H136" s="458"/>
      <c r="I136" s="458"/>
      <c r="J136" s="458"/>
      <c r="K136" s="458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</row>
    <row r="137" spans="1:30" ht="12.75" customHeight="1">
      <c r="A137" s="458"/>
      <c r="B137" s="458"/>
      <c r="C137" s="459"/>
      <c r="D137" s="459"/>
      <c r="E137" s="458"/>
      <c r="F137" s="458"/>
      <c r="G137" s="458"/>
      <c r="H137" s="458"/>
      <c r="I137" s="458"/>
      <c r="J137" s="458"/>
      <c r="K137" s="458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</row>
    <row r="138" spans="1:30" ht="12.75" customHeight="1">
      <c r="A138" s="458"/>
      <c r="B138" s="458"/>
      <c r="C138" s="459"/>
      <c r="D138" s="459"/>
      <c r="E138" s="458"/>
      <c r="F138" s="458"/>
      <c r="G138" s="458"/>
      <c r="H138" s="458"/>
      <c r="I138" s="458"/>
      <c r="J138" s="458"/>
      <c r="K138" s="458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</row>
    <row r="139" spans="1:30" ht="12.75" customHeight="1">
      <c r="A139" s="458"/>
      <c r="B139" s="458"/>
      <c r="C139" s="459"/>
      <c r="D139" s="459"/>
      <c r="E139" s="458"/>
      <c r="F139" s="458"/>
      <c r="G139" s="458"/>
      <c r="H139" s="458"/>
      <c r="I139" s="458"/>
      <c r="J139" s="458"/>
      <c r="K139" s="458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</row>
    <row r="140" spans="1:30" ht="12.75" customHeight="1">
      <c r="A140" s="458"/>
      <c r="B140" s="458"/>
      <c r="C140" s="459"/>
      <c r="D140" s="459"/>
      <c r="E140" s="458"/>
      <c r="F140" s="458"/>
      <c r="G140" s="458"/>
      <c r="H140" s="458"/>
      <c r="I140" s="458"/>
      <c r="J140" s="458"/>
      <c r="K140" s="458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</row>
    <row r="141" spans="1:30" ht="12.75" customHeight="1">
      <c r="A141" s="458"/>
      <c r="B141" s="458"/>
      <c r="C141" s="459"/>
      <c r="D141" s="459"/>
      <c r="E141" s="458"/>
      <c r="F141" s="458"/>
      <c r="G141" s="458"/>
      <c r="H141" s="458"/>
      <c r="I141" s="458"/>
      <c r="J141" s="458"/>
      <c r="K141" s="458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</row>
    <row r="142" spans="1:30" ht="12.75" customHeight="1">
      <c r="A142" s="458"/>
      <c r="B142" s="458"/>
      <c r="C142" s="459"/>
      <c r="D142" s="459"/>
      <c r="E142" s="458"/>
      <c r="F142" s="458"/>
      <c r="G142" s="458"/>
      <c r="H142" s="458"/>
      <c r="I142" s="458"/>
      <c r="J142" s="458"/>
      <c r="K142" s="458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</row>
    <row r="143" spans="1:30" ht="12.75" customHeight="1">
      <c r="A143" s="458"/>
      <c r="B143" s="458"/>
      <c r="C143" s="459"/>
      <c r="D143" s="459"/>
      <c r="E143" s="458"/>
      <c r="F143" s="458"/>
      <c r="G143" s="458"/>
      <c r="H143" s="458"/>
      <c r="I143" s="458"/>
      <c r="J143" s="458"/>
      <c r="K143" s="458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</row>
    <row r="144" spans="1:30" ht="12.75" customHeight="1">
      <c r="A144" s="458"/>
      <c r="B144" s="458"/>
      <c r="C144" s="459"/>
      <c r="D144" s="459"/>
      <c r="E144" s="458"/>
      <c r="F144" s="458"/>
      <c r="G144" s="458"/>
      <c r="H144" s="458"/>
      <c r="I144" s="458"/>
      <c r="J144" s="458"/>
      <c r="K144" s="458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</row>
    <row r="145" spans="1:30" ht="12.75" customHeight="1">
      <c r="A145" s="458"/>
      <c r="B145" s="458"/>
      <c r="C145" s="459"/>
      <c r="D145" s="459"/>
      <c r="E145" s="458"/>
      <c r="F145" s="458"/>
      <c r="G145" s="458"/>
      <c r="H145" s="458"/>
      <c r="I145" s="458"/>
      <c r="J145" s="458"/>
      <c r="K145" s="458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</row>
    <row r="146" spans="1:30" ht="12.75" customHeight="1">
      <c r="A146" s="458"/>
      <c r="B146" s="458"/>
      <c r="C146" s="459"/>
      <c r="D146" s="459"/>
      <c r="E146" s="458"/>
      <c r="F146" s="458"/>
      <c r="G146" s="458"/>
      <c r="H146" s="458"/>
      <c r="I146" s="458"/>
      <c r="J146" s="458"/>
      <c r="K146" s="458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</row>
    <row r="147" spans="1:30" ht="12.75" customHeight="1">
      <c r="A147" s="458"/>
      <c r="B147" s="458"/>
      <c r="C147" s="459"/>
      <c r="D147" s="459"/>
      <c r="E147" s="458"/>
      <c r="F147" s="458"/>
      <c r="G147" s="458"/>
      <c r="H147" s="458"/>
      <c r="I147" s="458"/>
      <c r="J147" s="458"/>
      <c r="K147" s="458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</row>
    <row r="148" spans="1:30" ht="12.75" customHeight="1">
      <c r="A148" s="458"/>
      <c r="B148" s="458"/>
      <c r="C148" s="459"/>
      <c r="D148" s="459"/>
      <c r="E148" s="458"/>
      <c r="F148" s="458"/>
      <c r="G148" s="458"/>
      <c r="H148" s="458"/>
      <c r="I148" s="458"/>
      <c r="J148" s="458"/>
      <c r="K148" s="458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</row>
    <row r="149" spans="1:30" ht="12.75" customHeight="1">
      <c r="A149" s="458"/>
      <c r="B149" s="458"/>
      <c r="C149" s="459"/>
      <c r="D149" s="459"/>
      <c r="E149" s="458"/>
      <c r="F149" s="458"/>
      <c r="G149" s="458"/>
      <c r="H149" s="458"/>
      <c r="I149" s="458"/>
      <c r="J149" s="458"/>
      <c r="K149" s="458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</row>
    <row r="150" spans="1:30" ht="12.75" customHeight="1">
      <c r="A150" s="458"/>
      <c r="B150" s="458"/>
      <c r="C150" s="459"/>
      <c r="D150" s="459"/>
      <c r="E150" s="458"/>
      <c r="F150" s="458"/>
      <c r="G150" s="458"/>
      <c r="H150" s="458"/>
      <c r="I150" s="458"/>
      <c r="J150" s="458"/>
      <c r="K150" s="458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</row>
    <row r="151" spans="1:30" ht="12.75" customHeight="1">
      <c r="A151" s="458"/>
      <c r="B151" s="458"/>
      <c r="C151" s="459"/>
      <c r="D151" s="459"/>
      <c r="E151" s="458"/>
      <c r="F151" s="458"/>
      <c r="G151" s="458"/>
      <c r="H151" s="458"/>
      <c r="I151" s="458"/>
      <c r="J151" s="458"/>
      <c r="K151" s="458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</row>
    <row r="152" spans="1:30" ht="12.75" customHeight="1">
      <c r="A152" s="458"/>
      <c r="B152" s="458"/>
      <c r="C152" s="459"/>
      <c r="D152" s="459"/>
      <c r="E152" s="458"/>
      <c r="F152" s="458"/>
      <c r="G152" s="458"/>
      <c r="H152" s="458"/>
      <c r="I152" s="458"/>
      <c r="J152" s="458"/>
      <c r="K152" s="458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</row>
    <row r="153" spans="1:30" ht="12.75" customHeight="1">
      <c r="A153" s="458"/>
      <c r="B153" s="458"/>
      <c r="C153" s="459"/>
      <c r="D153" s="459"/>
      <c r="E153" s="458"/>
      <c r="F153" s="458"/>
      <c r="G153" s="458"/>
      <c r="H153" s="458"/>
      <c r="I153" s="458"/>
      <c r="J153" s="458"/>
      <c r="K153" s="458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</row>
    <row r="154" spans="1:30" ht="12.75" customHeight="1">
      <c r="A154" s="458"/>
      <c r="B154" s="458"/>
      <c r="C154" s="459"/>
      <c r="D154" s="459"/>
      <c r="E154" s="458"/>
      <c r="F154" s="458"/>
      <c r="G154" s="458"/>
      <c r="H154" s="458"/>
      <c r="I154" s="458"/>
      <c r="J154" s="458"/>
      <c r="K154" s="458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</row>
    <row r="155" spans="1:30" ht="12.75" customHeight="1">
      <c r="A155" s="458"/>
      <c r="B155" s="458"/>
      <c r="C155" s="459"/>
      <c r="D155" s="459"/>
      <c r="E155" s="458"/>
      <c r="F155" s="458"/>
      <c r="G155" s="458"/>
      <c r="H155" s="458"/>
      <c r="I155" s="458"/>
      <c r="J155" s="458"/>
      <c r="K155" s="458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</row>
    <row r="156" spans="1:30" ht="12.75" customHeight="1">
      <c r="A156" s="458"/>
      <c r="B156" s="458"/>
      <c r="C156" s="459"/>
      <c r="D156" s="459"/>
      <c r="E156" s="458"/>
      <c r="F156" s="458"/>
      <c r="G156" s="458"/>
      <c r="H156" s="458"/>
      <c r="I156" s="458"/>
      <c r="J156" s="458"/>
      <c r="K156" s="458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</row>
    <row r="157" spans="1:30" ht="12.75" customHeight="1">
      <c r="A157" s="458"/>
      <c r="B157" s="458"/>
      <c r="C157" s="459"/>
      <c r="D157" s="459"/>
      <c r="E157" s="458"/>
      <c r="F157" s="458"/>
      <c r="G157" s="458"/>
      <c r="H157" s="458"/>
      <c r="I157" s="458"/>
      <c r="J157" s="458"/>
      <c r="K157" s="458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</row>
    <row r="158" spans="1:30" ht="12.75" customHeight="1">
      <c r="A158" s="458"/>
      <c r="B158" s="458"/>
      <c r="C158" s="459"/>
      <c r="D158" s="459"/>
      <c r="E158" s="458"/>
      <c r="F158" s="458"/>
      <c r="G158" s="458"/>
      <c r="H158" s="458"/>
      <c r="I158" s="458"/>
      <c r="J158" s="458"/>
      <c r="K158" s="458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</row>
    <row r="159" spans="1:30" ht="12.75" customHeight="1">
      <c r="A159" s="458"/>
      <c r="B159" s="458"/>
      <c r="C159" s="459"/>
      <c r="D159" s="459"/>
      <c r="E159" s="458"/>
      <c r="F159" s="458"/>
      <c r="G159" s="458"/>
      <c r="H159" s="458"/>
      <c r="I159" s="458"/>
      <c r="J159" s="458"/>
      <c r="K159" s="458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</row>
    <row r="160" spans="1:30" ht="12.75" customHeight="1">
      <c r="A160" s="458"/>
      <c r="B160" s="458"/>
      <c r="C160" s="459"/>
      <c r="D160" s="459"/>
      <c r="E160" s="458"/>
      <c r="F160" s="458"/>
      <c r="G160" s="458"/>
      <c r="H160" s="458"/>
      <c r="I160" s="458"/>
      <c r="J160" s="458"/>
      <c r="K160" s="458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</row>
    <row r="161" spans="1:30" ht="12.75" customHeight="1">
      <c r="A161" s="458"/>
      <c r="B161" s="458"/>
      <c r="C161" s="459"/>
      <c r="D161" s="459"/>
      <c r="E161" s="458"/>
      <c r="F161" s="458"/>
      <c r="G161" s="458"/>
      <c r="H161" s="458"/>
      <c r="I161" s="458"/>
      <c r="J161" s="458"/>
      <c r="K161" s="458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</row>
    <row r="162" spans="1:30" ht="12.75" customHeight="1">
      <c r="A162" s="458"/>
      <c r="B162" s="458"/>
      <c r="C162" s="459"/>
      <c r="D162" s="459"/>
      <c r="E162" s="458"/>
      <c r="F162" s="458"/>
      <c r="G162" s="458"/>
      <c r="H162" s="458"/>
      <c r="I162" s="458"/>
      <c r="J162" s="458"/>
      <c r="K162" s="458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</row>
    <row r="163" spans="1:30" ht="12.75" customHeight="1">
      <c r="A163" s="458"/>
      <c r="B163" s="458"/>
      <c r="C163" s="459"/>
      <c r="D163" s="459"/>
      <c r="E163" s="458"/>
      <c r="F163" s="458"/>
      <c r="G163" s="458"/>
      <c r="H163" s="458"/>
      <c r="I163" s="458"/>
      <c r="J163" s="458"/>
      <c r="K163" s="458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</row>
    <row r="164" spans="1:30" ht="12.75" customHeight="1">
      <c r="A164" s="458"/>
      <c r="B164" s="458"/>
      <c r="C164" s="459"/>
      <c r="D164" s="459"/>
      <c r="E164" s="458"/>
      <c r="F164" s="458"/>
      <c r="G164" s="458"/>
      <c r="H164" s="458"/>
      <c r="I164" s="458"/>
      <c r="J164" s="458"/>
      <c r="K164" s="458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</row>
    <row r="165" spans="1:30" ht="12.75" customHeight="1">
      <c r="A165" s="458"/>
      <c r="B165" s="458"/>
      <c r="C165" s="459"/>
      <c r="D165" s="459"/>
      <c r="E165" s="458"/>
      <c r="F165" s="458"/>
      <c r="G165" s="458"/>
      <c r="H165" s="458"/>
      <c r="I165" s="458"/>
      <c r="J165" s="458"/>
      <c r="K165" s="458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</row>
    <row r="166" spans="1:30" ht="12.75" customHeight="1">
      <c r="A166" s="458"/>
      <c r="B166" s="458"/>
      <c r="C166" s="459"/>
      <c r="D166" s="459"/>
      <c r="E166" s="458"/>
      <c r="F166" s="458"/>
      <c r="G166" s="458"/>
      <c r="H166" s="458"/>
      <c r="I166" s="458"/>
      <c r="J166" s="458"/>
      <c r="K166" s="458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</row>
    <row r="167" spans="1:30" ht="12.75" customHeight="1">
      <c r="A167" s="458"/>
      <c r="B167" s="458"/>
      <c r="C167" s="459"/>
      <c r="D167" s="459"/>
      <c r="E167" s="458"/>
      <c r="F167" s="458"/>
      <c r="G167" s="458"/>
      <c r="H167" s="458"/>
      <c r="I167" s="458"/>
      <c r="J167" s="458"/>
      <c r="K167" s="458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</row>
    <row r="168" spans="1:30" ht="12.75" customHeight="1">
      <c r="A168" s="458"/>
      <c r="B168" s="458"/>
      <c r="C168" s="459"/>
      <c r="D168" s="459"/>
      <c r="E168" s="458"/>
      <c r="F168" s="458"/>
      <c r="G168" s="458"/>
      <c r="H168" s="458"/>
      <c r="I168" s="458"/>
      <c r="J168" s="458"/>
      <c r="K168" s="458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</row>
    <row r="169" spans="1:30" ht="12.75" customHeight="1">
      <c r="A169" s="458"/>
      <c r="B169" s="458"/>
      <c r="C169" s="459"/>
      <c r="D169" s="459"/>
      <c r="E169" s="458"/>
      <c r="F169" s="458"/>
      <c r="G169" s="458"/>
      <c r="H169" s="458"/>
      <c r="I169" s="458"/>
      <c r="J169" s="458"/>
      <c r="K169" s="458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</row>
    <row r="170" spans="1:30" ht="12.75" customHeight="1">
      <c r="A170" s="458"/>
      <c r="B170" s="458"/>
      <c r="C170" s="459"/>
      <c r="D170" s="459"/>
      <c r="E170" s="458"/>
      <c r="F170" s="458"/>
      <c r="G170" s="458"/>
      <c r="H170" s="458"/>
      <c r="I170" s="458"/>
      <c r="J170" s="458"/>
      <c r="K170" s="458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</row>
    <row r="171" spans="1:30" ht="12.75" customHeight="1">
      <c r="A171" s="458"/>
      <c r="B171" s="458"/>
      <c r="C171" s="459"/>
      <c r="D171" s="459"/>
      <c r="E171" s="458"/>
      <c r="F171" s="458"/>
      <c r="G171" s="458"/>
      <c r="H171" s="458"/>
      <c r="I171" s="458"/>
      <c r="J171" s="458"/>
      <c r="K171" s="458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</row>
    <row r="172" spans="1:30" ht="12.75" customHeight="1">
      <c r="A172" s="458"/>
      <c r="B172" s="458"/>
      <c r="C172" s="459"/>
      <c r="D172" s="459"/>
      <c r="E172" s="458"/>
      <c r="F172" s="458"/>
      <c r="G172" s="458"/>
      <c r="H172" s="458"/>
      <c r="I172" s="458"/>
      <c r="J172" s="458"/>
      <c r="K172" s="458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</row>
    <row r="173" spans="1:30" ht="12.75" customHeight="1">
      <c r="A173" s="458"/>
      <c r="B173" s="458"/>
      <c r="C173" s="459"/>
      <c r="D173" s="459"/>
      <c r="E173" s="458"/>
      <c r="F173" s="458"/>
      <c r="G173" s="458"/>
      <c r="H173" s="458"/>
      <c r="I173" s="458"/>
      <c r="J173" s="458"/>
      <c r="K173" s="458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</row>
    <row r="174" spans="1:30" ht="12.75" customHeight="1">
      <c r="A174" s="458"/>
      <c r="B174" s="458"/>
      <c r="C174" s="459"/>
      <c r="D174" s="459"/>
      <c r="E174" s="458"/>
      <c r="F174" s="458"/>
      <c r="G174" s="458"/>
      <c r="H174" s="458"/>
      <c r="I174" s="458"/>
      <c r="J174" s="458"/>
      <c r="K174" s="458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</row>
    <row r="175" spans="1:30" ht="12.75" customHeight="1">
      <c r="A175" s="458"/>
      <c r="B175" s="458"/>
      <c r="C175" s="459"/>
      <c r="D175" s="459"/>
      <c r="E175" s="458"/>
      <c r="F175" s="458"/>
      <c r="G175" s="458"/>
      <c r="H175" s="458"/>
      <c r="I175" s="458"/>
      <c r="J175" s="458"/>
      <c r="K175" s="458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</row>
    <row r="176" spans="1:30" ht="12.75" customHeight="1">
      <c r="A176" s="458"/>
      <c r="B176" s="458"/>
      <c r="C176" s="459"/>
      <c r="D176" s="459"/>
      <c r="E176" s="458"/>
      <c r="F176" s="458"/>
      <c r="G176" s="458"/>
      <c r="H176" s="458"/>
      <c r="I176" s="458"/>
      <c r="J176" s="458"/>
      <c r="K176" s="458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</row>
    <row r="177" spans="1:30" ht="12.75" customHeight="1">
      <c r="A177" s="458"/>
      <c r="B177" s="458"/>
      <c r="C177" s="459"/>
      <c r="D177" s="459"/>
      <c r="E177" s="458"/>
      <c r="F177" s="458"/>
      <c r="G177" s="458"/>
      <c r="H177" s="458"/>
      <c r="I177" s="458"/>
      <c r="J177" s="458"/>
      <c r="K177" s="458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</row>
    <row r="178" spans="1:30" ht="12.75" customHeight="1">
      <c r="A178" s="458"/>
      <c r="B178" s="458"/>
      <c r="C178" s="459"/>
      <c r="D178" s="459"/>
      <c r="E178" s="458"/>
      <c r="F178" s="458"/>
      <c r="G178" s="458"/>
      <c r="H178" s="458"/>
      <c r="I178" s="458"/>
      <c r="J178" s="458"/>
      <c r="K178" s="458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</row>
    <row r="179" spans="1:30" ht="12.75" customHeight="1">
      <c r="A179" s="458"/>
      <c r="B179" s="458"/>
      <c r="C179" s="459"/>
      <c r="D179" s="459"/>
      <c r="E179" s="458"/>
      <c r="F179" s="458"/>
      <c r="G179" s="458"/>
      <c r="H179" s="458"/>
      <c r="I179" s="458"/>
      <c r="J179" s="458"/>
      <c r="K179" s="458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</row>
    <row r="180" spans="1:30" ht="12.75" customHeight="1">
      <c r="A180" s="458"/>
      <c r="B180" s="458"/>
      <c r="C180" s="459"/>
      <c r="D180" s="459"/>
      <c r="E180" s="458"/>
      <c r="F180" s="458"/>
      <c r="G180" s="458"/>
      <c r="H180" s="458"/>
      <c r="I180" s="458"/>
      <c r="J180" s="458"/>
      <c r="K180" s="458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</row>
    <row r="181" spans="1:30" ht="12.75" customHeight="1">
      <c r="A181" s="458"/>
      <c r="B181" s="458"/>
      <c r="C181" s="459"/>
      <c r="D181" s="459"/>
      <c r="E181" s="458"/>
      <c r="F181" s="458"/>
      <c r="G181" s="458"/>
      <c r="H181" s="458"/>
      <c r="I181" s="458"/>
      <c r="J181" s="458"/>
      <c r="K181" s="458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</row>
    <row r="182" spans="1:30" ht="12.75" customHeight="1">
      <c r="A182" s="458"/>
      <c r="B182" s="458"/>
      <c r="C182" s="459"/>
      <c r="D182" s="459"/>
      <c r="E182" s="458"/>
      <c r="F182" s="458"/>
      <c r="G182" s="458"/>
      <c r="H182" s="458"/>
      <c r="I182" s="458"/>
      <c r="J182" s="458"/>
      <c r="K182" s="458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</row>
    <row r="183" spans="1:30" ht="12.75" customHeight="1">
      <c r="A183" s="458"/>
      <c r="B183" s="458"/>
      <c r="C183" s="459"/>
      <c r="D183" s="459"/>
      <c r="E183" s="458"/>
      <c r="F183" s="458"/>
      <c r="G183" s="458"/>
      <c r="H183" s="458"/>
      <c r="I183" s="458"/>
      <c r="J183" s="458"/>
      <c r="K183" s="458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</row>
    <row r="184" spans="1:30" ht="12.75" customHeight="1">
      <c r="A184" s="458"/>
      <c r="B184" s="458"/>
      <c r="C184" s="459"/>
      <c r="D184" s="459"/>
      <c r="E184" s="458"/>
      <c r="F184" s="458"/>
      <c r="G184" s="458"/>
      <c r="H184" s="458"/>
      <c r="I184" s="458"/>
      <c r="J184" s="458"/>
      <c r="K184" s="458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</row>
    <row r="185" spans="1:30" ht="12.75" customHeight="1">
      <c r="A185" s="458"/>
      <c r="B185" s="458"/>
      <c r="C185" s="459"/>
      <c r="D185" s="459"/>
      <c r="E185" s="458"/>
      <c r="F185" s="458"/>
      <c r="G185" s="458"/>
      <c r="H185" s="458"/>
      <c r="I185" s="458"/>
      <c r="J185" s="458"/>
      <c r="K185" s="458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</row>
    <row r="186" spans="1:30" ht="12.75" customHeight="1">
      <c r="A186" s="458"/>
      <c r="B186" s="458"/>
      <c r="C186" s="459"/>
      <c r="D186" s="459"/>
      <c r="E186" s="458"/>
      <c r="F186" s="458"/>
      <c r="G186" s="458"/>
      <c r="H186" s="458"/>
      <c r="I186" s="458"/>
      <c r="J186" s="458"/>
      <c r="K186" s="458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</row>
    <row r="187" spans="1:30" ht="12.75" customHeight="1">
      <c r="A187" s="458"/>
      <c r="B187" s="458"/>
      <c r="C187" s="459"/>
      <c r="D187" s="459"/>
      <c r="E187" s="458"/>
      <c r="F187" s="458"/>
      <c r="G187" s="458"/>
      <c r="H187" s="458"/>
      <c r="I187" s="458"/>
      <c r="J187" s="458"/>
      <c r="K187" s="458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</row>
    <row r="188" spans="1:30" ht="12.75" customHeight="1">
      <c r="A188" s="458"/>
      <c r="B188" s="458"/>
      <c r="C188" s="459"/>
      <c r="D188" s="459"/>
      <c r="E188" s="458"/>
      <c r="F188" s="458"/>
      <c r="G188" s="458"/>
      <c r="H188" s="458"/>
      <c r="I188" s="458"/>
      <c r="J188" s="458"/>
      <c r="K188" s="458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</row>
    <row r="189" spans="1:30" ht="12.75" customHeight="1">
      <c r="A189" s="458"/>
      <c r="B189" s="458"/>
      <c r="C189" s="459"/>
      <c r="D189" s="459"/>
      <c r="E189" s="458"/>
      <c r="F189" s="458"/>
      <c r="G189" s="458"/>
      <c r="H189" s="458"/>
      <c r="I189" s="458"/>
      <c r="J189" s="458"/>
      <c r="K189" s="458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</row>
    <row r="190" spans="1:30" ht="12.75" customHeight="1">
      <c r="A190" s="458"/>
      <c r="B190" s="458"/>
      <c r="C190" s="459"/>
      <c r="D190" s="459"/>
      <c r="E190" s="458"/>
      <c r="F190" s="458"/>
      <c r="G190" s="458"/>
      <c r="H190" s="458"/>
      <c r="I190" s="458"/>
      <c r="J190" s="458"/>
      <c r="K190" s="458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</row>
    <row r="191" spans="1:30" ht="12.75" customHeight="1">
      <c r="A191" s="458"/>
      <c r="B191" s="458"/>
      <c r="C191" s="459"/>
      <c r="D191" s="459"/>
      <c r="E191" s="458"/>
      <c r="F191" s="458"/>
      <c r="G191" s="458"/>
      <c r="H191" s="458"/>
      <c r="I191" s="458"/>
      <c r="J191" s="458"/>
      <c r="K191" s="458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</row>
    <row r="192" spans="1:30" ht="12.75" customHeight="1">
      <c r="A192" s="458"/>
      <c r="B192" s="458"/>
      <c r="C192" s="459"/>
      <c r="D192" s="459"/>
      <c r="E192" s="458"/>
      <c r="F192" s="458"/>
      <c r="G192" s="458"/>
      <c r="H192" s="458"/>
      <c r="I192" s="458"/>
      <c r="J192" s="458"/>
      <c r="K192" s="458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</row>
    <row r="193" spans="1:30" ht="12.75" customHeight="1">
      <c r="A193" s="458"/>
      <c r="B193" s="458"/>
      <c r="C193" s="459"/>
      <c r="D193" s="459"/>
      <c r="E193" s="458"/>
      <c r="F193" s="458"/>
      <c r="G193" s="458"/>
      <c r="H193" s="458"/>
      <c r="I193" s="458"/>
      <c r="J193" s="458"/>
      <c r="K193" s="458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</row>
    <row r="194" spans="1:30" ht="12.75" customHeight="1">
      <c r="A194" s="458"/>
      <c r="B194" s="458"/>
      <c r="C194" s="459"/>
      <c r="D194" s="459"/>
      <c r="E194" s="458"/>
      <c r="F194" s="458"/>
      <c r="G194" s="458"/>
      <c r="H194" s="458"/>
      <c r="I194" s="458"/>
      <c r="J194" s="458"/>
      <c r="K194" s="458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</row>
    <row r="195" spans="1:30" ht="12.75" customHeight="1">
      <c r="A195" s="458"/>
      <c r="B195" s="458"/>
      <c r="C195" s="459"/>
      <c r="D195" s="459"/>
      <c r="E195" s="458"/>
      <c r="F195" s="458"/>
      <c r="G195" s="458"/>
      <c r="H195" s="458"/>
      <c r="I195" s="458"/>
      <c r="J195" s="458"/>
      <c r="K195" s="458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</row>
    <row r="196" spans="1:30" ht="12.75" customHeight="1">
      <c r="A196" s="458"/>
      <c r="B196" s="458"/>
      <c r="C196" s="459"/>
      <c r="D196" s="459"/>
      <c r="E196" s="458"/>
      <c r="F196" s="458"/>
      <c r="G196" s="458"/>
      <c r="H196" s="458"/>
      <c r="I196" s="458"/>
      <c r="J196" s="458"/>
      <c r="K196" s="458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</row>
    <row r="197" spans="1:30" ht="12.75" customHeight="1">
      <c r="A197" s="458"/>
      <c r="B197" s="458"/>
      <c r="C197" s="459"/>
      <c r="D197" s="459"/>
      <c r="E197" s="458"/>
      <c r="F197" s="458"/>
      <c r="G197" s="458"/>
      <c r="H197" s="458"/>
      <c r="I197" s="458"/>
      <c r="J197" s="458"/>
      <c r="K197" s="458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</row>
    <row r="198" spans="1:30" ht="12.75" customHeight="1">
      <c r="A198" s="458"/>
      <c r="B198" s="458"/>
      <c r="C198" s="459"/>
      <c r="D198" s="459"/>
      <c r="E198" s="458"/>
      <c r="F198" s="458"/>
      <c r="G198" s="458"/>
      <c r="H198" s="458"/>
      <c r="I198" s="458"/>
      <c r="J198" s="458"/>
      <c r="K198" s="458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</row>
    <row r="199" spans="1:30" ht="12.75" customHeight="1">
      <c r="A199" s="458"/>
      <c r="B199" s="458"/>
      <c r="C199" s="459"/>
      <c r="D199" s="459"/>
      <c r="E199" s="458"/>
      <c r="F199" s="458"/>
      <c r="G199" s="458"/>
      <c r="H199" s="458"/>
      <c r="I199" s="458"/>
      <c r="J199" s="458"/>
      <c r="K199" s="458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</row>
    <row r="200" spans="1:30" ht="12.75" customHeight="1">
      <c r="A200" s="458"/>
      <c r="B200" s="458"/>
      <c r="C200" s="459"/>
      <c r="D200" s="459"/>
      <c r="E200" s="458"/>
      <c r="F200" s="458"/>
      <c r="G200" s="458"/>
      <c r="H200" s="458"/>
      <c r="I200" s="458"/>
      <c r="J200" s="458"/>
      <c r="K200" s="458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</row>
    <row r="201" spans="1:30" ht="12.75" customHeight="1">
      <c r="A201" s="458"/>
      <c r="B201" s="458"/>
      <c r="C201" s="459"/>
      <c r="D201" s="459"/>
      <c r="E201" s="458"/>
      <c r="F201" s="458"/>
      <c r="G201" s="458"/>
      <c r="H201" s="458"/>
      <c r="I201" s="458"/>
      <c r="J201" s="458"/>
      <c r="K201" s="458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</row>
    <row r="202" spans="1:30" ht="12.75" customHeight="1">
      <c r="A202" s="458"/>
      <c r="B202" s="458"/>
      <c r="C202" s="459"/>
      <c r="D202" s="459"/>
      <c r="E202" s="458"/>
      <c r="F202" s="458"/>
      <c r="G202" s="458"/>
      <c r="H202" s="458"/>
      <c r="I202" s="458"/>
      <c r="J202" s="458"/>
      <c r="K202" s="458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</row>
    <row r="203" spans="1:30" ht="12.75" customHeight="1">
      <c r="A203" s="458"/>
      <c r="B203" s="458"/>
      <c r="C203" s="459"/>
      <c r="D203" s="459"/>
      <c r="E203" s="458"/>
      <c r="F203" s="458"/>
      <c r="G203" s="458"/>
      <c r="H203" s="458"/>
      <c r="I203" s="458"/>
      <c r="J203" s="458"/>
      <c r="K203" s="458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</row>
    <row r="204" spans="1:30" ht="12.75" customHeight="1">
      <c r="A204" s="458"/>
      <c r="B204" s="458"/>
      <c r="C204" s="459"/>
      <c r="D204" s="459"/>
      <c r="E204" s="458"/>
      <c r="F204" s="458"/>
      <c r="G204" s="458"/>
      <c r="H204" s="458"/>
      <c r="I204" s="458"/>
      <c r="J204" s="458"/>
      <c r="K204" s="458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</row>
    <row r="205" spans="1:30" ht="12.75" customHeight="1">
      <c r="A205" s="458"/>
      <c r="B205" s="458"/>
      <c r="C205" s="459"/>
      <c r="D205" s="459"/>
      <c r="E205" s="458"/>
      <c r="F205" s="458"/>
      <c r="G205" s="458"/>
      <c r="H205" s="458"/>
      <c r="I205" s="458"/>
      <c r="J205" s="458"/>
      <c r="K205" s="458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</row>
    <row r="206" spans="1:30" ht="12.75" customHeight="1">
      <c r="A206" s="458"/>
      <c r="B206" s="458"/>
      <c r="C206" s="459"/>
      <c r="D206" s="459"/>
      <c r="E206" s="458"/>
      <c r="F206" s="458"/>
      <c r="G206" s="458"/>
      <c r="H206" s="458"/>
      <c r="I206" s="458"/>
      <c r="J206" s="458"/>
      <c r="K206" s="458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</row>
    <row r="207" spans="1:30" ht="12.75" customHeight="1">
      <c r="A207" s="458"/>
      <c r="B207" s="458"/>
      <c r="C207" s="459"/>
      <c r="D207" s="459"/>
      <c r="E207" s="458"/>
      <c r="F207" s="458"/>
      <c r="G207" s="458"/>
      <c r="H207" s="458"/>
      <c r="I207" s="458"/>
      <c r="J207" s="458"/>
      <c r="K207" s="458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</row>
    <row r="208" spans="1:30" ht="12.75" customHeight="1">
      <c r="A208" s="458"/>
      <c r="B208" s="458"/>
      <c r="C208" s="459"/>
      <c r="D208" s="459"/>
      <c r="E208" s="458"/>
      <c r="F208" s="458"/>
      <c r="G208" s="458"/>
      <c r="H208" s="458"/>
      <c r="I208" s="458"/>
      <c r="J208" s="458"/>
      <c r="K208" s="458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</row>
    <row r="209" spans="1:30" ht="12.75" customHeight="1">
      <c r="A209" s="458"/>
      <c r="B209" s="458"/>
      <c r="C209" s="459"/>
      <c r="D209" s="459"/>
      <c r="E209" s="458"/>
      <c r="F209" s="458"/>
      <c r="G209" s="458"/>
      <c r="H209" s="458"/>
      <c r="I209" s="458"/>
      <c r="J209" s="458"/>
      <c r="K209" s="458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</row>
    <row r="210" spans="1:30" ht="12.75" customHeight="1">
      <c r="A210" s="458"/>
      <c r="B210" s="458"/>
      <c r="C210" s="459"/>
      <c r="D210" s="459"/>
      <c r="E210" s="458"/>
      <c r="F210" s="458"/>
      <c r="G210" s="458"/>
      <c r="H210" s="458"/>
      <c r="I210" s="458"/>
      <c r="J210" s="458"/>
      <c r="K210" s="458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</row>
    <row r="211" spans="1:30" ht="12.75" customHeight="1">
      <c r="A211" s="458"/>
      <c r="B211" s="458"/>
      <c r="C211" s="459"/>
      <c r="D211" s="459"/>
      <c r="E211" s="458"/>
      <c r="F211" s="458"/>
      <c r="G211" s="458"/>
      <c r="H211" s="458"/>
      <c r="I211" s="458"/>
      <c r="J211" s="458"/>
      <c r="K211" s="458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</row>
    <row r="212" spans="1:30" ht="12.75" customHeight="1">
      <c r="A212" s="458"/>
      <c r="B212" s="458"/>
      <c r="C212" s="459"/>
      <c r="D212" s="459"/>
      <c r="E212" s="458"/>
      <c r="F212" s="458"/>
      <c r="G212" s="458"/>
      <c r="H212" s="458"/>
      <c r="I212" s="458"/>
      <c r="J212" s="458"/>
      <c r="K212" s="458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</row>
    <row r="213" spans="1:30" ht="12.75" customHeight="1">
      <c r="A213" s="458"/>
      <c r="B213" s="458"/>
      <c r="C213" s="459"/>
      <c r="D213" s="459"/>
      <c r="E213" s="458"/>
      <c r="F213" s="458"/>
      <c r="G213" s="458"/>
      <c r="H213" s="458"/>
      <c r="I213" s="458"/>
      <c r="J213" s="458"/>
      <c r="K213" s="458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</row>
    <row r="214" spans="1:30" ht="12.75" customHeight="1">
      <c r="A214" s="458"/>
      <c r="B214" s="458"/>
      <c r="C214" s="459"/>
      <c r="D214" s="459"/>
      <c r="E214" s="458"/>
      <c r="F214" s="458"/>
      <c r="G214" s="458"/>
      <c r="H214" s="458"/>
      <c r="I214" s="458"/>
      <c r="J214" s="458"/>
      <c r="K214" s="458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</row>
    <row r="215" spans="1:30" ht="12.75" customHeight="1">
      <c r="A215" s="458"/>
      <c r="B215" s="458"/>
      <c r="C215" s="459"/>
      <c r="D215" s="459"/>
      <c r="E215" s="458"/>
      <c r="F215" s="458"/>
      <c r="G215" s="458"/>
      <c r="H215" s="458"/>
      <c r="I215" s="458"/>
      <c r="J215" s="458"/>
      <c r="K215" s="458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</row>
    <row r="216" spans="1:30" ht="12.75" customHeight="1">
      <c r="A216" s="458"/>
      <c r="B216" s="458"/>
      <c r="C216" s="459"/>
      <c r="D216" s="459"/>
      <c r="E216" s="458"/>
      <c r="F216" s="458"/>
      <c r="G216" s="458"/>
      <c r="H216" s="458"/>
      <c r="I216" s="458"/>
      <c r="J216" s="458"/>
      <c r="K216" s="458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</row>
    <row r="217" spans="1:30" ht="12.75" customHeight="1">
      <c r="A217" s="458"/>
      <c r="B217" s="458"/>
      <c r="C217" s="459"/>
      <c r="D217" s="459"/>
      <c r="E217" s="458"/>
      <c r="F217" s="458"/>
      <c r="G217" s="458"/>
      <c r="H217" s="458"/>
      <c r="I217" s="458"/>
      <c r="J217" s="458"/>
      <c r="K217" s="458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</row>
    <row r="218" spans="1:30" ht="12.75" customHeight="1">
      <c r="A218" s="458"/>
      <c r="B218" s="458"/>
      <c r="C218" s="459"/>
      <c r="D218" s="459"/>
      <c r="E218" s="458"/>
      <c r="F218" s="458"/>
      <c r="G218" s="458"/>
      <c r="H218" s="458"/>
      <c r="I218" s="458"/>
      <c r="J218" s="458"/>
      <c r="K218" s="458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</row>
    <row r="219" spans="1:30" ht="12.75" customHeight="1">
      <c r="A219" s="458"/>
      <c r="B219" s="458"/>
      <c r="C219" s="459"/>
      <c r="D219" s="459"/>
      <c r="E219" s="458"/>
      <c r="F219" s="458"/>
      <c r="G219" s="458"/>
      <c r="H219" s="458"/>
      <c r="I219" s="458"/>
      <c r="J219" s="458"/>
      <c r="K219" s="458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</row>
    <row r="220" spans="1:30" ht="12.75" customHeight="1">
      <c r="A220" s="458"/>
      <c r="B220" s="458"/>
      <c r="C220" s="459"/>
      <c r="D220" s="459"/>
      <c r="E220" s="458"/>
      <c r="F220" s="458"/>
      <c r="G220" s="458"/>
      <c r="H220" s="458"/>
      <c r="I220" s="458"/>
      <c r="J220" s="458"/>
      <c r="K220" s="458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</row>
    <row r="221" spans="1:30" ht="12.75" customHeight="1">
      <c r="A221" s="458"/>
      <c r="B221" s="458"/>
      <c r="C221" s="459"/>
      <c r="D221" s="459"/>
      <c r="E221" s="458"/>
      <c r="F221" s="458"/>
      <c r="G221" s="458"/>
      <c r="H221" s="458"/>
      <c r="I221" s="458"/>
      <c r="J221" s="458"/>
      <c r="K221" s="458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</row>
    <row r="222" spans="1:30" ht="12.75" customHeight="1">
      <c r="A222" s="458"/>
      <c r="B222" s="458"/>
      <c r="C222" s="459"/>
      <c r="D222" s="459"/>
      <c r="E222" s="458"/>
      <c r="F222" s="458"/>
      <c r="G222" s="458"/>
      <c r="H222" s="458"/>
      <c r="I222" s="458"/>
      <c r="J222" s="458"/>
      <c r="K222" s="458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</row>
    <row r="223" spans="1:30" ht="12.75" customHeight="1">
      <c r="A223" s="458"/>
      <c r="B223" s="458"/>
      <c r="C223" s="459"/>
      <c r="D223" s="459"/>
      <c r="E223" s="458"/>
      <c r="F223" s="458"/>
      <c r="G223" s="458"/>
      <c r="H223" s="458"/>
      <c r="I223" s="458"/>
      <c r="J223" s="458"/>
      <c r="K223" s="458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</row>
    <row r="224" spans="1:30" ht="12.75" customHeight="1">
      <c r="A224" s="458"/>
      <c r="B224" s="458"/>
      <c r="C224" s="459"/>
      <c r="D224" s="459"/>
      <c r="E224" s="458"/>
      <c r="F224" s="458"/>
      <c r="G224" s="458"/>
      <c r="H224" s="458"/>
      <c r="I224" s="458"/>
      <c r="J224" s="458"/>
      <c r="K224" s="458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</row>
    <row r="225" spans="1:30" ht="12.75" customHeight="1">
      <c r="A225" s="458"/>
      <c r="B225" s="458"/>
      <c r="C225" s="459"/>
      <c r="D225" s="459"/>
      <c r="E225" s="458"/>
      <c r="F225" s="458"/>
      <c r="G225" s="458"/>
      <c r="H225" s="458"/>
      <c r="I225" s="458"/>
      <c r="J225" s="458"/>
      <c r="K225" s="458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</row>
    <row r="226" spans="1:30" ht="12.75" customHeight="1">
      <c r="A226" s="458"/>
      <c r="B226" s="458"/>
      <c r="C226" s="459"/>
      <c r="D226" s="459"/>
      <c r="E226" s="458"/>
      <c r="F226" s="458"/>
      <c r="G226" s="458"/>
      <c r="H226" s="458"/>
      <c r="I226" s="458"/>
      <c r="J226" s="458"/>
      <c r="K226" s="458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</row>
    <row r="227" spans="1:30" ht="12.75" customHeight="1">
      <c r="A227" s="458"/>
      <c r="B227" s="458"/>
      <c r="C227" s="459"/>
      <c r="D227" s="459"/>
      <c r="E227" s="458"/>
      <c r="F227" s="458"/>
      <c r="G227" s="458"/>
      <c r="H227" s="458"/>
      <c r="I227" s="458"/>
      <c r="J227" s="458"/>
      <c r="K227" s="458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</row>
    <row r="228" spans="1:30" ht="12.75" customHeight="1">
      <c r="A228" s="458"/>
      <c r="B228" s="458"/>
      <c r="C228" s="459"/>
      <c r="D228" s="459"/>
      <c r="E228" s="458"/>
      <c r="F228" s="458"/>
      <c r="G228" s="458"/>
      <c r="H228" s="458"/>
      <c r="I228" s="458"/>
      <c r="J228" s="458"/>
      <c r="K228" s="458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</row>
    <row r="229" spans="1:30" ht="12.75" customHeight="1">
      <c r="A229" s="458"/>
      <c r="B229" s="458"/>
      <c r="C229" s="459"/>
      <c r="D229" s="459"/>
      <c r="E229" s="458"/>
      <c r="F229" s="458"/>
      <c r="G229" s="458"/>
      <c r="H229" s="458"/>
      <c r="I229" s="458"/>
      <c r="J229" s="458"/>
      <c r="K229" s="458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</row>
    <row r="230" spans="1:30" ht="12.75" customHeight="1">
      <c r="A230" s="458"/>
      <c r="B230" s="458"/>
      <c r="C230" s="459"/>
      <c r="D230" s="459"/>
      <c r="E230" s="458"/>
      <c r="F230" s="458"/>
      <c r="G230" s="458"/>
      <c r="H230" s="458"/>
      <c r="I230" s="458"/>
      <c r="J230" s="458"/>
      <c r="K230" s="458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</row>
    <row r="231" spans="1:30" ht="12.75" customHeight="1">
      <c r="A231" s="458"/>
      <c r="B231" s="458"/>
      <c r="C231" s="459"/>
      <c r="D231" s="459"/>
      <c r="E231" s="458"/>
      <c r="F231" s="458"/>
      <c r="G231" s="458"/>
      <c r="H231" s="458"/>
      <c r="I231" s="458"/>
      <c r="J231" s="458"/>
      <c r="K231" s="458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</row>
    <row r="232" spans="1:30" ht="12.75" customHeight="1">
      <c r="A232" s="458"/>
      <c r="B232" s="458"/>
      <c r="C232" s="459"/>
      <c r="D232" s="459"/>
      <c r="E232" s="458"/>
      <c r="F232" s="458"/>
      <c r="G232" s="458"/>
      <c r="H232" s="458"/>
      <c r="I232" s="458"/>
      <c r="J232" s="458"/>
      <c r="K232" s="458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</row>
    <row r="233" spans="1:30" ht="12.75" customHeight="1">
      <c r="A233" s="458"/>
      <c r="B233" s="458"/>
      <c r="C233" s="459"/>
      <c r="D233" s="459"/>
      <c r="E233" s="458"/>
      <c r="F233" s="458"/>
      <c r="G233" s="458"/>
      <c r="H233" s="458"/>
      <c r="I233" s="458"/>
      <c r="J233" s="458"/>
      <c r="K233" s="458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</row>
    <row r="234" spans="1:30" ht="12.75" customHeight="1">
      <c r="A234" s="458"/>
      <c r="B234" s="458"/>
      <c r="C234" s="459"/>
      <c r="D234" s="459"/>
      <c r="E234" s="458"/>
      <c r="F234" s="458"/>
      <c r="G234" s="458"/>
      <c r="H234" s="458"/>
      <c r="I234" s="458"/>
      <c r="J234" s="458"/>
      <c r="K234" s="458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</row>
    <row r="235" spans="1:30" ht="12.75" customHeight="1">
      <c r="A235" s="458"/>
      <c r="B235" s="458"/>
      <c r="C235" s="459"/>
      <c r="D235" s="459"/>
      <c r="E235" s="458"/>
      <c r="F235" s="458"/>
      <c r="G235" s="458"/>
      <c r="H235" s="458"/>
      <c r="I235" s="458"/>
      <c r="J235" s="458"/>
      <c r="K235" s="458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</row>
    <row r="236" spans="1:30" ht="12.75" customHeight="1">
      <c r="A236" s="458"/>
      <c r="B236" s="458"/>
      <c r="C236" s="459"/>
      <c r="D236" s="459"/>
      <c r="E236" s="458"/>
      <c r="F236" s="458"/>
      <c r="G236" s="458"/>
      <c r="H236" s="458"/>
      <c r="I236" s="458"/>
      <c r="J236" s="458"/>
      <c r="K236" s="458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</row>
    <row r="237" spans="1:30" ht="12.75" customHeight="1">
      <c r="A237" s="458"/>
      <c r="B237" s="458"/>
      <c r="C237" s="459"/>
      <c r="D237" s="459"/>
      <c r="E237" s="458"/>
      <c r="F237" s="458"/>
      <c r="G237" s="458"/>
      <c r="H237" s="458"/>
      <c r="I237" s="458"/>
      <c r="J237" s="458"/>
      <c r="K237" s="458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</row>
    <row r="238" spans="1:30" ht="12.75" customHeight="1">
      <c r="A238" s="458"/>
      <c r="B238" s="458"/>
      <c r="C238" s="459"/>
      <c r="D238" s="459"/>
      <c r="E238" s="458"/>
      <c r="F238" s="458"/>
      <c r="G238" s="458"/>
      <c r="H238" s="458"/>
      <c r="I238" s="458"/>
      <c r="J238" s="458"/>
      <c r="K238" s="458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</row>
    <row r="239" spans="1:30" ht="12.75" customHeight="1">
      <c r="A239" s="458"/>
      <c r="B239" s="458"/>
      <c r="C239" s="459"/>
      <c r="D239" s="459"/>
      <c r="E239" s="458"/>
      <c r="F239" s="458"/>
      <c r="G239" s="458"/>
      <c r="H239" s="458"/>
      <c r="I239" s="458"/>
      <c r="J239" s="458"/>
      <c r="K239" s="458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</row>
    <row r="240" spans="1:30" ht="12.75" customHeight="1">
      <c r="A240" s="458"/>
      <c r="B240" s="458"/>
      <c r="C240" s="459"/>
      <c r="D240" s="459"/>
      <c r="E240" s="458"/>
      <c r="F240" s="458"/>
      <c r="G240" s="458"/>
      <c r="H240" s="458"/>
      <c r="I240" s="458"/>
      <c r="J240" s="458"/>
      <c r="K240" s="458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</row>
    <row r="241" spans="1:30" ht="12.75" customHeight="1">
      <c r="A241" s="458"/>
      <c r="B241" s="458"/>
      <c r="C241" s="459"/>
      <c r="D241" s="459"/>
      <c r="E241" s="458"/>
      <c r="F241" s="458"/>
      <c r="G241" s="458"/>
      <c r="H241" s="458"/>
      <c r="I241" s="458"/>
      <c r="J241" s="458"/>
      <c r="K241" s="458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</row>
    <row r="242" spans="1:30" ht="12.75" customHeight="1">
      <c r="A242" s="458"/>
      <c r="B242" s="458"/>
      <c r="C242" s="459"/>
      <c r="D242" s="459"/>
      <c r="E242" s="458"/>
      <c r="F242" s="458"/>
      <c r="G242" s="458"/>
      <c r="H242" s="458"/>
      <c r="I242" s="458"/>
      <c r="J242" s="458"/>
      <c r="K242" s="458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</row>
    <row r="243" spans="1:30" ht="12.75" customHeight="1">
      <c r="A243" s="458"/>
      <c r="B243" s="458"/>
      <c r="C243" s="459"/>
      <c r="D243" s="459"/>
      <c r="E243" s="458"/>
      <c r="F243" s="458"/>
      <c r="G243" s="458"/>
      <c r="H243" s="458"/>
      <c r="I243" s="458"/>
      <c r="J243" s="458"/>
      <c r="K243" s="458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</row>
    <row r="244" spans="1:30" ht="12.75" customHeight="1">
      <c r="A244" s="458"/>
      <c r="B244" s="458"/>
      <c r="C244" s="459"/>
      <c r="D244" s="459"/>
      <c r="E244" s="458"/>
      <c r="F244" s="458"/>
      <c r="G244" s="458"/>
      <c r="H244" s="458"/>
      <c r="I244" s="458"/>
      <c r="J244" s="458"/>
      <c r="K244" s="458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</row>
    <row r="245" spans="1:30" ht="12.75" customHeight="1">
      <c r="A245" s="458"/>
      <c r="B245" s="458"/>
      <c r="C245" s="459"/>
      <c r="D245" s="459"/>
      <c r="E245" s="458"/>
      <c r="F245" s="458"/>
      <c r="G245" s="458"/>
      <c r="H245" s="458"/>
      <c r="I245" s="458"/>
      <c r="J245" s="458"/>
      <c r="K245" s="458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</row>
    <row r="246" spans="1:30" ht="12.75" customHeight="1">
      <c r="A246" s="458"/>
      <c r="B246" s="458"/>
      <c r="C246" s="459"/>
      <c r="D246" s="459"/>
      <c r="E246" s="458"/>
      <c r="F246" s="458"/>
      <c r="G246" s="458"/>
      <c r="H246" s="458"/>
      <c r="I246" s="458"/>
      <c r="J246" s="458"/>
      <c r="K246" s="458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</row>
    <row r="247" spans="1:30" ht="12.75" customHeight="1">
      <c r="A247" s="458"/>
      <c r="B247" s="458"/>
      <c r="C247" s="459"/>
      <c r="D247" s="459"/>
      <c r="E247" s="458"/>
      <c r="F247" s="458"/>
      <c r="G247" s="458"/>
      <c r="H247" s="458"/>
      <c r="I247" s="458"/>
      <c r="J247" s="458"/>
      <c r="K247" s="458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</row>
    <row r="248" spans="1:30" ht="12.75" customHeight="1">
      <c r="A248" s="458"/>
      <c r="B248" s="458"/>
      <c r="C248" s="459"/>
      <c r="D248" s="459"/>
      <c r="E248" s="458"/>
      <c r="F248" s="458"/>
      <c r="G248" s="458"/>
      <c r="H248" s="458"/>
      <c r="I248" s="458"/>
      <c r="J248" s="458"/>
      <c r="K248" s="458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</row>
    <row r="249" spans="1:30" ht="12.75" customHeight="1">
      <c r="A249" s="458"/>
      <c r="B249" s="458"/>
      <c r="C249" s="459"/>
      <c r="D249" s="459"/>
      <c r="E249" s="458"/>
      <c r="F249" s="458"/>
      <c r="G249" s="458"/>
      <c r="H249" s="458"/>
      <c r="I249" s="458"/>
      <c r="J249" s="458"/>
      <c r="K249" s="458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</row>
    <row r="250" spans="1:30" ht="12.75" customHeight="1">
      <c r="A250" s="458"/>
      <c r="B250" s="458"/>
      <c r="C250" s="459"/>
      <c r="D250" s="459"/>
      <c r="E250" s="458"/>
      <c r="F250" s="458"/>
      <c r="G250" s="458"/>
      <c r="H250" s="458"/>
      <c r="I250" s="458"/>
      <c r="J250" s="458"/>
      <c r="K250" s="458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</row>
    <row r="251" spans="1:30" ht="12.75" customHeight="1">
      <c r="A251" s="458"/>
      <c r="B251" s="458"/>
      <c r="C251" s="459"/>
      <c r="D251" s="459"/>
      <c r="E251" s="458"/>
      <c r="F251" s="458"/>
      <c r="G251" s="458"/>
      <c r="H251" s="458"/>
      <c r="I251" s="458"/>
      <c r="J251" s="458"/>
      <c r="K251" s="458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</row>
    <row r="252" spans="1:30" ht="12.75" customHeight="1">
      <c r="A252" s="458"/>
      <c r="B252" s="458"/>
      <c r="C252" s="459"/>
      <c r="D252" s="459"/>
      <c r="E252" s="458"/>
      <c r="F252" s="458"/>
      <c r="G252" s="458"/>
      <c r="H252" s="458"/>
      <c r="I252" s="458"/>
      <c r="J252" s="458"/>
      <c r="K252" s="458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</row>
    <row r="253" spans="1:30" ht="12.75" customHeight="1">
      <c r="A253" s="458"/>
      <c r="B253" s="458"/>
      <c r="C253" s="459"/>
      <c r="D253" s="459"/>
      <c r="E253" s="458"/>
      <c r="F253" s="458"/>
      <c r="G253" s="458"/>
      <c r="H253" s="458"/>
      <c r="I253" s="458"/>
      <c r="J253" s="458"/>
      <c r="K253" s="458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</row>
    <row r="254" spans="1:30" ht="12.75" customHeight="1">
      <c r="A254" s="458"/>
      <c r="B254" s="458"/>
      <c r="C254" s="459"/>
      <c r="D254" s="459"/>
      <c r="E254" s="458"/>
      <c r="F254" s="458"/>
      <c r="G254" s="458"/>
      <c r="H254" s="458"/>
      <c r="I254" s="458"/>
      <c r="J254" s="458"/>
      <c r="K254" s="458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</row>
    <row r="255" spans="1:30" ht="12.75" customHeight="1">
      <c r="A255" s="458"/>
      <c r="B255" s="458"/>
      <c r="C255" s="459"/>
      <c r="D255" s="459"/>
      <c r="E255" s="458"/>
      <c r="F255" s="458"/>
      <c r="G255" s="458"/>
      <c r="H255" s="458"/>
      <c r="I255" s="458"/>
      <c r="J255" s="458"/>
      <c r="K255" s="458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</row>
    <row r="256" spans="1:30" ht="12.75" customHeight="1">
      <c r="A256" s="458"/>
      <c r="B256" s="458"/>
      <c r="C256" s="459"/>
      <c r="D256" s="459"/>
      <c r="E256" s="458"/>
      <c r="F256" s="458"/>
      <c r="G256" s="458"/>
      <c r="H256" s="458"/>
      <c r="I256" s="458"/>
      <c r="J256" s="458"/>
      <c r="K256" s="458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</row>
    <row r="257" spans="1:30" ht="12.75" customHeight="1">
      <c r="A257" s="458"/>
      <c r="B257" s="458"/>
      <c r="C257" s="459"/>
      <c r="D257" s="459"/>
      <c r="E257" s="458"/>
      <c r="F257" s="458"/>
      <c r="G257" s="458"/>
      <c r="H257" s="458"/>
      <c r="I257" s="458"/>
      <c r="J257" s="458"/>
      <c r="K257" s="458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</row>
    <row r="258" spans="1:30" ht="12.75" customHeight="1">
      <c r="A258" s="458"/>
      <c r="B258" s="458"/>
      <c r="C258" s="459"/>
      <c r="D258" s="459"/>
      <c r="E258" s="458"/>
      <c r="F258" s="458"/>
      <c r="G258" s="458"/>
      <c r="H258" s="458"/>
      <c r="I258" s="458"/>
      <c r="J258" s="458"/>
      <c r="K258" s="458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</row>
    <row r="259" spans="1:30" ht="12.75" customHeight="1">
      <c r="A259" s="458"/>
      <c r="B259" s="458"/>
      <c r="C259" s="459"/>
      <c r="D259" s="459"/>
      <c r="E259" s="458"/>
      <c r="F259" s="458"/>
      <c r="G259" s="458"/>
      <c r="H259" s="458"/>
      <c r="I259" s="458"/>
      <c r="J259" s="458"/>
      <c r="K259" s="458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</row>
    <row r="260" spans="1:30" ht="12.75" customHeight="1">
      <c r="A260" s="458"/>
      <c r="B260" s="458"/>
      <c r="C260" s="459"/>
      <c r="D260" s="459"/>
      <c r="E260" s="458"/>
      <c r="F260" s="458"/>
      <c r="G260" s="458"/>
      <c r="H260" s="458"/>
      <c r="I260" s="458"/>
      <c r="J260" s="458"/>
      <c r="K260" s="458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</row>
    <row r="261" spans="1:30" ht="12.75" customHeight="1">
      <c r="A261" s="458"/>
      <c r="B261" s="458"/>
      <c r="C261" s="459"/>
      <c r="D261" s="459"/>
      <c r="E261" s="458"/>
      <c r="F261" s="458"/>
      <c r="G261" s="458"/>
      <c r="H261" s="458"/>
      <c r="I261" s="458"/>
      <c r="J261" s="458"/>
      <c r="K261" s="458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</row>
    <row r="262" spans="1:30" ht="12.75" customHeight="1">
      <c r="A262" s="458"/>
      <c r="B262" s="458"/>
      <c r="C262" s="459"/>
      <c r="D262" s="459"/>
      <c r="E262" s="458"/>
      <c r="F262" s="458"/>
      <c r="G262" s="458"/>
      <c r="H262" s="458"/>
      <c r="I262" s="458"/>
      <c r="J262" s="458"/>
      <c r="K262" s="458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</row>
    <row r="263" spans="1:30" ht="12.75" customHeight="1">
      <c r="A263" s="458"/>
      <c r="B263" s="458"/>
      <c r="C263" s="459"/>
      <c r="D263" s="459"/>
      <c r="E263" s="458"/>
      <c r="F263" s="458"/>
      <c r="G263" s="458"/>
      <c r="H263" s="458"/>
      <c r="I263" s="458"/>
      <c r="J263" s="458"/>
      <c r="K263" s="458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</row>
    <row r="264" spans="1:30" ht="12.75" customHeight="1">
      <c r="A264" s="458"/>
      <c r="B264" s="458"/>
      <c r="C264" s="459"/>
      <c r="D264" s="459"/>
      <c r="E264" s="458"/>
      <c r="F264" s="458"/>
      <c r="G264" s="458"/>
      <c r="H264" s="458"/>
      <c r="I264" s="458"/>
      <c r="J264" s="458"/>
      <c r="K264" s="458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</row>
    <row r="265" spans="1:30" ht="12.75" customHeight="1">
      <c r="A265" s="458"/>
      <c r="B265" s="458"/>
      <c r="C265" s="459"/>
      <c r="D265" s="459"/>
      <c r="E265" s="458"/>
      <c r="F265" s="458"/>
      <c r="G265" s="458"/>
      <c r="H265" s="458"/>
      <c r="I265" s="458"/>
      <c r="J265" s="458"/>
      <c r="K265" s="458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</row>
    <row r="266" spans="1:30" ht="12.75" customHeight="1">
      <c r="A266" s="458"/>
      <c r="B266" s="458"/>
      <c r="C266" s="459"/>
      <c r="D266" s="459"/>
      <c r="E266" s="458"/>
      <c r="F266" s="458"/>
      <c r="G266" s="458"/>
      <c r="H266" s="458"/>
      <c r="I266" s="458"/>
      <c r="J266" s="458"/>
      <c r="K266" s="458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</row>
    <row r="267" spans="1:30" ht="12.75" customHeight="1">
      <c r="A267" s="458"/>
      <c r="B267" s="458"/>
      <c r="C267" s="459"/>
      <c r="D267" s="459"/>
      <c r="E267" s="458"/>
      <c r="F267" s="458"/>
      <c r="G267" s="458"/>
      <c r="H267" s="458"/>
      <c r="I267" s="458"/>
      <c r="J267" s="458"/>
      <c r="K267" s="458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</row>
    <row r="268" spans="1:30" ht="12.75" customHeight="1">
      <c r="A268" s="458"/>
      <c r="B268" s="458"/>
      <c r="C268" s="459"/>
      <c r="D268" s="459"/>
      <c r="E268" s="458"/>
      <c r="F268" s="458"/>
      <c r="G268" s="458"/>
      <c r="H268" s="458"/>
      <c r="I268" s="458"/>
      <c r="J268" s="458"/>
      <c r="K268" s="458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</row>
    <row r="269" spans="1:30" ht="12.75" customHeight="1">
      <c r="A269" s="458"/>
      <c r="B269" s="458"/>
      <c r="C269" s="459"/>
      <c r="D269" s="459"/>
      <c r="E269" s="458"/>
      <c r="F269" s="458"/>
      <c r="G269" s="458"/>
      <c r="H269" s="458"/>
      <c r="I269" s="458"/>
      <c r="J269" s="458"/>
      <c r="K269" s="458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</row>
    <row r="270" spans="1:30" ht="12.75" customHeight="1">
      <c r="A270" s="207"/>
      <c r="B270" s="207"/>
      <c r="C270" s="207"/>
      <c r="D270" s="207"/>
      <c r="E270" s="207"/>
      <c r="F270" s="207"/>
      <c r="G270" s="207"/>
      <c r="H270" s="207"/>
      <c r="I270" s="207"/>
      <c r="J270" s="458"/>
      <c r="K270" s="458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</row>
    <row r="271" spans="1:30" ht="12.75" customHeight="1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</row>
    <row r="272" spans="1:30" ht="12.75" customHeight="1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</row>
    <row r="273" spans="1:30" ht="12.75" customHeight="1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</row>
    <row r="274" spans="1:30" ht="12.75" customHeight="1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</row>
    <row r="275" spans="1:30" ht="12.75" customHeight="1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</row>
    <row r="276" spans="1:30" ht="12.75" customHeight="1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</row>
    <row r="277" spans="1:30" ht="12.75" customHeight="1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</row>
    <row r="278" spans="1:30" ht="12.75" customHeight="1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</row>
    <row r="279" spans="1:30" ht="12.75" customHeight="1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</row>
    <row r="280" spans="1:30" ht="12.75" customHeight="1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</row>
    <row r="281" spans="1:30" ht="12.75" customHeight="1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</row>
    <row r="282" spans="1:30" ht="12.75" customHeight="1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</row>
    <row r="283" spans="1:30" ht="12.75" customHeight="1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</row>
    <row r="284" spans="1:30" ht="12.75" customHeight="1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</row>
    <row r="285" spans="1:30" ht="12.75" customHeight="1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</row>
    <row r="286" spans="1:30" ht="12.75" customHeight="1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</row>
    <row r="287" spans="1:30" ht="12.75" customHeight="1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</row>
    <row r="288" spans="1:30" ht="12.75" customHeight="1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</row>
    <row r="289" spans="1:30" ht="12.75" customHeight="1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</row>
    <row r="290" spans="1:30" ht="12.75" customHeight="1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</row>
    <row r="291" spans="1:30" ht="12.75" customHeight="1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</row>
    <row r="292" spans="1:30" ht="12.75" customHeight="1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</row>
    <row r="293" spans="1:30" ht="12.75" customHeight="1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</row>
    <row r="294" spans="1:30" ht="12.75" customHeight="1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</row>
    <row r="295" spans="1:30" ht="12.75" customHeight="1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</row>
    <row r="296" spans="1:30" ht="12.75" customHeight="1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</row>
    <row r="297" spans="1:30" ht="12.75" customHeight="1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</row>
    <row r="298" spans="1:30" ht="12.75" customHeight="1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</row>
    <row r="299" spans="1:30" ht="12.75" customHeight="1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</row>
    <row r="300" spans="1:30" ht="12.75" customHeight="1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</row>
    <row r="301" spans="1:30" ht="12.75" customHeight="1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</row>
    <row r="302" spans="1:30" ht="12.75" customHeight="1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</row>
    <row r="303" spans="1:30" ht="12.75" customHeight="1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</row>
    <row r="304" spans="1:30" ht="12.75" customHeight="1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</row>
    <row r="305" spans="1:30" ht="12.75" customHeight="1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</row>
    <row r="306" spans="1:30" ht="12.75" customHeight="1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</row>
    <row r="307" spans="1:30" ht="12.75" customHeight="1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</row>
    <row r="308" spans="1:30" ht="12.75" customHeight="1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</row>
    <row r="309" spans="1:30" ht="12.75" customHeight="1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</row>
    <row r="310" spans="1:30" ht="12.75" customHeight="1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</row>
    <row r="311" spans="1:30" ht="12.75" customHeight="1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</row>
    <row r="312" spans="1:30" ht="12.75" customHeight="1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</row>
    <row r="313" spans="1:30" ht="12.75" customHeight="1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</row>
    <row r="314" spans="1:30" ht="12.75" customHeight="1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</row>
    <row r="315" spans="1:30" ht="12.75" customHeight="1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</row>
    <row r="316" spans="1:30" ht="12.75" customHeight="1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</row>
    <row r="317" spans="1:30" ht="12.75" customHeight="1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</row>
    <row r="318" spans="1:30" ht="12.75" customHeight="1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</row>
    <row r="319" spans="1:30" ht="12.75" customHeight="1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</row>
    <row r="320" spans="1:30" ht="12.75" customHeight="1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</row>
    <row r="321" spans="1:30" ht="12.75" customHeight="1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</row>
    <row r="322" spans="1:30" ht="12.75" customHeight="1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</row>
    <row r="323" spans="1:30" ht="12.75" customHeight="1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</row>
    <row r="324" spans="1:30" ht="12.75" customHeight="1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  <c r="AB324" s="207"/>
      <c r="AC324" s="207"/>
      <c r="AD324" s="207"/>
    </row>
    <row r="325" spans="1:30" ht="12.75" customHeight="1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7"/>
      <c r="AC325" s="207"/>
      <c r="AD325" s="207"/>
    </row>
    <row r="326" spans="1:30" ht="12.75" customHeight="1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  <c r="AB326" s="207"/>
      <c r="AC326" s="207"/>
      <c r="AD326" s="207"/>
    </row>
    <row r="327" spans="1:30" ht="12.75" customHeight="1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</row>
    <row r="328" spans="1:30" ht="12.75" customHeight="1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</row>
    <row r="329" spans="1:30" ht="12.75" customHeight="1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</row>
    <row r="330" spans="1:30" ht="12.75" customHeight="1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</row>
    <row r="331" spans="1:30" ht="12.75" customHeight="1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</row>
    <row r="332" spans="1:30" ht="12.75" customHeight="1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</row>
    <row r="333" spans="1:30" ht="12.75" customHeight="1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  <c r="AB333" s="207"/>
      <c r="AC333" s="207"/>
      <c r="AD333" s="207"/>
    </row>
    <row r="334" spans="1:30" ht="12.75" customHeight="1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</row>
    <row r="335" spans="1:30" ht="12.75" customHeight="1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  <c r="AB335" s="207"/>
      <c r="AC335" s="207"/>
      <c r="AD335" s="207"/>
    </row>
    <row r="336" spans="1:30" ht="12.75" customHeight="1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  <c r="AB336" s="207"/>
      <c r="AC336" s="207"/>
      <c r="AD336" s="207"/>
    </row>
    <row r="337" spans="1:30" ht="12.75" customHeight="1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  <c r="AB337" s="207"/>
      <c r="AC337" s="207"/>
      <c r="AD337" s="207"/>
    </row>
    <row r="338" spans="1:30" ht="12.75" customHeight="1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  <c r="AB338" s="207"/>
      <c r="AC338" s="207"/>
      <c r="AD338" s="207"/>
    </row>
    <row r="339" spans="1:30" ht="12.75" customHeight="1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</row>
    <row r="340" spans="1:30" ht="12.75" customHeight="1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</row>
    <row r="341" spans="1:30" ht="12.75" customHeight="1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</row>
    <row r="342" spans="1:30" ht="12.75" customHeight="1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</row>
    <row r="343" spans="1:30" ht="12.75" customHeight="1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</row>
    <row r="344" spans="1:30" ht="12.75" customHeight="1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</row>
    <row r="345" spans="1:30" ht="12.75" customHeight="1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</row>
    <row r="346" spans="1:30" ht="12.75" customHeight="1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</row>
    <row r="347" spans="1:30" ht="12.75" customHeight="1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</row>
    <row r="348" spans="1:30" ht="12.75" customHeight="1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</row>
    <row r="349" spans="1:30" ht="12.75" customHeight="1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</row>
    <row r="350" spans="1:30" ht="12.75" customHeight="1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</row>
    <row r="351" spans="1:30" ht="12.75" customHeight="1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</row>
    <row r="352" spans="1:30" ht="12.75" customHeight="1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</row>
    <row r="353" spans="1:30" ht="12.75" customHeight="1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</row>
    <row r="354" spans="1:30" ht="12.75" customHeight="1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</row>
    <row r="355" spans="1:30" ht="12.75" customHeight="1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</row>
    <row r="356" spans="1:30" ht="12.75" customHeight="1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</row>
    <row r="357" spans="1:30" ht="12.75" customHeight="1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</row>
    <row r="358" spans="1:30" ht="12.75" customHeight="1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</row>
    <row r="359" spans="1:30" ht="12.75" customHeight="1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</row>
    <row r="360" spans="1:30" ht="12.75" customHeight="1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</row>
    <row r="361" spans="1:30" ht="12.75" customHeight="1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</row>
    <row r="362" spans="1:30" ht="12.75" customHeight="1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</row>
    <row r="363" spans="1:30" ht="12.75" customHeight="1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</row>
    <row r="364" spans="1:30" ht="12.75" customHeight="1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</row>
    <row r="365" spans="1:30" ht="12.75" customHeight="1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</row>
    <row r="366" spans="1:30" ht="12.75" customHeight="1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</row>
    <row r="367" spans="1:30" ht="12.75" customHeight="1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</row>
    <row r="368" spans="1:30" ht="12.75" customHeight="1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</row>
    <row r="369" spans="1:30" ht="12.75" customHeight="1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</row>
    <row r="370" spans="1:30" ht="12.75" customHeight="1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</row>
    <row r="371" spans="1:30" ht="12.75" customHeight="1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</row>
    <row r="372" spans="1:30" ht="12.75" customHeight="1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</row>
    <row r="373" spans="1:30" ht="12.75" customHeight="1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</row>
    <row r="374" spans="1:30" ht="12.75" customHeight="1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</row>
    <row r="375" spans="1:30" ht="12.75" customHeight="1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</row>
    <row r="376" spans="1:30" ht="12.75" customHeight="1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</row>
    <row r="377" spans="1:30" ht="12.75" customHeight="1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</row>
    <row r="378" spans="1:30" ht="12.75" customHeight="1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</row>
    <row r="379" spans="1:30" ht="12.75" customHeight="1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</row>
    <row r="380" spans="1:30" ht="12.75" customHeight="1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</row>
    <row r="381" spans="1:30" ht="12.75" customHeight="1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</row>
    <row r="382" spans="1:30" ht="12.75" customHeight="1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</row>
    <row r="383" spans="1:30" ht="12.75" customHeight="1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</row>
    <row r="384" spans="1:30" ht="12.75" customHeight="1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</row>
    <row r="385" spans="1:30" ht="12.75" customHeight="1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</row>
    <row r="386" spans="1:30" ht="12.75" customHeight="1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</row>
    <row r="387" spans="1:30" ht="12.75" customHeight="1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</row>
    <row r="388" spans="1:30" ht="12.75" customHeight="1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</row>
    <row r="389" spans="1:30" ht="12.75" customHeight="1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</row>
    <row r="390" spans="1:30" ht="12.75" customHeight="1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</row>
    <row r="391" spans="1:30" ht="12.75" customHeight="1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</row>
    <row r="392" spans="1:30" ht="12.75" customHeight="1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</row>
    <row r="393" spans="1:30" ht="12.75" customHeight="1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</row>
    <row r="394" spans="1:30" ht="12.75" customHeight="1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</row>
    <row r="395" spans="1:30" ht="12.75" customHeight="1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</row>
    <row r="396" spans="1:30" ht="12.75" customHeight="1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</row>
    <row r="397" spans="1:30" ht="12.75" customHeight="1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</row>
    <row r="398" spans="1:30" ht="12.75" customHeight="1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</row>
    <row r="399" spans="1:30" ht="12.75" customHeight="1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</row>
    <row r="400" spans="1:30" ht="12.75" customHeight="1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</row>
    <row r="401" spans="1:30" ht="12.75" customHeight="1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</row>
    <row r="402" spans="1:30" ht="12.75" customHeight="1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</row>
    <row r="403" spans="1:30" ht="12.75" customHeight="1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</row>
    <row r="404" spans="1:30" ht="12.75" customHeight="1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</row>
    <row r="405" spans="1:30" ht="12.75" customHeight="1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</row>
    <row r="406" spans="1:30" ht="12.75" customHeight="1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</row>
    <row r="407" spans="1:30" ht="12.75" customHeight="1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</row>
    <row r="408" spans="1:30" ht="12.75" customHeight="1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  <c r="AB408" s="207"/>
      <c r="AC408" s="207"/>
      <c r="AD408" s="207"/>
    </row>
    <row r="409" spans="1:30" ht="12.75" customHeight="1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</row>
    <row r="410" spans="1:30" ht="12.75" customHeight="1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</row>
    <row r="411" spans="1:30" ht="12.75" customHeight="1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</row>
    <row r="412" spans="1:30" ht="12.75" customHeight="1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</row>
    <row r="413" spans="1:30" ht="12.75" customHeight="1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</row>
    <row r="414" spans="1:30" ht="12.75" customHeight="1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</row>
    <row r="415" spans="1:30" ht="12.75" customHeight="1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</row>
    <row r="416" spans="1:30" ht="12.75" customHeight="1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</row>
    <row r="417" spans="1:30" ht="12.75" customHeight="1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</row>
    <row r="418" spans="1:30" ht="12.75" customHeight="1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</row>
    <row r="419" spans="1:30" ht="12.75" customHeight="1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</row>
    <row r="420" spans="1:30" ht="12.75" customHeight="1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</row>
    <row r="421" spans="1:30" ht="12.75" customHeight="1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</row>
    <row r="422" spans="1:30" ht="12.75" customHeight="1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</row>
    <row r="423" spans="1:30" ht="12.75" customHeight="1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</row>
    <row r="424" spans="1:30" ht="12.75" customHeight="1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</row>
    <row r="425" spans="1:30" ht="12.75" customHeight="1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</row>
    <row r="426" spans="1:30" ht="12.75" customHeight="1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</row>
    <row r="427" spans="1:30" ht="12.75" customHeight="1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</row>
    <row r="428" spans="1:30" ht="12.75" customHeight="1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</row>
    <row r="429" spans="1:30" ht="12.75" customHeight="1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</row>
    <row r="430" spans="1:30" ht="12.75" customHeight="1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</row>
    <row r="431" spans="1:30" ht="12.75" customHeight="1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</row>
    <row r="432" spans="1:30" ht="12.75" customHeight="1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</row>
    <row r="433" spans="1:30" ht="12.75" customHeight="1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  <c r="AB433" s="207"/>
      <c r="AC433" s="207"/>
      <c r="AD433" s="207"/>
    </row>
    <row r="434" spans="1:30" ht="12.75" customHeight="1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</row>
    <row r="435" spans="1:30" ht="12.75" customHeight="1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</row>
    <row r="436" spans="1:30" ht="12.75" customHeight="1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</row>
    <row r="437" spans="1:30" ht="12.75" customHeight="1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</row>
    <row r="438" spans="1:30" ht="12.75" customHeight="1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  <c r="AB438" s="207"/>
      <c r="AC438" s="207"/>
      <c r="AD438" s="207"/>
    </row>
    <row r="439" spans="1:30" ht="12.75" customHeight="1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  <c r="AB439" s="207"/>
      <c r="AC439" s="207"/>
      <c r="AD439" s="207"/>
    </row>
    <row r="440" spans="1:30" ht="12.75" customHeight="1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  <c r="AB440" s="207"/>
      <c r="AC440" s="207"/>
      <c r="AD440" s="207"/>
    </row>
    <row r="441" spans="1:30" ht="12.75" customHeight="1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</row>
    <row r="442" spans="1:30" ht="12.75" customHeight="1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</row>
    <row r="443" spans="1:30" ht="12.75" customHeight="1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</row>
    <row r="444" spans="1:30" ht="12.75" customHeight="1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</row>
    <row r="445" spans="1:30" ht="12.75" customHeight="1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  <c r="AB445" s="207"/>
      <c r="AC445" s="207"/>
      <c r="AD445" s="207"/>
    </row>
    <row r="446" spans="1:30" ht="12.75" customHeight="1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</row>
    <row r="447" spans="1:30" ht="12.75" customHeight="1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  <c r="AB447" s="207"/>
      <c r="AC447" s="207"/>
      <c r="AD447" s="207"/>
    </row>
    <row r="448" spans="1:30" ht="12.75" customHeight="1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</row>
    <row r="449" spans="1:30" ht="12.75" customHeight="1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  <c r="AB449" s="207"/>
      <c r="AC449" s="207"/>
      <c r="AD449" s="207"/>
    </row>
    <row r="450" spans="1:30" ht="12.75" customHeight="1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  <c r="AB450" s="207"/>
      <c r="AC450" s="207"/>
      <c r="AD450" s="207"/>
    </row>
    <row r="451" spans="1:30" ht="12.75" customHeight="1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  <c r="AB451" s="207"/>
      <c r="AC451" s="207"/>
      <c r="AD451" s="207"/>
    </row>
    <row r="452" spans="1:30" ht="12.75" customHeight="1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</row>
    <row r="453" spans="1:30" ht="12.75" customHeight="1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  <c r="AB453" s="207"/>
      <c r="AC453" s="207"/>
      <c r="AD453" s="207"/>
    </row>
    <row r="454" spans="1:30" ht="12.75" customHeight="1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</row>
    <row r="455" spans="1:30" ht="12.75" customHeight="1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</row>
    <row r="456" spans="1:30" ht="12.75" customHeight="1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</row>
    <row r="457" spans="1:30" ht="12.75" customHeight="1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</row>
    <row r="458" spans="1:30" ht="12.75" customHeight="1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</row>
    <row r="459" spans="1:30" ht="12.75" customHeight="1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</row>
    <row r="460" spans="1:30" ht="12.75" customHeight="1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</row>
    <row r="461" spans="1:30" ht="12.75" customHeight="1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</row>
    <row r="462" spans="1:30" ht="12.75" customHeight="1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</row>
    <row r="463" spans="1:30" ht="12.75" customHeight="1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</row>
    <row r="464" spans="1:30" ht="12.75" customHeight="1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</row>
    <row r="465" spans="1:30" ht="12.75" customHeight="1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</row>
    <row r="466" spans="1:30" ht="12.75" customHeight="1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</row>
    <row r="467" spans="1:30" ht="12.75" customHeight="1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</row>
    <row r="468" spans="1:30" ht="12.75" customHeight="1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</row>
    <row r="469" spans="1:30" ht="12.75" customHeight="1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</row>
    <row r="470" spans="1:30" ht="12.75" customHeight="1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</row>
    <row r="471" spans="1:30" ht="12.75" customHeight="1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</row>
    <row r="472" spans="1:30" ht="12.75" customHeight="1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</row>
    <row r="473" spans="1:30" ht="12.75" customHeight="1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</row>
    <row r="474" spans="1:30" ht="12.75" customHeight="1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</row>
    <row r="475" spans="1:30" ht="12.75" customHeight="1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</row>
    <row r="476" spans="1:30" ht="12.75" customHeight="1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</row>
    <row r="477" spans="1:30" ht="12.75" customHeight="1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</row>
    <row r="478" spans="1:30" ht="12.75" customHeight="1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</row>
    <row r="479" spans="1:30" ht="12.75" customHeight="1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  <c r="AB479" s="207"/>
      <c r="AC479" s="207"/>
      <c r="AD479" s="207"/>
    </row>
    <row r="480" spans="1:30" ht="12.75" customHeight="1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</row>
    <row r="481" spans="1:30" ht="12.75" customHeight="1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  <c r="AB481" s="207"/>
      <c r="AC481" s="207"/>
      <c r="AD481" s="207"/>
    </row>
    <row r="482" spans="1:30" ht="12.75" customHeight="1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7"/>
      <c r="AD482" s="207"/>
    </row>
    <row r="483" spans="1:30" ht="12.75" customHeight="1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</row>
    <row r="484" spans="1:30" ht="12.75" customHeight="1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</row>
    <row r="485" spans="1:30" ht="12.75" customHeight="1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</row>
    <row r="486" spans="1:30" ht="12.75" customHeight="1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</row>
    <row r="487" spans="1:30" ht="12.75" customHeight="1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</row>
    <row r="488" spans="1:30" ht="12.75" customHeight="1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</row>
    <row r="489" spans="1:30" ht="12.75" customHeight="1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</row>
    <row r="490" spans="1:30" ht="12.75" customHeight="1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</row>
    <row r="491" spans="1:30" ht="12.75" customHeight="1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</row>
    <row r="492" spans="1:30" ht="12.75" customHeight="1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</row>
    <row r="493" spans="1:30" ht="12.75" customHeight="1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</row>
    <row r="494" spans="1:30" ht="12.75" customHeight="1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</row>
    <row r="495" spans="1:30" ht="12.75" customHeight="1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</row>
    <row r="496" spans="1:30" ht="12.75" customHeight="1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</row>
    <row r="497" spans="1:30" ht="12.75" customHeight="1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</row>
    <row r="498" spans="1:30" ht="12.75" customHeight="1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</row>
    <row r="499" spans="1:30" ht="12.75" customHeight="1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</row>
    <row r="500" spans="1:30" ht="12.75" customHeight="1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</row>
    <row r="501" spans="1:30" ht="12.75" customHeight="1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  <c r="AB501" s="207"/>
      <c r="AC501" s="207"/>
      <c r="AD501" s="207"/>
    </row>
    <row r="502" spans="1:30" ht="12.75" customHeight="1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  <c r="AB502" s="207"/>
      <c r="AC502" s="207"/>
      <c r="AD502" s="207"/>
    </row>
    <row r="503" spans="1:30" ht="12.75" customHeight="1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  <c r="AB503" s="207"/>
      <c r="AC503" s="207"/>
      <c r="AD503" s="207"/>
    </row>
    <row r="504" spans="1:30" ht="12.75" customHeight="1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</row>
    <row r="505" spans="1:30" ht="12.75" customHeight="1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</row>
    <row r="506" spans="1:30" ht="12.75" customHeight="1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</row>
    <row r="507" spans="1:30" ht="12.75" customHeight="1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  <c r="AB507" s="207"/>
      <c r="AC507" s="207"/>
      <c r="AD507" s="207"/>
    </row>
    <row r="508" spans="1:30" ht="12.75" customHeight="1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  <c r="AB508" s="207"/>
      <c r="AC508" s="207"/>
      <c r="AD508" s="207"/>
    </row>
    <row r="509" spans="1:30" ht="12.75" customHeight="1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  <c r="AB509" s="207"/>
      <c r="AC509" s="207"/>
      <c r="AD509" s="207"/>
    </row>
    <row r="510" spans="1:30" ht="12.75" customHeight="1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</row>
    <row r="511" spans="1:30" ht="12.75" customHeight="1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</row>
    <row r="512" spans="1:30" ht="12.75" customHeight="1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</row>
    <row r="513" spans="1:30" ht="12.75" customHeight="1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</row>
    <row r="514" spans="1:30" ht="12.75" customHeight="1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</row>
    <row r="515" spans="1:30" ht="12.75" customHeight="1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</row>
    <row r="516" spans="1:30" ht="12.75" customHeight="1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</row>
    <row r="517" spans="1:30" ht="12.75" customHeight="1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  <c r="AB517" s="207"/>
      <c r="AC517" s="207"/>
      <c r="AD517" s="207"/>
    </row>
    <row r="518" spans="1:30" ht="12.75" customHeight="1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  <c r="AB518" s="207"/>
      <c r="AC518" s="207"/>
      <c r="AD518" s="207"/>
    </row>
    <row r="519" spans="1:30" ht="12.75" customHeight="1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  <c r="AB519" s="207"/>
      <c r="AC519" s="207"/>
      <c r="AD519" s="207"/>
    </row>
    <row r="520" spans="1:30" ht="12.75" customHeight="1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</row>
    <row r="521" spans="1:30" ht="12.75" customHeight="1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</row>
    <row r="522" spans="1:30" ht="12.75" customHeight="1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  <c r="AB522" s="207"/>
      <c r="AC522" s="207"/>
      <c r="AD522" s="207"/>
    </row>
    <row r="523" spans="1:30" ht="12.75" customHeight="1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</row>
    <row r="524" spans="1:30" ht="12.75" customHeight="1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  <c r="AB524" s="207"/>
      <c r="AC524" s="207"/>
      <c r="AD524" s="207"/>
    </row>
    <row r="525" spans="1:30" ht="12.75" customHeight="1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</row>
    <row r="526" spans="1:30" ht="12.75" customHeight="1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</row>
    <row r="527" spans="1:30" ht="12.75" customHeight="1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</row>
    <row r="528" spans="1:30" ht="12.75" customHeight="1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</row>
    <row r="529" spans="1:30" ht="12.75" customHeight="1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</row>
    <row r="530" spans="1:30" ht="12.75" customHeight="1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</row>
    <row r="531" spans="1:30" ht="12.75" customHeight="1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</row>
    <row r="532" spans="1:30" ht="12.75" customHeight="1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</row>
    <row r="533" spans="1:30" ht="12.75" customHeight="1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</row>
    <row r="534" spans="1:30" ht="12.75" customHeight="1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</row>
    <row r="535" spans="1:30" ht="12.75" customHeight="1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</row>
    <row r="536" spans="1:30" ht="12.75" customHeight="1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</row>
    <row r="537" spans="1:30" ht="12.75" customHeight="1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  <c r="AB537" s="207"/>
      <c r="AC537" s="207"/>
      <c r="AD537" s="207"/>
    </row>
    <row r="538" spans="1:30" ht="12.75" customHeight="1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  <c r="AB538" s="207"/>
      <c r="AC538" s="207"/>
      <c r="AD538" s="207"/>
    </row>
    <row r="539" spans="1:30" ht="12.75" customHeight="1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</row>
    <row r="540" spans="1:30" ht="12.75" customHeight="1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</row>
    <row r="541" spans="1:30" ht="12.75" customHeight="1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  <c r="AB541" s="207"/>
      <c r="AC541" s="207"/>
      <c r="AD541" s="207"/>
    </row>
    <row r="542" spans="1:30" ht="12.75" customHeight="1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  <c r="AB542" s="207"/>
      <c r="AC542" s="207"/>
      <c r="AD542" s="207"/>
    </row>
    <row r="543" spans="1:30" ht="12.75" customHeight="1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</row>
    <row r="544" spans="1:30" ht="12.75" customHeight="1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</row>
    <row r="545" spans="1:30" ht="12.75" customHeight="1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  <c r="AB545" s="207"/>
      <c r="AC545" s="207"/>
      <c r="AD545" s="207"/>
    </row>
    <row r="546" spans="1:30" ht="12.75" customHeight="1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</row>
    <row r="547" spans="1:30" ht="12.75" customHeight="1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</row>
    <row r="548" spans="1:30" ht="12.75" customHeight="1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</row>
    <row r="549" spans="1:30" ht="12.75" customHeight="1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</row>
    <row r="550" spans="1:30" ht="12.75" customHeight="1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</row>
    <row r="551" spans="1:30" ht="12.75" customHeight="1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</row>
    <row r="552" spans="1:30" ht="12.75" customHeight="1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</row>
    <row r="553" spans="1:30" ht="12.75" customHeight="1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</row>
    <row r="554" spans="1:30" ht="12.75" customHeight="1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</row>
    <row r="555" spans="1:30" ht="12.75" customHeight="1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  <c r="AB555" s="207"/>
      <c r="AC555" s="207"/>
      <c r="AD555" s="207"/>
    </row>
    <row r="556" spans="1:30" ht="12.75" customHeight="1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  <c r="AB556" s="207"/>
      <c r="AC556" s="207"/>
      <c r="AD556" s="207"/>
    </row>
    <row r="557" spans="1:30" ht="12.75" customHeight="1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</row>
    <row r="558" spans="1:30" ht="12.75" customHeight="1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  <c r="AB558" s="207"/>
      <c r="AC558" s="207"/>
      <c r="AD558" s="207"/>
    </row>
    <row r="559" spans="1:30" ht="12.75" customHeight="1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  <c r="AB559" s="207"/>
      <c r="AC559" s="207"/>
      <c r="AD559" s="207"/>
    </row>
    <row r="560" spans="1:30" ht="12.75" customHeight="1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  <c r="AB560" s="207"/>
      <c r="AC560" s="207"/>
      <c r="AD560" s="207"/>
    </row>
    <row r="561" spans="1:30" ht="12.75" customHeight="1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</row>
    <row r="562" spans="1:30" ht="12.75" customHeight="1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</row>
    <row r="563" spans="1:30" ht="12.75" customHeight="1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</row>
    <row r="564" spans="1:30" ht="12.75" customHeight="1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  <c r="AB564" s="207"/>
      <c r="AC564" s="207"/>
      <c r="AD564" s="207"/>
    </row>
    <row r="565" spans="1:30" ht="12.75" customHeight="1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</row>
    <row r="566" spans="1:30" ht="12.75" customHeight="1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</row>
    <row r="567" spans="1:30" ht="12.75" customHeight="1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</row>
    <row r="568" spans="1:30" ht="12.75" customHeight="1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</row>
    <row r="569" spans="1:30" ht="12.75" customHeight="1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</row>
    <row r="570" spans="1:30" ht="12.75" customHeight="1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</row>
    <row r="571" spans="1:30" ht="12.75" customHeight="1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  <c r="AB571" s="207"/>
      <c r="AC571" s="207"/>
      <c r="AD571" s="207"/>
    </row>
    <row r="572" spans="1:30" ht="12.75" customHeight="1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  <c r="AB572" s="207"/>
      <c r="AC572" s="207"/>
      <c r="AD572" s="207"/>
    </row>
    <row r="573" spans="1:30" ht="12.75" customHeight="1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</row>
    <row r="574" spans="1:30" ht="12.75" customHeight="1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  <c r="AB574" s="207"/>
      <c r="AC574" s="207"/>
      <c r="AD574" s="207"/>
    </row>
    <row r="575" spans="1:30" ht="12.75" customHeight="1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  <c r="AB575" s="207"/>
      <c r="AC575" s="207"/>
      <c r="AD575" s="207"/>
    </row>
    <row r="576" spans="1:30" ht="12.75" customHeight="1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  <c r="AB576" s="207"/>
      <c r="AC576" s="207"/>
      <c r="AD576" s="207"/>
    </row>
    <row r="577" spans="1:30" ht="12.75" customHeight="1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  <c r="AB577" s="207"/>
      <c r="AC577" s="207"/>
      <c r="AD577" s="207"/>
    </row>
    <row r="578" spans="1:30" ht="12.75" customHeight="1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</row>
    <row r="579" spans="1:30" ht="12.75" customHeight="1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  <c r="AB579" s="207"/>
      <c r="AC579" s="207"/>
      <c r="AD579" s="207"/>
    </row>
    <row r="580" spans="1:30" ht="12.75" customHeight="1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</row>
    <row r="581" spans="1:30" ht="12.75" customHeight="1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</row>
    <row r="582" spans="1:30" ht="12.75" customHeight="1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</row>
    <row r="583" spans="1:30" ht="12.75" customHeight="1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</row>
    <row r="584" spans="1:30" ht="12.75" customHeight="1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</row>
    <row r="585" spans="1:30" ht="12.75" customHeight="1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</row>
    <row r="586" spans="1:30" ht="12.75" customHeight="1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</row>
    <row r="587" spans="1:30" ht="12.75" customHeight="1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</row>
    <row r="588" spans="1:30" ht="12.75" customHeight="1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</row>
    <row r="589" spans="1:30" ht="12.75" customHeight="1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</row>
    <row r="590" spans="1:30" ht="12.75" customHeight="1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</row>
    <row r="591" spans="1:30" ht="12.75" customHeight="1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</row>
    <row r="592" spans="1:30" ht="12.75" customHeight="1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</row>
    <row r="593" spans="1:30" ht="12.75" customHeight="1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</row>
    <row r="594" spans="1:30" ht="12.75" customHeight="1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</row>
    <row r="595" spans="1:30" ht="12.75" customHeight="1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</row>
    <row r="596" spans="1:30" ht="12.75" customHeight="1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</row>
    <row r="597" spans="1:30" ht="12.75" customHeight="1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</row>
    <row r="598" spans="1:30" ht="12.75" customHeight="1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</row>
    <row r="599" spans="1:30" ht="12.75" customHeight="1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</row>
    <row r="600" spans="1:30" ht="12.75" customHeight="1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</row>
    <row r="601" spans="1:30" ht="12.75" customHeight="1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</row>
    <row r="602" spans="1:30" ht="12.75" customHeight="1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</row>
    <row r="603" spans="1:30" ht="12.75" customHeight="1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</row>
    <row r="604" spans="1:30" ht="12.75" customHeight="1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</row>
    <row r="605" spans="1:30" ht="12.75" customHeight="1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</row>
    <row r="606" spans="1:30" ht="12.75" customHeight="1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</row>
    <row r="607" spans="1:30" ht="12.75" customHeight="1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</row>
    <row r="608" spans="1:30" ht="12.75" customHeight="1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</row>
    <row r="609" spans="1:30" ht="12.75" customHeight="1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  <c r="AB609" s="207"/>
      <c r="AC609" s="207"/>
      <c r="AD609" s="207"/>
    </row>
    <row r="610" spans="1:30" ht="12.75" customHeight="1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  <c r="AB610" s="207"/>
      <c r="AC610" s="207"/>
      <c r="AD610" s="207"/>
    </row>
    <row r="611" spans="1:30" ht="12.75" customHeight="1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  <c r="AB611" s="207"/>
      <c r="AC611" s="207"/>
      <c r="AD611" s="207"/>
    </row>
    <row r="612" spans="1:30" ht="12.75" customHeight="1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  <c r="AB612" s="207"/>
      <c r="AC612" s="207"/>
      <c r="AD612" s="207"/>
    </row>
    <row r="613" spans="1:30" ht="12.75" customHeight="1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  <c r="AB613" s="207"/>
      <c r="AC613" s="207"/>
      <c r="AD613" s="207"/>
    </row>
    <row r="614" spans="1:30" ht="12.75" customHeight="1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  <c r="AB614" s="207"/>
      <c r="AC614" s="207"/>
      <c r="AD614" s="207"/>
    </row>
    <row r="615" spans="1:30" ht="12.75" customHeight="1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  <c r="AB615" s="207"/>
      <c r="AC615" s="207"/>
      <c r="AD615" s="207"/>
    </row>
    <row r="616" spans="1:30" ht="12.75" customHeight="1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  <c r="AB616" s="207"/>
      <c r="AC616" s="207"/>
      <c r="AD616" s="207"/>
    </row>
    <row r="617" spans="1:30" ht="12.75" customHeight="1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  <c r="AB617" s="207"/>
      <c r="AC617" s="207"/>
      <c r="AD617" s="207"/>
    </row>
    <row r="618" spans="1:30" ht="12.75" customHeight="1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  <c r="AB618" s="207"/>
      <c r="AC618" s="207"/>
      <c r="AD618" s="207"/>
    </row>
    <row r="619" spans="1:30" ht="12.75" customHeight="1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</row>
    <row r="620" spans="1:30" ht="12.75" customHeight="1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</row>
    <row r="621" spans="1:30" ht="12.75" customHeight="1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</row>
    <row r="622" spans="1:30" ht="12.75" customHeight="1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</row>
    <row r="623" spans="1:30" ht="12.75" customHeight="1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</row>
    <row r="624" spans="1:30" ht="12.75" customHeight="1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</row>
    <row r="625" spans="1:30" ht="12.75" customHeight="1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</row>
    <row r="626" spans="1:30" ht="12.75" customHeight="1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</row>
    <row r="627" spans="1:30" ht="12.75" customHeight="1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</row>
    <row r="628" spans="1:30" ht="12.75" customHeight="1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</row>
    <row r="629" spans="1:30" ht="12.75" customHeight="1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</row>
    <row r="630" spans="1:30" ht="12.75" customHeight="1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</row>
    <row r="631" spans="1:30" ht="12.75" customHeight="1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</row>
    <row r="632" spans="1:30" ht="12.75" customHeight="1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</row>
    <row r="633" spans="1:30" ht="12.75" customHeight="1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</row>
    <row r="634" spans="1:30" ht="12.75" customHeight="1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</row>
    <row r="635" spans="1:30" ht="12.75" customHeight="1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</row>
    <row r="636" spans="1:30" ht="12.75" customHeight="1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</row>
    <row r="637" spans="1:30" ht="12.75" customHeight="1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</row>
    <row r="638" spans="1:30" ht="12.75" customHeight="1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</row>
    <row r="639" spans="1:30" ht="12.75" customHeight="1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</row>
    <row r="640" spans="1:30" ht="12.75" customHeight="1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</row>
    <row r="641" spans="1:30" ht="12.75" customHeight="1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</row>
    <row r="642" spans="1:30" ht="12.75" customHeight="1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</row>
    <row r="643" spans="1:30" ht="12.75" customHeight="1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</row>
    <row r="644" spans="1:30" ht="12.75" customHeight="1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  <c r="AB644" s="207"/>
      <c r="AC644" s="207"/>
      <c r="AD644" s="207"/>
    </row>
    <row r="645" spans="1:30" ht="12.75" customHeight="1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  <c r="AB645" s="207"/>
      <c r="AC645" s="207"/>
      <c r="AD645" s="207"/>
    </row>
    <row r="646" spans="1:30" ht="12.75" customHeight="1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  <c r="AB646" s="207"/>
      <c r="AC646" s="207"/>
      <c r="AD646" s="207"/>
    </row>
    <row r="647" spans="1:30" ht="12.75" customHeight="1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</row>
    <row r="648" spans="1:30" ht="12.75" customHeight="1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</row>
    <row r="649" spans="1:30" ht="12.75" customHeight="1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</row>
    <row r="650" spans="1:30" ht="12.75" customHeight="1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</row>
    <row r="651" spans="1:30" ht="12.75" customHeight="1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</row>
    <row r="652" spans="1:30" ht="12.75" customHeight="1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</row>
    <row r="653" spans="1:30" ht="12.75" customHeight="1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</row>
    <row r="654" spans="1:30" ht="12.75" customHeight="1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</row>
    <row r="655" spans="1:30" ht="12.75" customHeight="1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</row>
    <row r="656" spans="1:30" ht="12.75" customHeight="1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</row>
    <row r="657" spans="1:30" ht="12.75" customHeight="1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</row>
    <row r="658" spans="1:30" ht="12.75" customHeight="1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</row>
    <row r="659" spans="1:30" ht="12.75" customHeight="1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</row>
    <row r="660" spans="1:30" ht="12.75" customHeight="1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</row>
    <row r="661" spans="1:30" ht="12.75" customHeight="1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</row>
    <row r="662" spans="1:30" ht="12.75" customHeight="1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</row>
    <row r="663" spans="1:30" ht="12.75" customHeight="1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  <c r="AB663" s="207"/>
      <c r="AC663" s="207"/>
      <c r="AD663" s="207"/>
    </row>
    <row r="664" spans="1:30" ht="12.75" customHeight="1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</row>
    <row r="665" spans="1:30" ht="12.75" customHeight="1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</row>
    <row r="666" spans="1:30" ht="12.75" customHeight="1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</row>
    <row r="667" spans="1:30" ht="12.75" customHeight="1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</row>
    <row r="668" spans="1:30" ht="12.75" customHeight="1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</row>
    <row r="669" spans="1:30" ht="12.75" customHeight="1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  <c r="AB669" s="207"/>
      <c r="AC669" s="207"/>
      <c r="AD669" s="207"/>
    </row>
    <row r="670" spans="1:30" ht="12.75" customHeight="1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  <c r="AB670" s="207"/>
      <c r="AC670" s="207"/>
      <c r="AD670" s="207"/>
    </row>
    <row r="671" spans="1:30" ht="12.75" customHeight="1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</row>
    <row r="672" spans="1:30" ht="12.75" customHeight="1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  <c r="AB672" s="207"/>
      <c r="AC672" s="207"/>
      <c r="AD672" s="207"/>
    </row>
    <row r="673" spans="1:30" ht="12.75" customHeight="1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  <c r="AB673" s="207"/>
      <c r="AC673" s="207"/>
      <c r="AD673" s="207"/>
    </row>
    <row r="674" spans="1:30" ht="12.75" customHeight="1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  <c r="AB674" s="207"/>
      <c r="AC674" s="207"/>
      <c r="AD674" s="207"/>
    </row>
    <row r="675" spans="1:30" ht="12.75" customHeight="1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  <c r="AB675" s="207"/>
      <c r="AC675" s="207"/>
      <c r="AD675" s="207"/>
    </row>
    <row r="676" spans="1:30" ht="12.75" customHeight="1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</row>
    <row r="677" spans="1:30" ht="12.75" customHeight="1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  <c r="AB677" s="207"/>
      <c r="AC677" s="207"/>
      <c r="AD677" s="207"/>
    </row>
    <row r="678" spans="1:30" ht="12.75" customHeight="1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  <c r="AB678" s="207"/>
      <c r="AC678" s="207"/>
      <c r="AD678" s="207"/>
    </row>
    <row r="679" spans="1:30" ht="12.75" customHeight="1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  <c r="AB679" s="207"/>
      <c r="AC679" s="207"/>
      <c r="AD679" s="207"/>
    </row>
    <row r="680" spans="1:30" ht="12.75" customHeight="1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  <c r="AB680" s="207"/>
      <c r="AC680" s="207"/>
      <c r="AD680" s="207"/>
    </row>
    <row r="681" spans="1:30" ht="12.75" customHeight="1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</row>
    <row r="682" spans="1:30" ht="12.75" customHeight="1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  <c r="AB682" s="207"/>
      <c r="AC682" s="207"/>
      <c r="AD682" s="207"/>
    </row>
    <row r="683" spans="1:30" ht="12.75" customHeight="1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</row>
    <row r="684" spans="1:30" ht="12.75" customHeight="1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  <c r="AB684" s="207"/>
      <c r="AC684" s="207"/>
      <c r="AD684" s="207"/>
    </row>
    <row r="685" spans="1:30" ht="12.75" customHeight="1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  <c r="AB685" s="207"/>
      <c r="AC685" s="207"/>
      <c r="AD685" s="207"/>
    </row>
    <row r="686" spans="1:30" ht="12.75" customHeight="1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  <c r="AB686" s="207"/>
      <c r="AC686" s="207"/>
      <c r="AD686" s="207"/>
    </row>
    <row r="687" spans="1:30" ht="12.75" customHeight="1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  <c r="AB687" s="207"/>
      <c r="AC687" s="207"/>
      <c r="AD687" s="207"/>
    </row>
    <row r="688" spans="1:30" ht="12.75" customHeight="1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</row>
    <row r="689" spans="1:30" ht="12.75" customHeight="1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  <c r="AB689" s="207"/>
      <c r="AC689" s="207"/>
      <c r="AD689" s="207"/>
    </row>
    <row r="690" spans="1:30" ht="12.75" customHeight="1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  <c r="AB690" s="207"/>
      <c r="AC690" s="207"/>
      <c r="AD690" s="207"/>
    </row>
    <row r="691" spans="1:30" ht="12.75" customHeight="1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  <c r="AB691" s="207"/>
      <c r="AC691" s="207"/>
      <c r="AD691" s="207"/>
    </row>
    <row r="692" spans="1:30" ht="12.75" customHeight="1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</row>
    <row r="693" spans="1:30" ht="12.75" customHeight="1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</row>
    <row r="694" spans="1:30" ht="12.75" customHeight="1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</row>
    <row r="695" spans="1:30" ht="12.75" customHeight="1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</row>
    <row r="696" spans="1:30" ht="12.75" customHeight="1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</row>
    <row r="697" spans="1:30" ht="12.75" customHeight="1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</row>
    <row r="698" spans="1:30" ht="12.75" customHeight="1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</row>
    <row r="699" spans="1:30" ht="12.75" customHeight="1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</row>
    <row r="700" spans="1:30" ht="12.75" customHeight="1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</row>
    <row r="701" spans="1:30" ht="12.75" customHeight="1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</row>
    <row r="702" spans="1:30" ht="12.75" customHeight="1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</row>
    <row r="703" spans="1:30" ht="12.75" customHeight="1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</row>
    <row r="704" spans="1:30" ht="12.75" customHeight="1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</row>
    <row r="705" spans="1:30" ht="12.75" customHeight="1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</row>
    <row r="706" spans="1:30" ht="12.75" customHeight="1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</row>
    <row r="707" spans="1:30" ht="12.75" customHeight="1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</row>
    <row r="708" spans="1:30" ht="12.75" customHeight="1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</row>
    <row r="709" spans="1:30" ht="12.75" customHeight="1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</row>
    <row r="710" spans="1:30" ht="12.75" customHeight="1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</row>
    <row r="711" spans="1:30" ht="12.75" customHeight="1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</row>
    <row r="712" spans="1:30" ht="12.75" customHeight="1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</row>
    <row r="713" spans="1:30" ht="12.75" customHeight="1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</row>
    <row r="714" spans="1:30" ht="12.75" customHeight="1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</row>
    <row r="715" spans="1:30" ht="12.75" customHeight="1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</row>
    <row r="716" spans="1:30" ht="12.75" customHeight="1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</row>
    <row r="717" spans="1:30" ht="12.75" customHeight="1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</row>
    <row r="718" spans="1:30" ht="12.75" customHeight="1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</row>
    <row r="719" spans="1:30" ht="12.75" customHeight="1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</row>
    <row r="720" spans="1:30" ht="12.75" customHeight="1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</row>
    <row r="721" spans="1:30" ht="12.75" customHeight="1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</row>
    <row r="722" spans="1:30" ht="12.75" customHeight="1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</row>
    <row r="723" spans="1:30" ht="12.75" customHeight="1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</row>
    <row r="724" spans="1:30" ht="12.75" customHeight="1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</row>
    <row r="725" spans="1:30" ht="12.75" customHeight="1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</row>
    <row r="726" spans="1:30" ht="12.75" customHeight="1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</row>
    <row r="727" spans="1:30" ht="12.75" customHeight="1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</row>
    <row r="728" spans="1:30" ht="12.75" customHeight="1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</row>
    <row r="729" spans="1:30" ht="12.75" customHeight="1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</row>
    <row r="730" spans="1:30" ht="12.75" customHeight="1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</row>
    <row r="731" spans="1:30" ht="12.75" customHeight="1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</row>
    <row r="732" spans="1:30" ht="12.75" customHeight="1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</row>
    <row r="733" spans="1:30" ht="12.75" customHeight="1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</row>
    <row r="734" spans="1:30" ht="12.75" customHeight="1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</row>
    <row r="735" spans="1:30" ht="12.75" customHeight="1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</row>
    <row r="736" spans="1:30" ht="12.75" customHeight="1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</row>
    <row r="737" spans="1:30" ht="12.75" customHeight="1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</row>
    <row r="738" spans="1:30" ht="12.75" customHeight="1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</row>
    <row r="739" spans="1:30" ht="12.75" customHeight="1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</row>
    <row r="740" spans="1:30" ht="12.75" customHeight="1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</row>
    <row r="741" spans="1:30" ht="12.75" customHeight="1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</row>
    <row r="742" spans="1:30" ht="12.75" customHeight="1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</row>
    <row r="743" spans="1:30" ht="12.75" customHeight="1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</row>
    <row r="744" spans="1:30" ht="12.75" customHeight="1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</row>
    <row r="745" spans="1:30" ht="12.75" customHeight="1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</row>
    <row r="746" spans="1:30" ht="12.75" customHeight="1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</row>
    <row r="747" spans="1:30" ht="12.75" customHeight="1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</row>
    <row r="748" spans="1:30" ht="12.75" customHeight="1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</row>
    <row r="749" spans="1:30" ht="12.75" customHeight="1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</row>
    <row r="750" spans="1:30" ht="12.75" customHeight="1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  <c r="AB750" s="207"/>
      <c r="AC750" s="207"/>
      <c r="AD750" s="207"/>
    </row>
    <row r="751" spans="1:30" ht="12.75" customHeight="1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  <c r="AB751" s="207"/>
      <c r="AC751" s="207"/>
      <c r="AD751" s="207"/>
    </row>
    <row r="752" spans="1:30" ht="12.75" customHeight="1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  <c r="AB752" s="207"/>
      <c r="AC752" s="207"/>
      <c r="AD752" s="207"/>
    </row>
    <row r="753" spans="1:30" ht="12.75" customHeight="1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  <c r="AB753" s="207"/>
      <c r="AC753" s="207"/>
      <c r="AD753" s="207"/>
    </row>
    <row r="754" spans="1:30" ht="12.75" customHeight="1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  <c r="AB754" s="207"/>
      <c r="AC754" s="207"/>
      <c r="AD754" s="207"/>
    </row>
    <row r="755" spans="1:30" ht="12.75" customHeight="1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  <c r="AB755" s="207"/>
      <c r="AC755" s="207"/>
      <c r="AD755" s="207"/>
    </row>
    <row r="756" spans="1:30" ht="12.75" customHeight="1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  <c r="AB756" s="207"/>
      <c r="AC756" s="207"/>
      <c r="AD756" s="207"/>
    </row>
    <row r="757" spans="1:30" ht="12.75" customHeight="1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</row>
    <row r="758" spans="1:30" ht="12.75" customHeight="1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</row>
    <row r="759" spans="1:30" ht="12.75" customHeight="1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</row>
    <row r="760" spans="1:30" ht="12.75" customHeight="1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</row>
    <row r="761" spans="1:30" ht="12.75" customHeight="1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</row>
    <row r="762" spans="1:30" ht="12.75" customHeight="1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</row>
    <row r="763" spans="1:30" ht="12.75" customHeight="1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</row>
    <row r="764" spans="1:30" ht="12.75" customHeight="1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</row>
    <row r="765" spans="1:30" ht="12.75" customHeight="1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</row>
    <row r="766" spans="1:30" ht="12.75" customHeight="1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</row>
    <row r="767" spans="1:30" ht="12.75" customHeight="1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</row>
    <row r="768" spans="1:30" ht="12.75" customHeight="1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</row>
    <row r="769" spans="1:30" ht="12.75" customHeight="1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</row>
    <row r="770" spans="1:30" ht="12.75" customHeight="1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</row>
    <row r="771" spans="1:30" ht="12.75" customHeight="1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  <c r="AB771" s="207"/>
      <c r="AC771" s="207"/>
      <c r="AD771" s="207"/>
    </row>
    <row r="772" spans="1:30" ht="12.75" customHeight="1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  <c r="AB772" s="207"/>
      <c r="AC772" s="207"/>
      <c r="AD772" s="207"/>
    </row>
    <row r="773" spans="1:30" ht="12.75" customHeight="1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  <c r="AB773" s="207"/>
      <c r="AC773" s="207"/>
      <c r="AD773" s="207"/>
    </row>
    <row r="774" spans="1:30" ht="12.75" customHeight="1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  <c r="AB774" s="207"/>
      <c r="AC774" s="207"/>
      <c r="AD774" s="207"/>
    </row>
    <row r="775" spans="1:30" ht="12.75" customHeight="1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</row>
    <row r="776" spans="1:30" ht="12.75" customHeight="1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</row>
    <row r="777" spans="1:30" ht="12.75" customHeight="1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</row>
    <row r="778" spans="1:30" ht="12.75" customHeight="1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</row>
    <row r="779" spans="1:30" ht="12.75" customHeight="1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</row>
    <row r="780" spans="1:30" ht="12.75" customHeight="1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</row>
    <row r="781" spans="1:30" ht="12.75" customHeight="1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</row>
    <row r="782" spans="1:30" ht="12.75" customHeight="1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</row>
    <row r="783" spans="1:30" ht="12.75" customHeight="1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</row>
    <row r="784" spans="1:30" ht="12.75" customHeight="1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</row>
    <row r="785" spans="1:30" ht="12.75" customHeight="1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</row>
    <row r="786" spans="1:30" ht="12.75" customHeight="1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</row>
    <row r="787" spans="1:30" ht="12.75" customHeight="1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</row>
    <row r="788" spans="1:30" ht="12.75" customHeight="1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</row>
    <row r="789" spans="1:30" ht="12.75" customHeight="1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  <c r="AB789" s="207"/>
      <c r="AC789" s="207"/>
      <c r="AD789" s="207"/>
    </row>
    <row r="790" spans="1:30" ht="12.75" customHeight="1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  <c r="AB790" s="207"/>
      <c r="AC790" s="207"/>
      <c r="AD790" s="207"/>
    </row>
    <row r="791" spans="1:30" ht="12.75" customHeight="1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  <c r="AB791" s="207"/>
      <c r="AC791" s="207"/>
      <c r="AD791" s="207"/>
    </row>
    <row r="792" spans="1:30" ht="12.75" customHeight="1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  <c r="AB792" s="207"/>
      <c r="AC792" s="207"/>
      <c r="AD792" s="207"/>
    </row>
    <row r="793" spans="1:30" ht="12.75" customHeight="1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  <c r="AB793" s="207"/>
      <c r="AC793" s="207"/>
      <c r="AD793" s="207"/>
    </row>
    <row r="794" spans="1:30" ht="12.75" customHeight="1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  <c r="AB794" s="207"/>
      <c r="AC794" s="207"/>
      <c r="AD794" s="207"/>
    </row>
    <row r="795" spans="1:30" ht="12.75" customHeight="1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  <c r="AB795" s="207"/>
      <c r="AC795" s="207"/>
      <c r="AD795" s="207"/>
    </row>
    <row r="796" spans="1:30" ht="12.75" customHeight="1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  <c r="AB796" s="207"/>
      <c r="AC796" s="207"/>
      <c r="AD796" s="207"/>
    </row>
    <row r="797" spans="1:30" ht="12.75" customHeight="1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  <c r="AB797" s="207"/>
      <c r="AC797" s="207"/>
      <c r="AD797" s="207"/>
    </row>
    <row r="798" spans="1:30" ht="12.75" customHeight="1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  <c r="AB798" s="207"/>
      <c r="AC798" s="207"/>
      <c r="AD798" s="207"/>
    </row>
    <row r="799" spans="1:30" ht="12.75" customHeight="1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  <c r="AB799" s="207"/>
      <c r="AC799" s="207"/>
      <c r="AD799" s="207"/>
    </row>
    <row r="800" spans="1:30" ht="12.75" customHeight="1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  <c r="AB800" s="207"/>
      <c r="AC800" s="207"/>
      <c r="AD800" s="207"/>
    </row>
    <row r="801" spans="1:30" ht="12.75" customHeight="1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  <c r="AB801" s="207"/>
      <c r="AC801" s="207"/>
      <c r="AD801" s="207"/>
    </row>
    <row r="802" spans="1:30" ht="12.75" customHeight="1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  <c r="AB802" s="207"/>
      <c r="AC802" s="207"/>
      <c r="AD802" s="207"/>
    </row>
    <row r="803" spans="1:30" ht="12.75" customHeight="1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  <c r="AB803" s="207"/>
      <c r="AC803" s="207"/>
      <c r="AD803" s="207"/>
    </row>
    <row r="804" spans="1:30" ht="12.75" customHeight="1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  <c r="AB804" s="207"/>
      <c r="AC804" s="207"/>
      <c r="AD804" s="207"/>
    </row>
    <row r="805" spans="1:30" ht="12.75" customHeight="1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  <c r="AB805" s="207"/>
      <c r="AC805" s="207"/>
      <c r="AD805" s="207"/>
    </row>
    <row r="806" spans="1:30" ht="12.75" customHeight="1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  <c r="AB806" s="207"/>
      <c r="AC806" s="207"/>
      <c r="AD806" s="207"/>
    </row>
    <row r="807" spans="1:30" ht="12.75" customHeight="1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  <c r="AB807" s="207"/>
      <c r="AC807" s="207"/>
      <c r="AD807" s="207"/>
    </row>
    <row r="808" spans="1:30" ht="12.75" customHeight="1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  <c r="AB808" s="207"/>
      <c r="AC808" s="207"/>
      <c r="AD808" s="207"/>
    </row>
    <row r="809" spans="1:30" ht="12.75" customHeight="1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  <c r="AB809" s="207"/>
      <c r="AC809" s="207"/>
      <c r="AD809" s="207"/>
    </row>
    <row r="810" spans="1:30" ht="12.75" customHeight="1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  <c r="AB810" s="207"/>
      <c r="AC810" s="207"/>
      <c r="AD810" s="207"/>
    </row>
    <row r="811" spans="1:30" ht="12.75" customHeight="1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  <c r="AB811" s="207"/>
      <c r="AC811" s="207"/>
      <c r="AD811" s="207"/>
    </row>
    <row r="812" spans="1:30" ht="12.75" customHeight="1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  <c r="AB812" s="207"/>
      <c r="AC812" s="207"/>
      <c r="AD812" s="207"/>
    </row>
    <row r="813" spans="1:30" ht="12.75" customHeight="1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  <c r="AB813" s="207"/>
      <c r="AC813" s="207"/>
      <c r="AD813" s="207"/>
    </row>
    <row r="814" spans="1:30" ht="12.75" customHeight="1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  <c r="AB814" s="207"/>
      <c r="AC814" s="207"/>
      <c r="AD814" s="207"/>
    </row>
    <row r="815" spans="1:30" ht="12.75" customHeight="1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  <c r="AB815" s="207"/>
      <c r="AC815" s="207"/>
      <c r="AD815" s="207"/>
    </row>
    <row r="816" spans="1:30" ht="12.75" customHeight="1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</row>
    <row r="817" spans="1:30" ht="12.75" customHeight="1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</row>
    <row r="818" spans="1:30" ht="12.75" customHeight="1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</row>
    <row r="819" spans="1:30" ht="12.75" customHeight="1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</row>
    <row r="820" spans="1:30" ht="12.75" customHeight="1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  <c r="AB820" s="207"/>
      <c r="AC820" s="207"/>
      <c r="AD820" s="207"/>
    </row>
    <row r="821" spans="1:30" ht="12.75" customHeight="1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  <c r="AB821" s="207"/>
      <c r="AC821" s="207"/>
      <c r="AD821" s="207"/>
    </row>
    <row r="822" spans="1:30" ht="12.75" customHeight="1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</row>
    <row r="823" spans="1:30" ht="12.75" customHeight="1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</row>
    <row r="824" spans="1:30" ht="12.75" customHeight="1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  <c r="AB824" s="207"/>
      <c r="AC824" s="207"/>
      <c r="AD824" s="207"/>
    </row>
    <row r="825" spans="1:30" ht="12.75" customHeight="1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  <c r="AB825" s="207"/>
      <c r="AC825" s="207"/>
      <c r="AD825" s="207"/>
    </row>
    <row r="826" spans="1:30" ht="12.75" customHeight="1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  <c r="AB826" s="207"/>
      <c r="AC826" s="207"/>
      <c r="AD826" s="207"/>
    </row>
    <row r="827" spans="1:30" ht="12.75" customHeight="1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  <c r="AB827" s="207"/>
      <c r="AC827" s="207"/>
      <c r="AD827" s="207"/>
    </row>
    <row r="828" spans="1:30" ht="12.75" customHeight="1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  <c r="AB828" s="207"/>
      <c r="AC828" s="207"/>
      <c r="AD828" s="207"/>
    </row>
    <row r="829" spans="1:30" ht="12.75" customHeight="1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  <c r="AB829" s="207"/>
      <c r="AC829" s="207"/>
      <c r="AD829" s="207"/>
    </row>
    <row r="830" spans="1:30" ht="12.75" customHeight="1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</row>
    <row r="831" spans="1:30" ht="12.75" customHeight="1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  <c r="AB831" s="207"/>
      <c r="AC831" s="207"/>
      <c r="AD831" s="207"/>
    </row>
    <row r="832" spans="1:30" ht="12.75" customHeight="1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</row>
    <row r="833" spans="1:30" ht="12.75" customHeight="1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</row>
    <row r="834" spans="1:30" ht="12.75" customHeight="1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</row>
    <row r="835" spans="1:30" ht="12.75" customHeight="1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</row>
    <row r="836" spans="1:30" ht="12.75" customHeight="1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</row>
    <row r="837" spans="1:30" ht="12.75" customHeight="1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</row>
    <row r="838" spans="1:30" ht="12.75" customHeight="1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  <c r="AB838" s="207"/>
      <c r="AC838" s="207"/>
      <c r="AD838" s="207"/>
    </row>
    <row r="839" spans="1:30" ht="12.75" customHeight="1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</row>
    <row r="840" spans="1:30" ht="12.75" customHeight="1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  <c r="AB840" s="207"/>
      <c r="AC840" s="207"/>
      <c r="AD840" s="207"/>
    </row>
    <row r="841" spans="1:30" ht="12.75" customHeight="1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  <c r="AB841" s="207"/>
      <c r="AC841" s="207"/>
      <c r="AD841" s="207"/>
    </row>
    <row r="842" spans="1:30" ht="12.75" customHeight="1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</row>
    <row r="843" spans="1:30" ht="12.75" customHeight="1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  <c r="AB843" s="207"/>
      <c r="AC843" s="207"/>
      <c r="AD843" s="207"/>
    </row>
    <row r="844" spans="1:30" ht="12.75" customHeight="1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  <c r="AB844" s="207"/>
      <c r="AC844" s="207"/>
      <c r="AD844" s="207"/>
    </row>
    <row r="845" spans="1:30" ht="12.75" customHeight="1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  <c r="AB845" s="207"/>
      <c r="AC845" s="207"/>
      <c r="AD845" s="207"/>
    </row>
    <row r="846" spans="1:30" ht="12.75" customHeight="1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  <c r="AB846" s="207"/>
      <c r="AC846" s="207"/>
      <c r="AD846" s="207"/>
    </row>
    <row r="847" spans="1:30" ht="12.75" customHeight="1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  <c r="AB847" s="207"/>
      <c r="AC847" s="207"/>
      <c r="AD847" s="207"/>
    </row>
    <row r="848" spans="1:30" ht="12.75" customHeight="1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  <c r="AB848" s="207"/>
      <c r="AC848" s="207"/>
      <c r="AD848" s="207"/>
    </row>
    <row r="849" spans="1:30" ht="12.75" customHeight="1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  <c r="AB849" s="207"/>
      <c r="AC849" s="207"/>
      <c r="AD849" s="207"/>
    </row>
    <row r="850" spans="1:30" ht="12.75" customHeight="1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  <c r="AB850" s="207"/>
      <c r="AC850" s="207"/>
      <c r="AD850" s="207"/>
    </row>
    <row r="851" spans="1:30" ht="12.75" customHeight="1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  <c r="AB851" s="207"/>
      <c r="AC851" s="207"/>
      <c r="AD851" s="207"/>
    </row>
    <row r="852" spans="1:30" ht="12.75" customHeight="1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  <c r="AB852" s="207"/>
      <c r="AC852" s="207"/>
      <c r="AD852" s="207"/>
    </row>
    <row r="853" spans="1:30" ht="12.75" customHeight="1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  <c r="AB853" s="207"/>
      <c r="AC853" s="207"/>
      <c r="AD853" s="207"/>
    </row>
    <row r="854" spans="1:30" ht="12.75" customHeight="1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  <c r="AB854" s="207"/>
      <c r="AC854" s="207"/>
      <c r="AD854" s="207"/>
    </row>
    <row r="855" spans="1:30" ht="12.75" customHeight="1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  <c r="AB855" s="207"/>
      <c r="AC855" s="207"/>
      <c r="AD855" s="207"/>
    </row>
    <row r="856" spans="1:30" ht="12.75" customHeight="1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  <c r="AB856" s="207"/>
      <c r="AC856" s="207"/>
      <c r="AD856" s="207"/>
    </row>
    <row r="857" spans="1:30" ht="12.75" customHeight="1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  <c r="AB857" s="207"/>
      <c r="AC857" s="207"/>
      <c r="AD857" s="207"/>
    </row>
    <row r="858" spans="1:30" ht="12.75" customHeight="1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  <c r="AB858" s="207"/>
      <c r="AC858" s="207"/>
      <c r="AD858" s="207"/>
    </row>
    <row r="859" spans="1:30" ht="12.75" customHeight="1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  <c r="AB859" s="207"/>
      <c r="AC859" s="207"/>
      <c r="AD859" s="207"/>
    </row>
    <row r="860" spans="1:30" ht="12.75" customHeight="1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  <c r="AB860" s="207"/>
      <c r="AC860" s="207"/>
      <c r="AD860" s="207"/>
    </row>
    <row r="861" spans="1:30" ht="12.75" customHeight="1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  <c r="AB861" s="207"/>
      <c r="AC861" s="207"/>
      <c r="AD861" s="207"/>
    </row>
    <row r="862" spans="1:30" ht="12.75" customHeight="1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  <c r="AB862" s="207"/>
      <c r="AC862" s="207"/>
      <c r="AD862" s="207"/>
    </row>
    <row r="863" spans="1:30" ht="12.75" customHeight="1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  <c r="AB863" s="207"/>
      <c r="AC863" s="207"/>
      <c r="AD863" s="207"/>
    </row>
    <row r="864" spans="1:30" ht="12.75" customHeight="1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  <c r="AB864" s="207"/>
      <c r="AC864" s="207"/>
      <c r="AD864" s="207"/>
    </row>
    <row r="865" spans="1:30" ht="12.75" customHeight="1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  <c r="AB865" s="207"/>
      <c r="AC865" s="207"/>
      <c r="AD865" s="207"/>
    </row>
    <row r="866" spans="1:30" ht="12.75" customHeight="1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  <c r="AB866" s="207"/>
      <c r="AC866" s="207"/>
      <c r="AD866" s="207"/>
    </row>
    <row r="867" spans="1:30" ht="12.75" customHeight="1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  <c r="AB867" s="207"/>
      <c r="AC867" s="207"/>
      <c r="AD867" s="207"/>
    </row>
    <row r="868" spans="1:30" ht="12.75" customHeight="1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  <c r="AB868" s="207"/>
      <c r="AC868" s="207"/>
      <c r="AD868" s="207"/>
    </row>
    <row r="869" spans="1:30" ht="12.75" customHeight="1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  <c r="AB869" s="207"/>
      <c r="AC869" s="207"/>
      <c r="AD869" s="207"/>
    </row>
    <row r="870" spans="1:30" ht="12.75" customHeight="1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  <c r="AB870" s="207"/>
      <c r="AC870" s="207"/>
      <c r="AD870" s="207"/>
    </row>
    <row r="871" spans="1:30" ht="12.75" customHeight="1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  <c r="AB871" s="207"/>
      <c r="AC871" s="207"/>
      <c r="AD871" s="207"/>
    </row>
    <row r="872" spans="1:30" ht="12.75" customHeight="1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  <c r="AB872" s="207"/>
      <c r="AC872" s="207"/>
      <c r="AD872" s="207"/>
    </row>
    <row r="873" spans="1:30" ht="12.75" customHeight="1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  <c r="AB873" s="207"/>
      <c r="AC873" s="207"/>
      <c r="AD873" s="207"/>
    </row>
    <row r="874" spans="1:30" ht="12.75" customHeight="1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  <c r="AB874" s="207"/>
      <c r="AC874" s="207"/>
      <c r="AD874" s="207"/>
    </row>
    <row r="875" spans="1:30" ht="12.75" customHeight="1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</row>
    <row r="876" spans="1:30" ht="12.75" customHeight="1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  <c r="AB876" s="207"/>
      <c r="AC876" s="207"/>
      <c r="AD876" s="207"/>
    </row>
    <row r="877" spans="1:30" ht="12.75" customHeight="1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  <c r="AB877" s="207"/>
      <c r="AC877" s="207"/>
      <c r="AD877" s="207"/>
    </row>
    <row r="878" spans="1:30" ht="12.75" customHeight="1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  <c r="AB878" s="207"/>
      <c r="AC878" s="207"/>
      <c r="AD878" s="207"/>
    </row>
    <row r="879" spans="1:30" ht="12.75" customHeight="1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  <c r="AB879" s="207"/>
      <c r="AC879" s="207"/>
      <c r="AD879" s="207"/>
    </row>
    <row r="880" spans="1:30" ht="12.75" customHeight="1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  <c r="AB880" s="207"/>
      <c r="AC880" s="207"/>
      <c r="AD880" s="207"/>
    </row>
    <row r="881" spans="1:30" ht="12.75" customHeight="1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  <c r="AB881" s="207"/>
      <c r="AC881" s="207"/>
      <c r="AD881" s="207"/>
    </row>
    <row r="882" spans="1:30" ht="12.75" customHeight="1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  <c r="AB882" s="207"/>
      <c r="AC882" s="207"/>
      <c r="AD882" s="207"/>
    </row>
    <row r="883" spans="1:30" ht="12.75" customHeight="1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  <c r="AB883" s="207"/>
      <c r="AC883" s="207"/>
      <c r="AD883" s="207"/>
    </row>
    <row r="884" spans="1:30" ht="12.75" customHeight="1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</row>
    <row r="885" spans="1:30" ht="12.75" customHeight="1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</row>
    <row r="886" spans="1:30" ht="12.75" customHeight="1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</row>
    <row r="887" spans="1:30" ht="12.75" customHeight="1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</row>
    <row r="888" spans="1:30" ht="12.75" customHeight="1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</row>
    <row r="889" spans="1:30" ht="12.75" customHeight="1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</row>
    <row r="890" spans="1:30" ht="12.75" customHeight="1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</row>
    <row r="891" spans="1:30" ht="12.75" customHeight="1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</row>
    <row r="892" spans="1:30" ht="12.75" customHeight="1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</row>
    <row r="893" spans="1:30" ht="12.75" customHeight="1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  <c r="AB893" s="207"/>
      <c r="AC893" s="207"/>
      <c r="AD893" s="207"/>
    </row>
    <row r="894" spans="1:30" ht="12.75" customHeight="1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  <c r="AB894" s="207"/>
      <c r="AC894" s="207"/>
      <c r="AD894" s="207"/>
    </row>
    <row r="895" spans="1:30" ht="12.75" customHeight="1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  <c r="AB895" s="207"/>
      <c r="AC895" s="207"/>
      <c r="AD895" s="207"/>
    </row>
    <row r="896" spans="1:30" ht="12.75" customHeight="1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  <c r="AB896" s="207"/>
      <c r="AC896" s="207"/>
      <c r="AD896" s="207"/>
    </row>
    <row r="897" spans="1:30" ht="12.75" customHeight="1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  <c r="AB897" s="207"/>
      <c r="AC897" s="207"/>
      <c r="AD897" s="207"/>
    </row>
    <row r="898" spans="1:30" ht="12.75" customHeight="1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  <c r="AB898" s="207"/>
      <c r="AC898" s="207"/>
      <c r="AD898" s="207"/>
    </row>
    <row r="899" spans="1:30" ht="12.75" customHeight="1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  <c r="AB899" s="207"/>
      <c r="AC899" s="207"/>
      <c r="AD899" s="207"/>
    </row>
    <row r="900" spans="1:30" ht="12.75" customHeight="1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  <c r="AB900" s="207"/>
      <c r="AC900" s="207"/>
      <c r="AD900" s="207"/>
    </row>
    <row r="901" spans="1:30" ht="12.75" customHeight="1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  <c r="AB901" s="207"/>
      <c r="AC901" s="207"/>
      <c r="AD901" s="207"/>
    </row>
    <row r="902" spans="1:30" ht="12.75" customHeight="1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  <c r="AB902" s="207"/>
      <c r="AC902" s="207"/>
      <c r="AD902" s="207"/>
    </row>
    <row r="903" spans="1:30" ht="12.75" customHeight="1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  <c r="AB903" s="207"/>
      <c r="AC903" s="207"/>
      <c r="AD903" s="207"/>
    </row>
    <row r="904" spans="1:30" ht="12.75" customHeight="1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  <c r="AB904" s="207"/>
      <c r="AC904" s="207"/>
      <c r="AD904" s="207"/>
    </row>
    <row r="905" spans="1:30" ht="12.75" customHeight="1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  <c r="AB905" s="207"/>
      <c r="AC905" s="207"/>
      <c r="AD905" s="207"/>
    </row>
    <row r="906" spans="1:30" ht="12.75" customHeight="1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  <c r="AB906" s="207"/>
      <c r="AC906" s="207"/>
      <c r="AD906" s="207"/>
    </row>
    <row r="907" spans="1:30" ht="12.75" customHeight="1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  <c r="AB907" s="207"/>
      <c r="AC907" s="207"/>
      <c r="AD907" s="207"/>
    </row>
    <row r="908" spans="1:30" ht="12.75" customHeight="1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  <c r="AB908" s="207"/>
      <c r="AC908" s="207"/>
      <c r="AD908" s="207"/>
    </row>
    <row r="909" spans="1:30" ht="12.75" customHeight="1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  <c r="AB909" s="207"/>
      <c r="AC909" s="207"/>
      <c r="AD909" s="207"/>
    </row>
    <row r="910" spans="1:30" ht="12.75" customHeight="1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  <c r="AB910" s="207"/>
      <c r="AC910" s="207"/>
      <c r="AD910" s="207"/>
    </row>
    <row r="911" spans="1:30" ht="12.75" customHeight="1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  <c r="AB911" s="207"/>
      <c r="AC911" s="207"/>
      <c r="AD911" s="207"/>
    </row>
    <row r="912" spans="1:30" ht="12.75" customHeight="1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  <c r="AB912" s="207"/>
      <c r="AC912" s="207"/>
      <c r="AD912" s="207"/>
    </row>
    <row r="913" spans="1:30" ht="12.75" customHeight="1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  <c r="AB913" s="207"/>
      <c r="AC913" s="207"/>
      <c r="AD913" s="207"/>
    </row>
    <row r="914" spans="1:30" ht="12.75" customHeight="1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  <c r="AB914" s="207"/>
      <c r="AC914" s="207"/>
      <c r="AD914" s="207"/>
    </row>
    <row r="915" spans="1:30" ht="12.75" customHeight="1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  <c r="AB915" s="207"/>
      <c r="AC915" s="207"/>
      <c r="AD915" s="207"/>
    </row>
    <row r="916" spans="1:30" ht="12.75" customHeight="1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  <c r="AB916" s="207"/>
      <c r="AC916" s="207"/>
      <c r="AD916" s="207"/>
    </row>
    <row r="917" spans="1:30" ht="12.75" customHeight="1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  <c r="AB917" s="207"/>
      <c r="AC917" s="207"/>
      <c r="AD917" s="207"/>
    </row>
    <row r="918" spans="1:30" ht="12.75" customHeight="1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  <c r="AB918" s="207"/>
      <c r="AC918" s="207"/>
      <c r="AD918" s="207"/>
    </row>
    <row r="919" spans="1:30" ht="12.75" customHeight="1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  <c r="AB919" s="207"/>
      <c r="AC919" s="207"/>
      <c r="AD919" s="207"/>
    </row>
    <row r="920" spans="1:30" ht="12.75" customHeight="1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  <c r="AB920" s="207"/>
      <c r="AC920" s="207"/>
      <c r="AD920" s="207"/>
    </row>
    <row r="921" spans="1:30" ht="12.75" customHeight="1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  <c r="AB921" s="207"/>
      <c r="AC921" s="207"/>
      <c r="AD921" s="207"/>
    </row>
    <row r="922" spans="1:30" ht="12.75" customHeight="1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  <c r="AB922" s="207"/>
      <c r="AC922" s="207"/>
      <c r="AD922" s="207"/>
    </row>
    <row r="923" spans="1:30" ht="12.75" customHeight="1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</row>
    <row r="924" spans="1:30" ht="12.75" customHeight="1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</row>
    <row r="925" spans="1:30" ht="12.75" customHeight="1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</row>
    <row r="926" spans="1:30" ht="12.75" customHeight="1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</row>
    <row r="927" spans="1:30" ht="12.75" customHeight="1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</row>
    <row r="928" spans="1:30" ht="12.75" customHeight="1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</row>
    <row r="929" spans="1:30" ht="12.75" customHeight="1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</row>
    <row r="930" spans="1:30" ht="12.75" customHeight="1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</row>
    <row r="931" spans="1:30" ht="12.75" customHeight="1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</row>
    <row r="932" spans="1:30" ht="12.75" customHeight="1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  <c r="AB932" s="207"/>
      <c r="AC932" s="207"/>
      <c r="AD932" s="207"/>
    </row>
    <row r="933" spans="1:30" ht="12.75" customHeight="1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  <c r="AB933" s="207"/>
      <c r="AC933" s="207"/>
      <c r="AD933" s="207"/>
    </row>
    <row r="934" spans="1:30" ht="12.75" customHeight="1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  <c r="AB934" s="207"/>
      <c r="AC934" s="207"/>
      <c r="AD934" s="207"/>
    </row>
    <row r="935" spans="1:30" ht="12.75" customHeight="1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  <c r="AB935" s="207"/>
      <c r="AC935" s="207"/>
      <c r="AD935" s="207"/>
    </row>
    <row r="936" spans="1:30" ht="12.75" customHeight="1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  <c r="AB936" s="207"/>
      <c r="AC936" s="207"/>
      <c r="AD936" s="207"/>
    </row>
    <row r="937" spans="1:30" ht="12.75" customHeight="1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  <c r="AB937" s="207"/>
      <c r="AC937" s="207"/>
      <c r="AD937" s="207"/>
    </row>
    <row r="938" spans="1:30" ht="12.75" customHeight="1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  <c r="AB938" s="207"/>
      <c r="AC938" s="207"/>
      <c r="AD938" s="207"/>
    </row>
    <row r="939" spans="1:30" ht="12.75" customHeight="1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  <c r="AB939" s="207"/>
      <c r="AC939" s="207"/>
      <c r="AD939" s="207"/>
    </row>
    <row r="940" spans="1:30" ht="12.75" customHeight="1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  <c r="AB940" s="207"/>
      <c r="AC940" s="207"/>
      <c r="AD940" s="207"/>
    </row>
    <row r="941" spans="1:30" ht="12.75" customHeight="1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  <c r="AB941" s="207"/>
      <c r="AC941" s="207"/>
      <c r="AD941" s="207"/>
    </row>
    <row r="942" spans="1:30" ht="12.75" customHeight="1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  <c r="AB942" s="207"/>
      <c r="AC942" s="207"/>
      <c r="AD942" s="207"/>
    </row>
    <row r="943" spans="1:30" ht="12.75" customHeight="1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  <c r="AB943" s="207"/>
      <c r="AC943" s="207"/>
      <c r="AD943" s="207"/>
    </row>
    <row r="944" spans="1:30" ht="12.75" customHeight="1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  <c r="AB944" s="207"/>
      <c r="AC944" s="207"/>
      <c r="AD944" s="207"/>
    </row>
    <row r="945" spans="1:30" ht="12.75" customHeight="1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  <c r="AB945" s="207"/>
      <c r="AC945" s="207"/>
      <c r="AD945" s="207"/>
    </row>
    <row r="946" spans="1:30" ht="12.75" customHeight="1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  <c r="AB946" s="207"/>
      <c r="AC946" s="207"/>
      <c r="AD946" s="207"/>
    </row>
    <row r="947" spans="1:30" ht="12.75" customHeight="1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</row>
    <row r="948" spans="1:30" ht="12.75" customHeight="1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  <c r="AB948" s="207"/>
      <c r="AC948" s="207"/>
      <c r="AD948" s="207"/>
    </row>
    <row r="949" spans="1:30" ht="12.75" customHeight="1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</row>
    <row r="950" spans="1:30" ht="12.75" customHeight="1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  <c r="AB950" s="207"/>
      <c r="AC950" s="207"/>
      <c r="AD950" s="207"/>
    </row>
    <row r="951" spans="1:30" ht="12.75" customHeight="1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  <c r="AB951" s="207"/>
      <c r="AC951" s="207"/>
      <c r="AD951" s="207"/>
    </row>
    <row r="952" spans="1:30" ht="12.75" customHeight="1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  <c r="AB952" s="207"/>
      <c r="AC952" s="207"/>
      <c r="AD952" s="207"/>
    </row>
    <row r="953" spans="1:30" ht="12.75" customHeight="1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  <c r="AB953" s="207"/>
      <c r="AC953" s="207"/>
      <c r="AD953" s="207"/>
    </row>
    <row r="954" spans="1:30" ht="12.75" customHeight="1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  <c r="AB954" s="207"/>
      <c r="AC954" s="207"/>
      <c r="AD954" s="207"/>
    </row>
    <row r="955" spans="1:30" ht="12.75" customHeight="1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  <c r="AB955" s="207"/>
      <c r="AC955" s="207"/>
      <c r="AD955" s="207"/>
    </row>
    <row r="956" spans="1:30" ht="12.75" customHeight="1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  <c r="AB956" s="207"/>
      <c r="AC956" s="207"/>
      <c r="AD956" s="207"/>
    </row>
    <row r="957" spans="1:30" ht="12.75" customHeight="1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  <c r="AB957" s="207"/>
      <c r="AC957" s="207"/>
      <c r="AD957" s="207"/>
    </row>
    <row r="958" spans="1:30" ht="12.75" customHeight="1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  <c r="AB958" s="207"/>
      <c r="AC958" s="207"/>
      <c r="AD958" s="207"/>
    </row>
    <row r="959" spans="1:30" ht="12.75" customHeight="1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  <c r="AB959" s="207"/>
      <c r="AC959" s="207"/>
      <c r="AD959" s="207"/>
    </row>
    <row r="960" spans="1:30" ht="12.75" customHeight="1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  <c r="AB960" s="207"/>
      <c r="AC960" s="207"/>
      <c r="AD960" s="207"/>
    </row>
    <row r="961" spans="1:30" ht="12.75" customHeight="1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  <c r="AB961" s="207"/>
      <c r="AC961" s="207"/>
      <c r="AD961" s="207"/>
    </row>
    <row r="962" spans="1:30" ht="12.75" customHeight="1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  <c r="AB962" s="207"/>
      <c r="AC962" s="207"/>
      <c r="AD962" s="207"/>
    </row>
    <row r="963" spans="1:30" ht="12.75" customHeight="1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  <c r="AB963" s="207"/>
      <c r="AC963" s="207"/>
      <c r="AD963" s="207"/>
    </row>
    <row r="964" spans="1:30" ht="12.75" customHeight="1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  <c r="AB964" s="207"/>
      <c r="AC964" s="207"/>
      <c r="AD964" s="207"/>
    </row>
    <row r="965" spans="1:30" ht="12.75" customHeight="1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  <c r="AB965" s="207"/>
      <c r="AC965" s="207"/>
      <c r="AD965" s="207"/>
    </row>
    <row r="966" spans="1:30" ht="12.75" customHeight="1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  <c r="AB966" s="207"/>
      <c r="AC966" s="207"/>
      <c r="AD966" s="207"/>
    </row>
    <row r="967" spans="1:30" ht="12.75" customHeight="1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  <c r="AB967" s="207"/>
      <c r="AC967" s="207"/>
      <c r="AD967" s="207"/>
    </row>
    <row r="968" spans="1:30" ht="12.75" customHeight="1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  <c r="AB968" s="207"/>
      <c r="AC968" s="207"/>
      <c r="AD968" s="207"/>
    </row>
    <row r="969" spans="1:30" ht="12.75" customHeight="1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  <c r="AB969" s="207"/>
      <c r="AC969" s="207"/>
      <c r="AD969" s="207"/>
    </row>
    <row r="970" spans="1:30" ht="12.75" customHeight="1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  <c r="AB970" s="207"/>
      <c r="AC970" s="207"/>
      <c r="AD970" s="207"/>
    </row>
    <row r="971" spans="1:30" ht="12.75" customHeight="1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  <c r="AB971" s="207"/>
      <c r="AC971" s="207"/>
      <c r="AD971" s="207"/>
    </row>
    <row r="972" spans="1:30" ht="12.75" customHeight="1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  <c r="AB972" s="207"/>
      <c r="AC972" s="207"/>
      <c r="AD972" s="207"/>
    </row>
    <row r="973" spans="1:30" ht="12.75" customHeight="1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  <c r="AB973" s="207"/>
      <c r="AC973" s="207"/>
      <c r="AD973" s="207"/>
    </row>
    <row r="974" spans="1:30" ht="12.75" customHeight="1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  <c r="AB974" s="207"/>
      <c r="AC974" s="207"/>
      <c r="AD974" s="207"/>
    </row>
    <row r="975" spans="1:30" ht="12.75" customHeight="1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  <c r="AB975" s="207"/>
      <c r="AC975" s="207"/>
      <c r="AD975" s="207"/>
    </row>
    <row r="976" spans="1:30" ht="12.75" customHeight="1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  <c r="AB976" s="207"/>
      <c r="AC976" s="207"/>
      <c r="AD976" s="207"/>
    </row>
    <row r="977" spans="1:30" ht="12.75" customHeight="1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  <c r="AB977" s="207"/>
      <c r="AC977" s="207"/>
      <c r="AD977" s="207"/>
    </row>
    <row r="978" spans="1:30" ht="12.75" customHeight="1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  <c r="AB978" s="207"/>
      <c r="AC978" s="207"/>
      <c r="AD978" s="207"/>
    </row>
    <row r="979" spans="1:30" ht="12.75" customHeight="1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  <c r="AB979" s="207"/>
      <c r="AC979" s="207"/>
      <c r="AD979" s="207"/>
    </row>
    <row r="980" spans="1:30" ht="12.75" customHeight="1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  <c r="AB980" s="207"/>
      <c r="AC980" s="207"/>
      <c r="AD980" s="207"/>
    </row>
    <row r="981" spans="1:30" ht="12.75" customHeight="1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  <c r="AB981" s="207"/>
      <c r="AC981" s="207"/>
      <c r="AD981" s="207"/>
    </row>
    <row r="982" spans="1:30" ht="12.75" customHeight="1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</row>
    <row r="983" spans="1:30" ht="12.75" customHeight="1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  <c r="AB983" s="207"/>
      <c r="AC983" s="207"/>
      <c r="AD983" s="207"/>
    </row>
    <row r="984" spans="1:30" ht="12.75" customHeight="1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</row>
    <row r="985" spans="1:30" ht="12.75" customHeight="1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</row>
    <row r="986" spans="1:30" ht="12.75" customHeight="1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  <c r="AB986" s="207"/>
      <c r="AC986" s="207"/>
      <c r="AD986" s="207"/>
    </row>
    <row r="987" spans="1:30" ht="12.75" customHeight="1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  <c r="AB987" s="207"/>
      <c r="AC987" s="207"/>
      <c r="AD987" s="207"/>
    </row>
    <row r="988" spans="1:30" ht="12.75" customHeight="1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  <c r="AB988" s="207"/>
      <c r="AC988" s="207"/>
      <c r="AD988" s="207"/>
    </row>
    <row r="989" spans="1:30" ht="12.75" customHeight="1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  <c r="AB989" s="207"/>
      <c r="AC989" s="207"/>
      <c r="AD989" s="207"/>
    </row>
    <row r="990" spans="1:30" ht="12.75" customHeight="1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  <c r="AB990" s="207"/>
      <c r="AC990" s="207"/>
      <c r="AD990" s="207"/>
    </row>
    <row r="991" spans="1:30" ht="12.75" customHeight="1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  <c r="AB991" s="207"/>
      <c r="AC991" s="207"/>
      <c r="AD991" s="207"/>
    </row>
    <row r="992" spans="1:30" ht="12.75" customHeight="1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  <c r="AB992" s="207"/>
      <c r="AC992" s="207"/>
      <c r="AD992" s="207"/>
    </row>
    <row r="993" spans="1:30" ht="12.75" customHeight="1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  <c r="AB993" s="207"/>
      <c r="AC993" s="207"/>
      <c r="AD993" s="207"/>
    </row>
    <row r="994" spans="1:30" ht="12.75" customHeight="1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  <c r="AB994" s="207"/>
      <c r="AC994" s="207"/>
      <c r="AD994" s="207"/>
    </row>
    <row r="995" spans="1:30" ht="12.75" customHeight="1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  <c r="AB995" s="207"/>
      <c r="AC995" s="207"/>
      <c r="AD995" s="207"/>
    </row>
    <row r="996" spans="1:30" ht="12.75" customHeight="1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  <c r="AB996" s="207"/>
      <c r="AC996" s="207"/>
      <c r="AD996" s="207"/>
    </row>
    <row r="997" spans="1:30" ht="12.75" customHeight="1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  <c r="AB997" s="207"/>
      <c r="AC997" s="207"/>
      <c r="AD997" s="207"/>
    </row>
    <row r="998" spans="1:30" ht="12.75" customHeight="1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  <c r="AB998" s="207"/>
      <c r="AC998" s="207"/>
      <c r="AD998" s="207"/>
    </row>
    <row r="999" spans="1:30" ht="12.75" customHeight="1">
      <c r="A999" s="207"/>
      <c r="B999" s="207"/>
      <c r="C999" s="207"/>
      <c r="D999" s="207"/>
      <c r="E999" s="207"/>
      <c r="F999" s="207"/>
      <c r="G999" s="207"/>
      <c r="H999" s="207"/>
      <c r="I999" s="207"/>
      <c r="J999" s="207"/>
      <c r="K999" s="207"/>
      <c r="L999" s="207"/>
      <c r="M999" s="207"/>
      <c r="N999" s="207"/>
      <c r="O999" s="207"/>
      <c r="P999" s="207"/>
      <c r="Q999" s="207"/>
      <c r="R999" s="207"/>
      <c r="S999" s="207"/>
      <c r="T999" s="207"/>
      <c r="U999" s="207"/>
      <c r="V999" s="207"/>
      <c r="W999" s="207"/>
      <c r="X999" s="207"/>
      <c r="Y999" s="207"/>
      <c r="Z999" s="207"/>
      <c r="AA999" s="207"/>
      <c r="AB999" s="207"/>
      <c r="AC999" s="207"/>
      <c r="AD999" s="207"/>
    </row>
    <row r="1000" spans="1:30" ht="12.75" customHeight="1">
      <c r="A1000" s="207"/>
      <c r="B1000" s="207"/>
      <c r="C1000" s="207"/>
      <c r="D1000" s="207"/>
      <c r="E1000" s="207"/>
      <c r="F1000" s="207"/>
      <c r="G1000" s="207"/>
      <c r="H1000" s="207"/>
      <c r="I1000" s="207"/>
      <c r="J1000" s="207"/>
      <c r="K1000" s="207"/>
      <c r="L1000" s="207"/>
      <c r="M1000" s="207"/>
      <c r="N1000" s="207"/>
      <c r="O1000" s="207"/>
      <c r="P1000" s="207"/>
      <c r="Q1000" s="207"/>
      <c r="R1000" s="207"/>
      <c r="S1000" s="207"/>
      <c r="T1000" s="207"/>
      <c r="U1000" s="207"/>
      <c r="V1000" s="207"/>
      <c r="W1000" s="207"/>
      <c r="X1000" s="207"/>
      <c r="Y1000" s="207"/>
      <c r="Z1000" s="207"/>
      <c r="AA1000" s="207"/>
      <c r="AB1000" s="207"/>
      <c r="AC1000" s="207"/>
      <c r="AD1000" s="207"/>
    </row>
  </sheetData>
  <mergeCells count="60">
    <mergeCell ref="M99:P99"/>
    <mergeCell ref="Q99:Q103"/>
    <mergeCell ref="H68:I68"/>
    <mergeCell ref="A69:F69"/>
    <mergeCell ref="A77:A78"/>
    <mergeCell ref="B77:B78"/>
    <mergeCell ref="L99:L103"/>
    <mergeCell ref="G62:G63"/>
    <mergeCell ref="H64:I64"/>
    <mergeCell ref="H65:I65"/>
    <mergeCell ref="H66:I66"/>
    <mergeCell ref="H67:I67"/>
    <mergeCell ref="A62:A63"/>
    <mergeCell ref="B62:B63"/>
    <mergeCell ref="C62:D62"/>
    <mergeCell ref="E62:E63"/>
    <mergeCell ref="F62:F63"/>
    <mergeCell ref="H48:I48"/>
    <mergeCell ref="A56:F56"/>
    <mergeCell ref="A58:G58"/>
    <mergeCell ref="A60:B60"/>
    <mergeCell ref="A61:G61"/>
    <mergeCell ref="A31:P31"/>
    <mergeCell ref="A33:D33"/>
    <mergeCell ref="A35:B35"/>
    <mergeCell ref="A36:G36"/>
    <mergeCell ref="A37:A38"/>
    <mergeCell ref="B37:B38"/>
    <mergeCell ref="C37:D37"/>
    <mergeCell ref="G37:G38"/>
    <mergeCell ref="E37:E38"/>
    <mergeCell ref="F37:F38"/>
    <mergeCell ref="P4:P5"/>
    <mergeCell ref="Q4:Q5"/>
    <mergeCell ref="L4:O4"/>
    <mergeCell ref="C6:P6"/>
    <mergeCell ref="A7:A10"/>
    <mergeCell ref="C7:F7"/>
    <mergeCell ref="C8:F8"/>
    <mergeCell ref="C9:F9"/>
    <mergeCell ref="C10:F10"/>
    <mergeCell ref="A4:A5"/>
    <mergeCell ref="B4:B5"/>
    <mergeCell ref="C4:F4"/>
    <mergeCell ref="G4:J4"/>
    <mergeCell ref="K4:K5"/>
    <mergeCell ref="F113:G113"/>
    <mergeCell ref="H114:I114"/>
    <mergeCell ref="E77:H77"/>
    <mergeCell ref="I77:I78"/>
    <mergeCell ref="H84:L84"/>
    <mergeCell ref="F93:G93"/>
    <mergeCell ref="I99:I103"/>
    <mergeCell ref="J99:J103"/>
    <mergeCell ref="K99:K103"/>
    <mergeCell ref="C77:C78"/>
    <mergeCell ref="D77:D78"/>
    <mergeCell ref="A85:E85"/>
    <mergeCell ref="A99:E99"/>
    <mergeCell ref="A103:E103"/>
  </mergeCells>
  <pageMargins left="0.511811024" right="0.511811024" top="0.78740157499999996" bottom="0.78740157499999996" header="0" footer="0"/>
  <pageSetup paperSize="9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selection sqref="A1:F1"/>
    </sheetView>
  </sheetViews>
  <sheetFormatPr defaultColWidth="14.42578125" defaultRowHeight="15" customHeight="1"/>
  <cols>
    <col min="1" max="1" width="22.7109375" customWidth="1"/>
    <col min="2" max="2" width="16.28515625" customWidth="1"/>
    <col min="3" max="3" width="12.7109375" customWidth="1"/>
    <col min="4" max="4" width="15.28515625" customWidth="1"/>
    <col min="5" max="5" width="13.7109375" customWidth="1"/>
    <col min="6" max="6" width="15.7109375" customWidth="1"/>
    <col min="7" max="7" width="13.140625" customWidth="1"/>
    <col min="8" max="8" width="12.85546875" customWidth="1"/>
    <col min="9" max="9" width="15.42578125" customWidth="1"/>
    <col min="10" max="10" width="12.7109375" customWidth="1"/>
    <col min="11" max="11" width="14.28515625" customWidth="1"/>
    <col min="12" max="16" width="12.7109375" customWidth="1"/>
    <col min="17" max="17" width="15.28515625" customWidth="1"/>
    <col min="18" max="28" width="12.7109375" customWidth="1"/>
    <col min="29" max="29" width="15.7109375" customWidth="1"/>
    <col min="30" max="35" width="12.7109375" customWidth="1"/>
  </cols>
  <sheetData>
    <row r="1" spans="1:35" ht="15" customHeight="1">
      <c r="A1" s="704" t="s">
        <v>2115</v>
      </c>
      <c r="B1" s="687"/>
      <c r="C1" s="687"/>
      <c r="D1" s="687"/>
      <c r="E1" s="687"/>
      <c r="F1" s="687"/>
      <c r="G1" s="67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</row>
    <row r="2" spans="1:35" ht="15" customHeight="1">
      <c r="A2" s="467"/>
      <c r="B2" s="205"/>
      <c r="C2" s="205"/>
      <c r="D2" s="205"/>
      <c r="E2" s="205"/>
      <c r="F2" s="205"/>
      <c r="G2" s="205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</row>
    <row r="3" spans="1:35" ht="12.75" customHeight="1">
      <c r="A3" s="446" t="s">
        <v>2059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</row>
    <row r="4" spans="1:35" ht="12" customHeight="1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</row>
    <row r="5" spans="1:35" ht="14.25" customHeight="1">
      <c r="A5" s="712" t="s">
        <v>22</v>
      </c>
      <c r="B5" s="712" t="s">
        <v>2060</v>
      </c>
      <c r="C5" s="713" t="s">
        <v>2061</v>
      </c>
      <c r="D5" s="687"/>
      <c r="E5" s="687"/>
      <c r="F5" s="677"/>
      <c r="G5" s="520" t="s">
        <v>2062</v>
      </c>
      <c r="H5" s="521"/>
      <c r="I5" s="521"/>
      <c r="J5" s="522"/>
      <c r="K5" s="714" t="s">
        <v>2063</v>
      </c>
      <c r="L5" s="715" t="s">
        <v>2064</v>
      </c>
      <c r="M5" s="687"/>
      <c r="N5" s="687"/>
      <c r="O5" s="677"/>
      <c r="P5" s="716" t="s">
        <v>2065</v>
      </c>
      <c r="Q5" s="714" t="s">
        <v>2066</v>
      </c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</row>
    <row r="6" spans="1:35" ht="14.25" customHeight="1">
      <c r="A6" s="682"/>
      <c r="B6" s="682"/>
      <c r="C6" s="524" t="s">
        <v>2067</v>
      </c>
      <c r="D6" s="524" t="s">
        <v>2068</v>
      </c>
      <c r="E6" s="524" t="s">
        <v>2069</v>
      </c>
      <c r="F6" s="524" t="s">
        <v>2070</v>
      </c>
      <c r="G6" s="522" t="s">
        <v>1847</v>
      </c>
      <c r="H6" s="522" t="s">
        <v>2068</v>
      </c>
      <c r="I6" s="524" t="s">
        <v>2069</v>
      </c>
      <c r="J6" s="524" t="s">
        <v>2070</v>
      </c>
      <c r="K6" s="682"/>
      <c r="L6" s="522" t="s">
        <v>1847</v>
      </c>
      <c r="M6" s="522" t="s">
        <v>2068</v>
      </c>
      <c r="N6" s="524" t="s">
        <v>2069</v>
      </c>
      <c r="O6" s="524" t="s">
        <v>2070</v>
      </c>
      <c r="P6" s="682"/>
      <c r="Q6" s="682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</row>
    <row r="7" spans="1:35" ht="12.75" customHeight="1">
      <c r="A7" s="525" t="s">
        <v>2071</v>
      </c>
      <c r="B7" s="522"/>
      <c r="C7" s="526" t="s">
        <v>2072</v>
      </c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527"/>
      <c r="P7" s="528"/>
      <c r="Q7" s="529" t="s">
        <v>2073</v>
      </c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</row>
    <row r="8" spans="1:35" ht="12.75" customHeight="1">
      <c r="A8" s="717" t="s">
        <v>2074</v>
      </c>
      <c r="B8" s="529"/>
      <c r="C8" s="711" t="s">
        <v>2196</v>
      </c>
      <c r="D8" s="687"/>
      <c r="E8" s="687"/>
      <c r="F8" s="677"/>
      <c r="G8" s="530">
        <v>110</v>
      </c>
      <c r="H8" s="529"/>
      <c r="I8" s="529"/>
      <c r="J8" s="529"/>
      <c r="K8" s="529">
        <f>G8*6</f>
        <v>660</v>
      </c>
      <c r="L8" s="529"/>
      <c r="M8" s="529"/>
      <c r="N8" s="529"/>
      <c r="O8" s="529"/>
      <c r="P8" s="529"/>
      <c r="Q8" s="529">
        <f t="shared" ref="Q8:Q28" si="0">SUM(K8+P8)</f>
        <v>660</v>
      </c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</row>
    <row r="9" spans="1:35" ht="12.75" customHeight="1">
      <c r="A9" s="702"/>
      <c r="B9" s="529"/>
      <c r="C9" s="711" t="s">
        <v>2076</v>
      </c>
      <c r="D9" s="687"/>
      <c r="E9" s="687"/>
      <c r="F9" s="677"/>
      <c r="G9" s="530">
        <v>55</v>
      </c>
      <c r="H9" s="529"/>
      <c r="I9" s="529"/>
      <c r="J9" s="529"/>
      <c r="K9" s="529">
        <f>G9*20</f>
        <v>1100</v>
      </c>
      <c r="L9" s="529"/>
      <c r="M9" s="529"/>
      <c r="N9" s="529"/>
      <c r="O9" s="529"/>
      <c r="P9" s="529"/>
      <c r="Q9" s="529">
        <f t="shared" si="0"/>
        <v>1100</v>
      </c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</row>
    <row r="10" spans="1:35" ht="12.75" customHeight="1">
      <c r="A10" s="702"/>
      <c r="B10" s="529"/>
      <c r="C10" s="711" t="s">
        <v>2077</v>
      </c>
      <c r="D10" s="687"/>
      <c r="E10" s="687"/>
      <c r="F10" s="677"/>
      <c r="G10" s="530">
        <v>211.58</v>
      </c>
      <c r="H10" s="529"/>
      <c r="I10" s="529"/>
      <c r="J10" s="529"/>
      <c r="K10" s="530">
        <f>G10*2</f>
        <v>423.16</v>
      </c>
      <c r="L10" s="529"/>
      <c r="M10" s="529"/>
      <c r="N10" s="529"/>
      <c r="O10" s="529"/>
      <c r="P10" s="529"/>
      <c r="Q10" s="529">
        <f t="shared" si="0"/>
        <v>423.16</v>
      </c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</row>
    <row r="11" spans="1:35" ht="12.75" customHeight="1">
      <c r="A11" s="682"/>
      <c r="B11" s="529"/>
      <c r="C11" s="711" t="s">
        <v>2197</v>
      </c>
      <c r="D11" s="687"/>
      <c r="E11" s="687"/>
      <c r="F11" s="677"/>
      <c r="G11" s="530">
        <v>105.79</v>
      </c>
      <c r="H11" s="529"/>
      <c r="I11" s="529"/>
      <c r="J11" s="529"/>
      <c r="K11" s="529">
        <f>G11*8</f>
        <v>846.32</v>
      </c>
      <c r="L11" s="529"/>
      <c r="M11" s="529"/>
      <c r="N11" s="529"/>
      <c r="O11" s="529"/>
      <c r="P11" s="529"/>
      <c r="Q11" s="529">
        <f t="shared" si="0"/>
        <v>846.32</v>
      </c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</row>
    <row r="12" spans="1:35" ht="12.75" customHeight="1">
      <c r="A12" s="531" t="s">
        <v>2079</v>
      </c>
      <c r="B12" s="529" t="s">
        <v>2080</v>
      </c>
      <c r="C12" s="532" t="s">
        <v>2081</v>
      </c>
      <c r="D12" s="532"/>
      <c r="E12" s="532"/>
      <c r="F12" s="532"/>
      <c r="G12" s="529">
        <v>150</v>
      </c>
      <c r="H12" s="529"/>
      <c r="I12" s="529"/>
      <c r="J12" s="529"/>
      <c r="K12" s="529">
        <f>PRODUCT(C12*G12)</f>
        <v>150</v>
      </c>
      <c r="L12" s="529">
        <v>230</v>
      </c>
      <c r="M12" s="533"/>
      <c r="N12" s="529"/>
      <c r="O12" s="529"/>
      <c r="P12" s="529">
        <f>L12</f>
        <v>230</v>
      </c>
      <c r="Q12" s="529">
        <f t="shared" si="0"/>
        <v>380</v>
      </c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</row>
    <row r="13" spans="1:35" ht="12.75" customHeight="1">
      <c r="A13" s="534" t="s">
        <v>2082</v>
      </c>
      <c r="B13" s="529" t="s">
        <v>2083</v>
      </c>
      <c r="C13" s="532" t="s">
        <v>2097</v>
      </c>
      <c r="D13" s="532" t="s">
        <v>2081</v>
      </c>
      <c r="E13" s="532" t="s">
        <v>2081</v>
      </c>
      <c r="F13" s="532" t="s">
        <v>2081</v>
      </c>
      <c r="G13" s="529">
        <v>62.5</v>
      </c>
      <c r="H13" s="529">
        <v>279.5</v>
      </c>
      <c r="I13" s="529">
        <v>121</v>
      </c>
      <c r="J13" s="529">
        <v>121</v>
      </c>
      <c r="K13" s="529">
        <f>PRODUCT(C13*G13)+(PRODUCT(D13*H13))+PRODUCT(E13*I13)+PRODUCT(F13*J13)</f>
        <v>1084</v>
      </c>
      <c r="L13" s="529">
        <v>50</v>
      </c>
      <c r="M13" s="529">
        <v>171</v>
      </c>
      <c r="N13" s="529">
        <v>95</v>
      </c>
      <c r="O13" s="529">
        <v>95</v>
      </c>
      <c r="P13" s="529">
        <f>PRODUCT(C13*L13)+M13+N13+O13</f>
        <v>811</v>
      </c>
      <c r="Q13" s="529">
        <f t="shared" si="0"/>
        <v>1895</v>
      </c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</row>
    <row r="14" spans="1:35" ht="12.75" customHeight="1">
      <c r="A14" s="534" t="s">
        <v>2086</v>
      </c>
      <c r="B14" s="529" t="s">
        <v>2083</v>
      </c>
      <c r="C14" s="532" t="s">
        <v>2198</v>
      </c>
      <c r="D14" s="532"/>
      <c r="E14" s="532"/>
      <c r="F14" s="532"/>
      <c r="G14" s="529">
        <v>27.5</v>
      </c>
      <c r="H14" s="529"/>
      <c r="I14" s="529"/>
      <c r="J14" s="529"/>
      <c r="K14" s="529">
        <f t="shared" ref="K14:K20" si="1">PRODUCT(C14*G14)</f>
        <v>137.5</v>
      </c>
      <c r="L14" s="529"/>
      <c r="M14" s="529"/>
      <c r="N14" s="529"/>
      <c r="O14" s="529"/>
      <c r="P14" s="529"/>
      <c r="Q14" s="529">
        <f t="shared" si="0"/>
        <v>137.5</v>
      </c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</row>
    <row r="15" spans="1:35" ht="12.75" customHeight="1">
      <c r="A15" s="534" t="s">
        <v>2088</v>
      </c>
      <c r="B15" s="529" t="s">
        <v>2083</v>
      </c>
      <c r="C15" s="532" t="s">
        <v>2199</v>
      </c>
      <c r="D15" s="532"/>
      <c r="E15" s="532"/>
      <c r="F15" s="532"/>
      <c r="G15" s="529">
        <v>62.5</v>
      </c>
      <c r="H15" s="529"/>
      <c r="I15" s="529"/>
      <c r="J15" s="529"/>
      <c r="K15" s="529">
        <f t="shared" si="1"/>
        <v>187.5</v>
      </c>
      <c r="L15" s="529">
        <v>50</v>
      </c>
      <c r="M15" s="529"/>
      <c r="N15" s="529"/>
      <c r="O15" s="529"/>
      <c r="P15" s="529">
        <f t="shared" ref="P15:P16" si="2">PRODUCT(C15*L15)</f>
        <v>150</v>
      </c>
      <c r="Q15" s="529">
        <f t="shared" si="0"/>
        <v>337.5</v>
      </c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</row>
    <row r="16" spans="1:35" ht="12.75" customHeight="1">
      <c r="A16" s="534" t="s">
        <v>2089</v>
      </c>
      <c r="B16" s="529" t="s">
        <v>2083</v>
      </c>
      <c r="C16" s="532" t="s">
        <v>2090</v>
      </c>
      <c r="D16" s="532"/>
      <c r="E16" s="532"/>
      <c r="F16" s="532"/>
      <c r="G16" s="529">
        <v>62.5</v>
      </c>
      <c r="H16" s="529"/>
      <c r="I16" s="529"/>
      <c r="J16" s="529"/>
      <c r="K16" s="529">
        <f t="shared" si="1"/>
        <v>375</v>
      </c>
      <c r="L16" s="529">
        <v>50</v>
      </c>
      <c r="M16" s="529"/>
      <c r="N16" s="529"/>
      <c r="O16" s="529"/>
      <c r="P16" s="529">
        <f t="shared" si="2"/>
        <v>300</v>
      </c>
      <c r="Q16" s="529">
        <f t="shared" si="0"/>
        <v>675</v>
      </c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</row>
    <row r="17" spans="1:35" ht="12.75" customHeight="1">
      <c r="A17" s="531" t="s">
        <v>2091</v>
      </c>
      <c r="B17" s="529" t="s">
        <v>2092</v>
      </c>
      <c r="C17" s="532" t="s">
        <v>2093</v>
      </c>
      <c r="D17" s="532"/>
      <c r="E17" s="532"/>
      <c r="F17" s="532"/>
      <c r="G17" s="529"/>
      <c r="H17" s="529"/>
      <c r="I17" s="529"/>
      <c r="J17" s="529"/>
      <c r="K17" s="529">
        <f t="shared" si="1"/>
        <v>0</v>
      </c>
      <c r="L17" s="529"/>
      <c r="M17" s="529"/>
      <c r="N17" s="529"/>
      <c r="O17" s="529"/>
      <c r="P17" s="529"/>
      <c r="Q17" s="529">
        <f t="shared" si="0"/>
        <v>0</v>
      </c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</row>
    <row r="18" spans="1:35" ht="12.75" customHeight="1">
      <c r="A18" s="534" t="s">
        <v>2094</v>
      </c>
      <c r="B18" s="529" t="s">
        <v>2095</v>
      </c>
      <c r="C18" s="532" t="s">
        <v>2087</v>
      </c>
      <c r="D18" s="532"/>
      <c r="E18" s="532"/>
      <c r="F18" s="532"/>
      <c r="G18" s="529">
        <v>150</v>
      </c>
      <c r="H18" s="529"/>
      <c r="I18" s="529"/>
      <c r="J18" s="529"/>
      <c r="K18" s="529">
        <f t="shared" si="1"/>
        <v>1050</v>
      </c>
      <c r="L18" s="529">
        <v>964.5</v>
      </c>
      <c r="M18" s="529"/>
      <c r="N18" s="529"/>
      <c r="O18" s="529"/>
      <c r="P18" s="529">
        <f>2*L18</f>
        <v>1929</v>
      </c>
      <c r="Q18" s="529">
        <f t="shared" si="0"/>
        <v>2979</v>
      </c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</row>
    <row r="19" spans="1:35" ht="12.75" customHeight="1">
      <c r="A19" s="534" t="s">
        <v>2096</v>
      </c>
      <c r="B19" s="529" t="s">
        <v>2095</v>
      </c>
      <c r="C19" s="532" t="s">
        <v>2097</v>
      </c>
      <c r="D19" s="532"/>
      <c r="E19" s="532"/>
      <c r="F19" s="532"/>
      <c r="G19" s="529">
        <v>63.47</v>
      </c>
      <c r="H19" s="529"/>
      <c r="I19" s="529"/>
      <c r="J19" s="529"/>
      <c r="K19" s="529">
        <f t="shared" si="1"/>
        <v>571.23</v>
      </c>
      <c r="L19" s="529">
        <v>528.95000000000005</v>
      </c>
      <c r="M19" s="535"/>
      <c r="N19" s="534"/>
      <c r="O19" s="534"/>
      <c r="P19" s="534">
        <f>L19</f>
        <v>528.95000000000005</v>
      </c>
      <c r="Q19" s="529">
        <f t="shared" si="0"/>
        <v>1100.18</v>
      </c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</row>
    <row r="20" spans="1:35" ht="12.75" customHeight="1">
      <c r="A20" s="534" t="s">
        <v>2098</v>
      </c>
      <c r="B20" s="529" t="s">
        <v>2099</v>
      </c>
      <c r="C20" s="532" t="s">
        <v>2081</v>
      </c>
      <c r="D20" s="532"/>
      <c r="E20" s="532"/>
      <c r="F20" s="532"/>
      <c r="G20" s="529">
        <v>150</v>
      </c>
      <c r="H20" s="529"/>
      <c r="I20" s="529"/>
      <c r="J20" s="529"/>
      <c r="K20" s="529">
        <f t="shared" si="1"/>
        <v>150</v>
      </c>
      <c r="L20" s="529">
        <v>230</v>
      </c>
      <c r="M20" s="529"/>
      <c r="N20" s="529"/>
      <c r="O20" s="529"/>
      <c r="P20" s="529">
        <f>PRODUCT(C20*L20)</f>
        <v>230</v>
      </c>
      <c r="Q20" s="529">
        <f t="shared" si="0"/>
        <v>380</v>
      </c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</row>
    <row r="21" spans="1:35" ht="12.75" customHeight="1">
      <c r="A21" s="534" t="s">
        <v>2100</v>
      </c>
      <c r="B21" s="529" t="s">
        <v>2099</v>
      </c>
      <c r="C21" s="532" t="s">
        <v>2087</v>
      </c>
      <c r="D21" s="532"/>
      <c r="E21" s="532"/>
      <c r="F21" s="532"/>
      <c r="G21" s="529">
        <v>110</v>
      </c>
      <c r="H21" s="529">
        <v>317.37</v>
      </c>
      <c r="I21" s="529"/>
      <c r="J21" s="529"/>
      <c r="K21" s="529">
        <f>PRODUCT(C21*G21)+(H21*2)</f>
        <v>1404.74</v>
      </c>
      <c r="L21" s="529">
        <v>992.11</v>
      </c>
      <c r="M21" s="529"/>
      <c r="N21" s="529"/>
      <c r="O21" s="529"/>
      <c r="P21" s="529">
        <f t="shared" ref="P21:P22" si="3">L21</f>
        <v>992.11</v>
      </c>
      <c r="Q21" s="529">
        <f t="shared" si="0"/>
        <v>2396.85</v>
      </c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</row>
    <row r="22" spans="1:35" ht="12.75" customHeight="1">
      <c r="A22" s="534" t="s">
        <v>2101</v>
      </c>
      <c r="B22" s="529" t="s">
        <v>2099</v>
      </c>
      <c r="C22" s="532" t="s">
        <v>2081</v>
      </c>
      <c r="D22" s="532"/>
      <c r="E22" s="532"/>
      <c r="F22" s="532"/>
      <c r="G22" s="529">
        <v>110</v>
      </c>
      <c r="H22" s="529">
        <v>317.37</v>
      </c>
      <c r="I22" s="529"/>
      <c r="J22" s="529"/>
      <c r="K22" s="529">
        <f>PRODUCT(C22*G22)+H22</f>
        <v>427.37</v>
      </c>
      <c r="L22" s="529">
        <v>992.11</v>
      </c>
      <c r="M22" s="529"/>
      <c r="N22" s="529"/>
      <c r="O22" s="529"/>
      <c r="P22" s="529">
        <f t="shared" si="3"/>
        <v>992.11</v>
      </c>
      <c r="Q22" s="529">
        <f t="shared" si="0"/>
        <v>1419.48</v>
      </c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</row>
    <row r="23" spans="1:35" ht="12.75" customHeight="1">
      <c r="A23" s="534" t="s">
        <v>2102</v>
      </c>
      <c r="B23" s="529" t="s">
        <v>2103</v>
      </c>
      <c r="C23" s="532" t="s">
        <v>2198</v>
      </c>
      <c r="D23" s="532" t="s">
        <v>2081</v>
      </c>
      <c r="E23" s="532"/>
      <c r="F23" s="532"/>
      <c r="G23" s="529">
        <v>27.5</v>
      </c>
      <c r="H23" s="529">
        <v>138</v>
      </c>
      <c r="I23" s="529"/>
      <c r="J23" s="529"/>
      <c r="K23" s="529">
        <f>PRODUCT(C23*G23)+(PRODUCT(D23*H23))</f>
        <v>275.5</v>
      </c>
      <c r="L23" s="529">
        <v>22</v>
      </c>
      <c r="M23" s="529">
        <v>86</v>
      </c>
      <c r="N23" s="529"/>
      <c r="O23" s="529"/>
      <c r="P23" s="529">
        <f>PRODUCT(C23*L23)+M23</f>
        <v>196</v>
      </c>
      <c r="Q23" s="529">
        <f t="shared" si="0"/>
        <v>471.5</v>
      </c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</row>
    <row r="24" spans="1:35" ht="12.75" customHeight="1">
      <c r="A24" s="534" t="s">
        <v>2104</v>
      </c>
      <c r="B24" s="529" t="s">
        <v>2103</v>
      </c>
      <c r="C24" s="532" t="s">
        <v>2200</v>
      </c>
      <c r="D24" s="532" t="s">
        <v>2081</v>
      </c>
      <c r="E24" s="532" t="s">
        <v>2081</v>
      </c>
      <c r="F24" s="532" t="s">
        <v>2081</v>
      </c>
      <c r="G24" s="529">
        <v>62.5</v>
      </c>
      <c r="H24" s="529">
        <v>279.5</v>
      </c>
      <c r="I24" s="529">
        <v>121</v>
      </c>
      <c r="J24" s="529">
        <v>121</v>
      </c>
      <c r="K24" s="529">
        <f>PRODUCT(C24*G24)+(PRODUCT(D24*H24))+PRODUCT(E24*I24)+PRODUCT(F24*J24)</f>
        <v>1271.5</v>
      </c>
      <c r="L24" s="529">
        <v>50</v>
      </c>
      <c r="M24" s="529">
        <v>171</v>
      </c>
      <c r="N24" s="529">
        <v>95</v>
      </c>
      <c r="O24" s="529">
        <v>95</v>
      </c>
      <c r="P24" s="529">
        <f>PRODUCT(C24*L24)+M24+N24+O24</f>
        <v>961</v>
      </c>
      <c r="Q24" s="529">
        <f t="shared" si="0"/>
        <v>2232.5</v>
      </c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</row>
    <row r="25" spans="1:35" ht="12.75" customHeight="1">
      <c r="A25" s="531" t="s">
        <v>2105</v>
      </c>
      <c r="B25" s="529" t="s">
        <v>2106</v>
      </c>
      <c r="C25" s="532"/>
      <c r="D25" s="532"/>
      <c r="E25" s="532"/>
      <c r="F25" s="532"/>
      <c r="G25" s="529">
        <v>63.47</v>
      </c>
      <c r="H25" s="529"/>
      <c r="I25" s="529"/>
      <c r="J25" s="529"/>
      <c r="K25" s="529">
        <f>PRODUCT(C25*G25)</f>
        <v>0</v>
      </c>
      <c r="L25" s="529">
        <v>528.95000000000005</v>
      </c>
      <c r="M25" s="535"/>
      <c r="N25" s="534"/>
      <c r="O25" s="534"/>
      <c r="P25" s="534">
        <f>L25</f>
        <v>528.95000000000005</v>
      </c>
      <c r="Q25" s="529">
        <f t="shared" si="0"/>
        <v>528.95000000000005</v>
      </c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</row>
    <row r="26" spans="1:35" ht="12.75" customHeight="1">
      <c r="A26" s="534" t="s">
        <v>2107</v>
      </c>
      <c r="B26" s="529" t="s">
        <v>2106</v>
      </c>
      <c r="C26" s="532"/>
      <c r="D26" s="532" t="s">
        <v>2081</v>
      </c>
      <c r="E26" s="532" t="s">
        <v>2081</v>
      </c>
      <c r="F26" s="532" t="s">
        <v>2081</v>
      </c>
      <c r="G26" s="529"/>
      <c r="H26" s="529">
        <v>659</v>
      </c>
      <c r="I26" s="529">
        <v>208</v>
      </c>
      <c r="J26" s="529">
        <v>197</v>
      </c>
      <c r="K26" s="529">
        <f>PRODUCT(D26*H26)+PRODUCT(E26*I26)+PRODUCT(F26*J26)</f>
        <v>1064</v>
      </c>
      <c r="L26" s="529"/>
      <c r="M26" s="529">
        <v>377</v>
      </c>
      <c r="N26" s="529">
        <v>197</v>
      </c>
      <c r="O26" s="529">
        <v>139</v>
      </c>
      <c r="P26" s="529">
        <f>M26+N26+O26</f>
        <v>713</v>
      </c>
      <c r="Q26" s="529">
        <f t="shared" si="0"/>
        <v>1777</v>
      </c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</row>
    <row r="27" spans="1:35" ht="12.75" customHeight="1">
      <c r="A27" s="534" t="s">
        <v>2108</v>
      </c>
      <c r="B27" s="529" t="s">
        <v>2106</v>
      </c>
      <c r="C27" s="532" t="s">
        <v>2090</v>
      </c>
      <c r="D27" s="532"/>
      <c r="E27" s="532"/>
      <c r="F27" s="532"/>
      <c r="G27" s="529">
        <v>62.5</v>
      </c>
      <c r="H27" s="529"/>
      <c r="I27" s="529"/>
      <c r="J27" s="529"/>
      <c r="K27" s="529">
        <f>PRODUCT(C27*G27)</f>
        <v>375</v>
      </c>
      <c r="L27" s="529">
        <v>50</v>
      </c>
      <c r="M27" s="529"/>
      <c r="N27" s="529"/>
      <c r="O27" s="529"/>
      <c r="P27" s="529">
        <f>PRODUCT(C27*L27)</f>
        <v>300</v>
      </c>
      <c r="Q27" s="529">
        <f t="shared" si="0"/>
        <v>675</v>
      </c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</row>
    <row r="28" spans="1:35" ht="12.75" customHeight="1">
      <c r="A28" s="534" t="s">
        <v>2109</v>
      </c>
      <c r="B28" s="529" t="s">
        <v>2106</v>
      </c>
      <c r="C28" s="532" t="s">
        <v>2198</v>
      </c>
      <c r="D28" s="532"/>
      <c r="E28" s="532" t="s">
        <v>2081</v>
      </c>
      <c r="F28" s="532" t="s">
        <v>2081</v>
      </c>
      <c r="G28" s="529">
        <v>110</v>
      </c>
      <c r="H28" s="529">
        <v>317.37</v>
      </c>
      <c r="I28" s="529"/>
      <c r="J28" s="529"/>
      <c r="K28" s="529">
        <f>PRODUCT(C28*G28)+(H28*2)</f>
        <v>1184.74</v>
      </c>
      <c r="L28" s="529"/>
      <c r="M28" s="529">
        <v>992.11</v>
      </c>
      <c r="N28" s="529"/>
      <c r="O28" s="529"/>
      <c r="P28" s="529">
        <f>M28</f>
        <v>992.11</v>
      </c>
      <c r="Q28" s="529">
        <f t="shared" si="0"/>
        <v>2176.85</v>
      </c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</row>
    <row r="29" spans="1:35" ht="12.75" customHeight="1">
      <c r="A29" s="531" t="s">
        <v>2201</v>
      </c>
      <c r="B29" s="522" t="s">
        <v>2202</v>
      </c>
      <c r="C29" s="524" t="s">
        <v>2097</v>
      </c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36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</row>
    <row r="30" spans="1:35" ht="12.75" customHeight="1">
      <c r="A30" s="531" t="s">
        <v>2112</v>
      </c>
      <c r="B30" s="522" t="s">
        <v>2203</v>
      </c>
      <c r="C30" s="524" t="s">
        <v>2097</v>
      </c>
      <c r="D30" s="522"/>
      <c r="E30" s="522"/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36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</row>
    <row r="31" spans="1:35" ht="12.75" customHeight="1">
      <c r="A31" s="537" t="s">
        <v>14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38"/>
      <c r="Q31" s="536">
        <f>SUM(Q7:Q28)</f>
        <v>22591.789999999997</v>
      </c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</row>
    <row r="32" spans="1:35" ht="12.75" customHeight="1">
      <c r="A32" s="458"/>
      <c r="B32" s="458"/>
      <c r="C32" s="459"/>
      <c r="D32" s="459"/>
      <c r="E32" s="458"/>
      <c r="F32" s="458"/>
      <c r="G32" s="458"/>
      <c r="H32" s="458"/>
      <c r="I32" s="458"/>
      <c r="J32" s="458"/>
      <c r="K32" s="458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</row>
    <row r="33" spans="1:35" ht="12.75" customHeight="1">
      <c r="A33" s="705" t="s">
        <v>2113</v>
      </c>
      <c r="B33" s="659"/>
      <c r="C33" s="659"/>
      <c r="D33" s="660"/>
      <c r="E33" s="458"/>
      <c r="F33" s="458"/>
      <c r="G33" s="458"/>
      <c r="H33" s="458"/>
      <c r="I33" s="458"/>
      <c r="J33" s="458"/>
      <c r="K33" s="458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</row>
    <row r="34" spans="1:35" ht="24.75" customHeight="1">
      <c r="A34" s="460"/>
      <c r="B34" s="460"/>
      <c r="C34" s="458"/>
      <c r="D34" s="459"/>
      <c r="E34" s="458"/>
      <c r="F34" s="458"/>
      <c r="G34" s="458"/>
      <c r="H34" s="458"/>
      <c r="I34" s="458"/>
      <c r="J34" s="458"/>
      <c r="K34" s="458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</row>
    <row r="35" spans="1:35" ht="12.75" customHeight="1">
      <c r="A35" s="689" t="s">
        <v>2114</v>
      </c>
      <c r="B35" s="675"/>
      <c r="C35" s="459"/>
      <c r="D35" s="459"/>
      <c r="E35" s="458"/>
      <c r="F35" s="458"/>
      <c r="G35" s="458"/>
      <c r="H35" s="458"/>
      <c r="I35" s="458"/>
      <c r="J35" s="458"/>
      <c r="K35" s="458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</row>
    <row r="36" spans="1:35" ht="12.75" customHeight="1">
      <c r="A36" s="458"/>
      <c r="B36" s="458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</row>
    <row r="37" spans="1:35" ht="12.75" customHeight="1">
      <c r="A37" s="712" t="s">
        <v>22</v>
      </c>
      <c r="B37" s="712" t="s">
        <v>2060</v>
      </c>
      <c r="C37" s="718" t="s">
        <v>2061</v>
      </c>
      <c r="D37" s="677"/>
      <c r="E37" s="719" t="s">
        <v>2116</v>
      </c>
      <c r="F37" s="719" t="s">
        <v>2117</v>
      </c>
      <c r="G37" s="719" t="s">
        <v>2118</v>
      </c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</row>
    <row r="38" spans="1:35" ht="12.75" customHeight="1">
      <c r="A38" s="682"/>
      <c r="B38" s="682"/>
      <c r="C38" s="539" t="s">
        <v>2067</v>
      </c>
      <c r="D38" s="539" t="s">
        <v>2119</v>
      </c>
      <c r="E38" s="682"/>
      <c r="F38" s="682"/>
      <c r="G38" s="682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</row>
    <row r="39" spans="1:35" ht="12.75" customHeight="1">
      <c r="A39" s="540" t="s">
        <v>2079</v>
      </c>
      <c r="B39" s="535" t="s">
        <v>2080</v>
      </c>
      <c r="C39" s="532" t="s">
        <v>2081</v>
      </c>
      <c r="D39" s="541">
        <v>1</v>
      </c>
      <c r="E39" s="541" t="s">
        <v>2120</v>
      </c>
      <c r="F39" s="541" t="s">
        <v>2204</v>
      </c>
      <c r="G39" s="542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</row>
    <row r="40" spans="1:35" ht="12.75" customHeight="1">
      <c r="A40" s="535" t="s">
        <v>2082</v>
      </c>
      <c r="B40" s="535" t="s">
        <v>2083</v>
      </c>
      <c r="C40" s="532" t="s">
        <v>2097</v>
      </c>
      <c r="D40" s="541">
        <v>2</v>
      </c>
      <c r="E40" s="541" t="s">
        <v>2122</v>
      </c>
      <c r="F40" s="541" t="s">
        <v>2123</v>
      </c>
      <c r="G40" s="542">
        <v>1452.5</v>
      </c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</row>
    <row r="41" spans="1:35" ht="12.75" customHeight="1">
      <c r="A41" s="535" t="s">
        <v>2086</v>
      </c>
      <c r="B41" s="535" t="s">
        <v>2083</v>
      </c>
      <c r="C41" s="532" t="s">
        <v>2198</v>
      </c>
      <c r="D41" s="541">
        <v>2</v>
      </c>
      <c r="E41" s="541" t="s">
        <v>2124</v>
      </c>
      <c r="F41" s="541" t="s">
        <v>2205</v>
      </c>
      <c r="G41" s="542">
        <v>1452.5</v>
      </c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</row>
    <row r="42" spans="1:35" ht="12.75" customHeight="1">
      <c r="A42" s="535" t="s">
        <v>2088</v>
      </c>
      <c r="B42" s="535" t="s">
        <v>2083</v>
      </c>
      <c r="C42" s="532" t="s">
        <v>2199</v>
      </c>
      <c r="D42" s="541">
        <v>1</v>
      </c>
      <c r="E42" s="541" t="s">
        <v>2120</v>
      </c>
      <c r="F42" s="541" t="s">
        <v>2204</v>
      </c>
      <c r="G42" s="542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</row>
    <row r="43" spans="1:35" ht="12.75" customHeight="1">
      <c r="A43" s="535" t="s">
        <v>2089</v>
      </c>
      <c r="B43" s="535" t="s">
        <v>2083</v>
      </c>
      <c r="C43" s="532" t="s">
        <v>2090</v>
      </c>
      <c r="D43" s="541">
        <v>2</v>
      </c>
      <c r="E43" s="541" t="s">
        <v>2125</v>
      </c>
      <c r="F43" s="541" t="s">
        <v>2123</v>
      </c>
      <c r="G43" s="542">
        <v>1452.5</v>
      </c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</row>
    <row r="44" spans="1:35" ht="12.75" customHeight="1">
      <c r="A44" s="540" t="s">
        <v>2091</v>
      </c>
      <c r="B44" s="535" t="s">
        <v>2092</v>
      </c>
      <c r="C44" s="532"/>
      <c r="D44" s="541"/>
      <c r="E44" s="541" t="s">
        <v>2120</v>
      </c>
      <c r="F44" s="541"/>
      <c r="G44" s="542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</row>
    <row r="45" spans="1:35" ht="12.75" customHeight="1">
      <c r="A45" s="535" t="s">
        <v>2094</v>
      </c>
      <c r="B45" s="535" t="s">
        <v>2095</v>
      </c>
      <c r="C45" s="532" t="s">
        <v>2087</v>
      </c>
      <c r="D45" s="541">
        <v>1</v>
      </c>
      <c r="E45" s="541" t="s">
        <v>2126</v>
      </c>
      <c r="F45" s="541" t="s">
        <v>2123</v>
      </c>
      <c r="G45" s="542">
        <v>1452.5</v>
      </c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</row>
    <row r="46" spans="1:35" ht="12.75" customHeight="1">
      <c r="A46" s="535" t="s">
        <v>2096</v>
      </c>
      <c r="B46" s="535" t="s">
        <v>2095</v>
      </c>
      <c r="C46" s="532" t="s">
        <v>2097</v>
      </c>
      <c r="D46" s="541">
        <v>2</v>
      </c>
      <c r="E46" s="541" t="s">
        <v>2127</v>
      </c>
      <c r="F46" s="541" t="s">
        <v>2123</v>
      </c>
      <c r="G46" s="542">
        <v>1452.5</v>
      </c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</row>
    <row r="47" spans="1:35" ht="26.25" customHeight="1">
      <c r="A47" s="535" t="s">
        <v>2098</v>
      </c>
      <c r="B47" s="535" t="s">
        <v>2099</v>
      </c>
      <c r="C47" s="532" t="s">
        <v>2081</v>
      </c>
      <c r="D47" s="541">
        <v>1</v>
      </c>
      <c r="E47" s="541" t="s">
        <v>2120</v>
      </c>
      <c r="F47" s="541" t="s">
        <v>2204</v>
      </c>
      <c r="G47" s="542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</row>
    <row r="48" spans="1:35" ht="12.75" customHeight="1">
      <c r="A48" s="535" t="s">
        <v>2100</v>
      </c>
      <c r="B48" s="535" t="s">
        <v>2099</v>
      </c>
      <c r="C48" s="532" t="s">
        <v>2087</v>
      </c>
      <c r="D48" s="541">
        <v>1</v>
      </c>
      <c r="E48" s="541" t="s">
        <v>2120</v>
      </c>
      <c r="F48" s="541" t="s">
        <v>2128</v>
      </c>
      <c r="G48" s="542">
        <v>6600</v>
      </c>
      <c r="H48" s="543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</row>
    <row r="49" spans="1:35" ht="12.75" customHeight="1">
      <c r="A49" s="535" t="s">
        <v>2101</v>
      </c>
      <c r="B49" s="535" t="s">
        <v>2099</v>
      </c>
      <c r="C49" s="532" t="s">
        <v>2081</v>
      </c>
      <c r="D49" s="541"/>
      <c r="E49" s="541" t="s">
        <v>2120</v>
      </c>
      <c r="F49" s="541" t="s">
        <v>2128</v>
      </c>
      <c r="G49" s="542">
        <f>G48/C48</f>
        <v>942.85714285714289</v>
      </c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</row>
    <row r="50" spans="1:35" ht="12.75" customHeight="1">
      <c r="A50" s="535" t="s">
        <v>2102</v>
      </c>
      <c r="B50" s="535" t="s">
        <v>2103</v>
      </c>
      <c r="C50" s="532" t="s">
        <v>2198</v>
      </c>
      <c r="D50" s="541">
        <v>2</v>
      </c>
      <c r="E50" s="541" t="s">
        <v>2124</v>
      </c>
      <c r="F50" s="541" t="s">
        <v>2205</v>
      </c>
      <c r="G50" s="542">
        <v>1452.5</v>
      </c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</row>
    <row r="51" spans="1:35" ht="12.75" customHeight="1">
      <c r="A51" s="535" t="s">
        <v>2104</v>
      </c>
      <c r="B51" s="535" t="s">
        <v>2103</v>
      </c>
      <c r="C51" s="532" t="s">
        <v>2200</v>
      </c>
      <c r="D51" s="541">
        <v>2</v>
      </c>
      <c r="E51" s="541" t="s">
        <v>2120</v>
      </c>
      <c r="F51" s="541" t="s">
        <v>2123</v>
      </c>
      <c r="G51" s="542">
        <v>1452.5</v>
      </c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</row>
    <row r="52" spans="1:35" ht="12.75" customHeight="1">
      <c r="A52" s="540" t="s">
        <v>2105</v>
      </c>
      <c r="B52" s="535" t="s">
        <v>2106</v>
      </c>
      <c r="C52" s="532"/>
      <c r="D52" s="541"/>
      <c r="E52" s="541" t="s">
        <v>2120</v>
      </c>
      <c r="F52" s="541"/>
      <c r="G52" s="542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</row>
    <row r="53" spans="1:35" ht="12.75" customHeight="1">
      <c r="A53" s="535" t="s">
        <v>2107</v>
      </c>
      <c r="B53" s="535" t="s">
        <v>2106</v>
      </c>
      <c r="C53" s="532" t="s">
        <v>2084</v>
      </c>
      <c r="D53" s="541">
        <v>2</v>
      </c>
      <c r="E53" s="544" t="s">
        <v>2122</v>
      </c>
      <c r="F53" s="541" t="s">
        <v>2123</v>
      </c>
      <c r="G53" s="542">
        <v>1452.5</v>
      </c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</row>
    <row r="54" spans="1:35" ht="12.75" customHeight="1">
      <c r="A54" s="535" t="s">
        <v>2108</v>
      </c>
      <c r="B54" s="535" t="s">
        <v>2106</v>
      </c>
      <c r="C54" s="532" t="s">
        <v>2090</v>
      </c>
      <c r="D54" s="541">
        <v>2</v>
      </c>
      <c r="E54" s="541" t="s">
        <v>2130</v>
      </c>
      <c r="F54" s="541" t="s">
        <v>2123</v>
      </c>
      <c r="G54" s="542">
        <v>1452.5</v>
      </c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</row>
    <row r="55" spans="1:35" ht="12.75" customHeight="1">
      <c r="A55" s="535" t="s">
        <v>2109</v>
      </c>
      <c r="B55" s="535" t="s">
        <v>2106</v>
      </c>
      <c r="C55" s="532" t="s">
        <v>2198</v>
      </c>
      <c r="D55" s="541">
        <v>2</v>
      </c>
      <c r="E55" s="541" t="s">
        <v>2131</v>
      </c>
      <c r="F55" s="541" t="s">
        <v>2132</v>
      </c>
      <c r="G55" s="465">
        <f>1200*(C55+D55)</f>
        <v>8400</v>
      </c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</row>
    <row r="56" spans="1:35" ht="12.75" customHeight="1">
      <c r="A56" s="720" t="s">
        <v>14</v>
      </c>
      <c r="B56" s="687"/>
      <c r="C56" s="687"/>
      <c r="D56" s="687"/>
      <c r="E56" s="687"/>
      <c r="F56" s="677"/>
      <c r="G56" s="542">
        <f>SUM(G39:G55)</f>
        <v>29015.357142857145</v>
      </c>
      <c r="H56" s="207" t="s">
        <v>2123</v>
      </c>
      <c r="I56" s="545">
        <f>G56-G48-G49-G55</f>
        <v>13072.500000000004</v>
      </c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</row>
    <row r="57" spans="1:35" ht="13.5" customHeight="1">
      <c r="A57" s="207"/>
      <c r="B57" s="207"/>
      <c r="C57" s="207"/>
      <c r="D57" s="207"/>
      <c r="E57" s="207"/>
      <c r="F57" s="207"/>
      <c r="G57" s="207"/>
      <c r="H57" s="207" t="s">
        <v>2133</v>
      </c>
      <c r="I57" s="546">
        <f>G55+G49+G48</f>
        <v>15942.857142857143</v>
      </c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</row>
    <row r="58" spans="1:35" ht="29.25" customHeight="1">
      <c r="A58" s="708" t="s">
        <v>2134</v>
      </c>
      <c r="B58" s="667"/>
      <c r="C58" s="667"/>
      <c r="D58" s="667"/>
      <c r="E58" s="667"/>
      <c r="F58" s="667"/>
      <c r="G58" s="667"/>
      <c r="H58" s="458"/>
      <c r="I58" s="458"/>
      <c r="J58" s="458"/>
      <c r="K58" s="458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</row>
    <row r="59" spans="1:35" ht="15" customHeight="1">
      <c r="A59" s="458"/>
      <c r="B59" s="207"/>
      <c r="C59" s="207"/>
      <c r="D59" s="207"/>
      <c r="E59" s="207"/>
      <c r="F59" s="207"/>
      <c r="G59" s="207"/>
      <c r="H59" s="458"/>
      <c r="I59" s="458"/>
      <c r="J59" s="458"/>
      <c r="K59" s="458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</row>
    <row r="60" spans="1:35" ht="12.75" customHeight="1">
      <c r="A60" s="689" t="s">
        <v>2135</v>
      </c>
      <c r="B60" s="675"/>
      <c r="C60" s="459"/>
      <c r="D60" s="459"/>
      <c r="E60" s="458"/>
      <c r="F60" s="458"/>
      <c r="G60" s="458"/>
      <c r="H60" s="458"/>
      <c r="I60" s="458"/>
      <c r="J60" s="458"/>
      <c r="K60" s="458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</row>
    <row r="61" spans="1:35" ht="12.75" customHeight="1">
      <c r="A61" s="704" t="s">
        <v>2115</v>
      </c>
      <c r="B61" s="687"/>
      <c r="C61" s="687"/>
      <c r="D61" s="687"/>
      <c r="E61" s="687"/>
      <c r="F61" s="687"/>
      <c r="G61" s="677"/>
      <c r="H61" s="458"/>
      <c r="I61" s="458"/>
      <c r="J61" s="458"/>
      <c r="K61" s="458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</row>
    <row r="62" spans="1:35" ht="12.75" customHeight="1">
      <c r="A62" s="698" t="s">
        <v>22</v>
      </c>
      <c r="B62" s="698" t="s">
        <v>2060</v>
      </c>
      <c r="C62" s="706" t="s">
        <v>2061</v>
      </c>
      <c r="D62" s="685"/>
      <c r="E62" s="707" t="s">
        <v>2116</v>
      </c>
      <c r="F62" s="707"/>
      <c r="G62" s="707" t="s">
        <v>2118</v>
      </c>
      <c r="H62" s="458"/>
      <c r="I62" s="458"/>
      <c r="J62" s="458"/>
      <c r="K62" s="458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</row>
    <row r="63" spans="1:35" ht="12.75" customHeight="1">
      <c r="A63" s="682"/>
      <c r="B63" s="682"/>
      <c r="C63" s="461" t="s">
        <v>2067</v>
      </c>
      <c r="D63" s="461" t="s">
        <v>2119</v>
      </c>
      <c r="E63" s="682"/>
      <c r="F63" s="682"/>
      <c r="G63" s="682"/>
      <c r="H63" s="458"/>
      <c r="I63" s="458"/>
      <c r="J63" s="458"/>
      <c r="K63" s="458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</row>
    <row r="64" spans="1:35" ht="26.25" customHeight="1">
      <c r="A64" s="462" t="s">
        <v>2091</v>
      </c>
      <c r="B64" s="456" t="s">
        <v>2092</v>
      </c>
      <c r="C64" s="463"/>
      <c r="D64" s="464"/>
      <c r="E64" s="464" t="s">
        <v>2120</v>
      </c>
      <c r="F64" s="464"/>
      <c r="G64" s="465"/>
      <c r="H64" s="709"/>
      <c r="I64" s="667"/>
      <c r="J64" s="458"/>
      <c r="K64" s="458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</row>
    <row r="65" spans="1:35" ht="12.75" customHeight="1">
      <c r="A65" s="456" t="s">
        <v>2100</v>
      </c>
      <c r="B65" s="456" t="s">
        <v>2099</v>
      </c>
      <c r="C65" s="463" t="s">
        <v>2087</v>
      </c>
      <c r="D65" s="464">
        <v>1</v>
      </c>
      <c r="E65" s="464" t="s">
        <v>2120</v>
      </c>
      <c r="F65" s="464"/>
      <c r="G65" s="465">
        <f>(1000/2)*(C65+D65)</f>
        <v>4000</v>
      </c>
      <c r="H65" s="709" t="s">
        <v>2129</v>
      </c>
      <c r="I65" s="667"/>
      <c r="J65" s="458"/>
      <c r="K65" s="458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</row>
    <row r="66" spans="1:35" ht="12.75" customHeight="1">
      <c r="A66" s="462" t="s">
        <v>2101</v>
      </c>
      <c r="B66" s="456" t="s">
        <v>2099</v>
      </c>
      <c r="C66" s="463"/>
      <c r="D66" s="464"/>
      <c r="E66" s="464" t="s">
        <v>2120</v>
      </c>
      <c r="F66" s="464"/>
      <c r="G66" s="465"/>
      <c r="H66" s="709"/>
      <c r="I66" s="667"/>
      <c r="J66" s="458"/>
      <c r="K66" s="458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</row>
    <row r="67" spans="1:35" ht="12.75" customHeight="1">
      <c r="A67" s="462" t="s">
        <v>2105</v>
      </c>
      <c r="B67" s="456" t="s">
        <v>2106</v>
      </c>
      <c r="C67" s="463"/>
      <c r="D67" s="464"/>
      <c r="E67" s="464" t="s">
        <v>2120</v>
      </c>
      <c r="F67" s="464"/>
      <c r="G67" s="465"/>
      <c r="H67" s="709"/>
      <c r="I67" s="667"/>
      <c r="J67" s="458"/>
      <c r="K67" s="458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</row>
    <row r="68" spans="1:35" ht="12.75" customHeight="1">
      <c r="A68" s="456" t="s">
        <v>2109</v>
      </c>
      <c r="B68" s="456" t="s">
        <v>2106</v>
      </c>
      <c r="C68" s="463" t="s">
        <v>2198</v>
      </c>
      <c r="D68" s="464">
        <v>2</v>
      </c>
      <c r="E68" s="464" t="s">
        <v>2131</v>
      </c>
      <c r="F68" s="464"/>
      <c r="G68" s="465">
        <f>(1000/2)*(C68+D68)</f>
        <v>3500</v>
      </c>
      <c r="H68" s="709" t="s">
        <v>2129</v>
      </c>
      <c r="I68" s="667"/>
      <c r="J68" s="458"/>
      <c r="K68" s="458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</row>
    <row r="69" spans="1:35" ht="12.75" customHeight="1">
      <c r="A69" s="704" t="s">
        <v>14</v>
      </c>
      <c r="B69" s="687"/>
      <c r="C69" s="687"/>
      <c r="D69" s="687"/>
      <c r="E69" s="687"/>
      <c r="F69" s="677"/>
      <c r="G69" s="465">
        <f>SUM(G64:G68)</f>
        <v>7500</v>
      </c>
      <c r="H69" s="458" t="s">
        <v>2136</v>
      </c>
      <c r="I69" s="458">
        <f>G69-(500*3)</f>
        <v>6000</v>
      </c>
      <c r="J69" s="458"/>
      <c r="K69" s="458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</row>
    <row r="70" spans="1:35" ht="12.75" customHeight="1">
      <c r="A70" s="467"/>
      <c r="B70" s="205"/>
      <c r="C70" s="205"/>
      <c r="D70" s="205"/>
      <c r="E70" s="205"/>
      <c r="F70" s="205"/>
      <c r="G70" s="468"/>
      <c r="H70" s="469" t="s">
        <v>2129</v>
      </c>
      <c r="I70" s="458">
        <v>1500</v>
      </c>
      <c r="J70" s="458"/>
      <c r="K70" s="458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</row>
    <row r="71" spans="1:35" ht="12.75" customHeight="1">
      <c r="A71" s="470" t="s">
        <v>2137</v>
      </c>
      <c r="B71" s="205"/>
      <c r="C71" s="205"/>
      <c r="D71" s="205"/>
      <c r="E71" s="205"/>
      <c r="F71" s="205"/>
      <c r="G71" s="468"/>
      <c r="H71" s="458"/>
      <c r="I71" s="458"/>
      <c r="J71" s="458"/>
      <c r="K71" s="458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</row>
    <row r="72" spans="1:35" ht="12.75" customHeight="1">
      <c r="A72" s="471" t="s">
        <v>2138</v>
      </c>
      <c r="B72" s="205"/>
      <c r="C72" s="205"/>
      <c r="D72" s="205"/>
      <c r="E72" s="205"/>
      <c r="F72" s="205"/>
      <c r="G72" s="468">
        <v>4000</v>
      </c>
      <c r="H72" s="458" t="s">
        <v>2139</v>
      </c>
      <c r="I72" s="458"/>
      <c r="J72" s="458"/>
      <c r="K72" s="458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</row>
    <row r="73" spans="1:35" ht="12.75" customHeight="1">
      <c r="A73" s="471" t="s">
        <v>2140</v>
      </c>
      <c r="B73" s="205"/>
      <c r="C73" s="205"/>
      <c r="D73" s="205"/>
      <c r="E73" s="205"/>
      <c r="F73" s="205"/>
      <c r="G73" s="468">
        <f>1200+1800+1200</f>
        <v>4200</v>
      </c>
      <c r="H73" s="458"/>
      <c r="I73" s="458"/>
      <c r="J73" s="458"/>
      <c r="K73" s="458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</row>
    <row r="74" spans="1:35" ht="12.75" customHeight="1">
      <c r="A74" s="458"/>
      <c r="B74" s="458"/>
      <c r="C74" s="459"/>
      <c r="D74" s="459"/>
      <c r="E74" s="458"/>
      <c r="F74" s="458"/>
      <c r="G74" s="458">
        <f>SUM(G72:G73)</f>
        <v>8200</v>
      </c>
      <c r="H74" s="458"/>
      <c r="I74" s="458"/>
      <c r="J74" s="458"/>
      <c r="K74" s="458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</row>
    <row r="75" spans="1:35" ht="12.75" customHeight="1">
      <c r="A75" s="458"/>
      <c r="B75" s="458"/>
      <c r="C75" s="459"/>
      <c r="D75" s="459"/>
      <c r="E75" s="458"/>
      <c r="F75" s="458"/>
      <c r="G75" s="458"/>
      <c r="H75" s="458"/>
      <c r="I75" s="458"/>
      <c r="J75" s="458"/>
      <c r="K75" s="458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</row>
    <row r="76" spans="1:35" ht="12" customHeight="1">
      <c r="A76" s="472" t="s">
        <v>2141</v>
      </c>
      <c r="B76" s="458"/>
      <c r="C76" s="459"/>
      <c r="D76" s="459"/>
      <c r="E76" s="458"/>
      <c r="F76" s="458"/>
      <c r="G76" s="458"/>
      <c r="H76" s="458"/>
      <c r="I76" s="458"/>
      <c r="J76" s="458"/>
      <c r="K76" s="458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</row>
    <row r="77" spans="1:35" ht="12.75" customHeight="1">
      <c r="A77" s="681" t="s">
        <v>2142</v>
      </c>
      <c r="B77" s="681" t="s">
        <v>2060</v>
      </c>
      <c r="C77" s="681" t="s">
        <v>2116</v>
      </c>
      <c r="D77" s="683" t="s">
        <v>2143</v>
      </c>
      <c r="E77" s="473" t="s">
        <v>2144</v>
      </c>
      <c r="F77" s="547"/>
      <c r="G77" s="547"/>
      <c r="H77" s="548"/>
      <c r="I77" s="683" t="s">
        <v>2145</v>
      </c>
      <c r="J77" s="458"/>
      <c r="K77" s="458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</row>
    <row r="78" spans="1:35" ht="12.75" customHeight="1">
      <c r="A78" s="682"/>
      <c r="B78" s="682"/>
      <c r="C78" s="682"/>
      <c r="D78" s="682"/>
      <c r="E78" s="474" t="s">
        <v>2062</v>
      </c>
      <c r="F78" s="474" t="s">
        <v>2117</v>
      </c>
      <c r="G78" s="474" t="s">
        <v>2146</v>
      </c>
      <c r="H78" s="474" t="s">
        <v>2147</v>
      </c>
      <c r="I78" s="682"/>
      <c r="J78" s="458"/>
      <c r="K78" s="458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</row>
    <row r="79" spans="1:35" ht="12.75" customHeight="1">
      <c r="A79" s="475" t="s">
        <v>2148</v>
      </c>
      <c r="B79" s="475" t="s">
        <v>2149</v>
      </c>
      <c r="C79" s="475" t="s">
        <v>2150</v>
      </c>
      <c r="D79" s="476" t="s">
        <v>2151</v>
      </c>
      <c r="E79" s="476">
        <v>150</v>
      </c>
      <c r="F79" s="476"/>
      <c r="G79" s="476"/>
      <c r="H79" s="476"/>
      <c r="I79" s="476">
        <f>PRODUCT(E79*2)</f>
        <v>300</v>
      </c>
      <c r="J79" s="458"/>
      <c r="K79" s="458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</row>
    <row r="80" spans="1:35" ht="12.75" customHeight="1">
      <c r="A80" s="475" t="s">
        <v>2152</v>
      </c>
      <c r="B80" s="475" t="s">
        <v>2153</v>
      </c>
      <c r="C80" s="475" t="s">
        <v>2154</v>
      </c>
      <c r="D80" s="476" t="s">
        <v>2155</v>
      </c>
      <c r="E80" s="476">
        <v>6000</v>
      </c>
      <c r="F80" s="476">
        <v>2000</v>
      </c>
      <c r="G80" s="476">
        <v>1000</v>
      </c>
      <c r="H80" s="476">
        <v>1000</v>
      </c>
      <c r="I80" s="476">
        <f t="shared" ref="I80:I81" si="4">SUM(E80+F80+G80+H80)</f>
        <v>10000</v>
      </c>
      <c r="J80" s="458"/>
      <c r="K80" s="458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</row>
    <row r="81" spans="1:35" ht="12.75" customHeight="1">
      <c r="A81" s="475" t="s">
        <v>2156</v>
      </c>
      <c r="B81" s="475" t="s">
        <v>1284</v>
      </c>
      <c r="C81" s="475" t="s">
        <v>2150</v>
      </c>
      <c r="D81" s="476" t="s">
        <v>2157</v>
      </c>
      <c r="E81" s="476">
        <v>1500</v>
      </c>
      <c r="F81" s="476"/>
      <c r="G81" s="476"/>
      <c r="H81" s="476"/>
      <c r="I81" s="477">
        <f t="shared" si="4"/>
        <v>1500</v>
      </c>
      <c r="J81" s="458"/>
      <c r="K81" s="458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</row>
    <row r="82" spans="1:35" ht="12.75" customHeight="1">
      <c r="A82" s="458"/>
      <c r="B82" s="458"/>
      <c r="C82" s="459"/>
      <c r="D82" s="459"/>
      <c r="E82" s="458"/>
      <c r="F82" s="458"/>
      <c r="G82" s="458"/>
      <c r="H82" s="458"/>
      <c r="I82" s="478">
        <f>SUM(I79+I80+I81)</f>
        <v>11800</v>
      </c>
      <c r="J82" s="458"/>
      <c r="K82" s="458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</row>
    <row r="83" spans="1:35" ht="12.75" customHeight="1">
      <c r="A83" s="458"/>
      <c r="B83" s="458"/>
      <c r="C83" s="459"/>
      <c r="D83" s="459"/>
      <c r="E83" s="458"/>
      <c r="F83" s="458"/>
      <c r="G83" s="458"/>
      <c r="H83" s="458"/>
      <c r="I83" s="472"/>
      <c r="J83" s="458"/>
      <c r="K83" s="458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</row>
    <row r="84" spans="1:35" ht="12.75" customHeight="1">
      <c r="A84" s="479" t="s">
        <v>2158</v>
      </c>
      <c r="B84" s="458"/>
      <c r="C84" s="459"/>
      <c r="D84" s="459"/>
      <c r="E84" s="458"/>
      <c r="F84" s="458"/>
      <c r="G84" s="458"/>
      <c r="H84" s="458"/>
      <c r="I84" s="458"/>
      <c r="J84" s="458"/>
      <c r="K84" s="458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</row>
    <row r="85" spans="1:35" ht="15" customHeight="1">
      <c r="A85" s="458"/>
      <c r="B85" s="458"/>
      <c r="C85" s="549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</row>
    <row r="86" spans="1:35" ht="12.75" customHeight="1">
      <c r="A86" s="550" t="s">
        <v>2159</v>
      </c>
      <c r="B86" s="550" t="s">
        <v>2061</v>
      </c>
      <c r="C86" s="550" t="s">
        <v>2118</v>
      </c>
      <c r="D86" s="550" t="s">
        <v>2160</v>
      </c>
      <c r="E86" s="550" t="s">
        <v>2161</v>
      </c>
      <c r="F86" s="549" t="s">
        <v>2206</v>
      </c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</row>
    <row r="87" spans="1:35" ht="12.75" customHeight="1">
      <c r="A87" s="551" t="s">
        <v>40</v>
      </c>
      <c r="B87" s="551">
        <v>120</v>
      </c>
      <c r="C87" s="551">
        <v>16</v>
      </c>
      <c r="D87" s="484">
        <f>B87*C87</f>
        <v>1920</v>
      </c>
      <c r="E87" s="551" t="s">
        <v>2162</v>
      </c>
      <c r="F87" s="552" t="s">
        <v>2189</v>
      </c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</row>
    <row r="88" spans="1:35" ht="12.75" customHeight="1">
      <c r="A88" s="551" t="s">
        <v>2164</v>
      </c>
      <c r="B88" s="551">
        <v>10</v>
      </c>
      <c r="C88" s="551">
        <v>360</v>
      </c>
      <c r="D88" s="553">
        <f t="shared" ref="D88:D93" si="5">PRODUCT(B88*C88)</f>
        <v>3600</v>
      </c>
      <c r="E88" s="551" t="s">
        <v>2165</v>
      </c>
      <c r="F88" s="464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</row>
    <row r="89" spans="1:35" ht="12.75" customHeight="1">
      <c r="A89" s="551" t="s">
        <v>2166</v>
      </c>
      <c r="B89" s="551">
        <v>6</v>
      </c>
      <c r="C89" s="554">
        <v>1050</v>
      </c>
      <c r="D89" s="553">
        <f t="shared" si="5"/>
        <v>6300</v>
      </c>
      <c r="E89" s="551" t="s">
        <v>2167</v>
      </c>
      <c r="F89" s="464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</row>
    <row r="90" spans="1:35" ht="12.75" customHeight="1">
      <c r="A90" s="551" t="s">
        <v>2169</v>
      </c>
      <c r="B90" s="551">
        <v>3</v>
      </c>
      <c r="C90" s="554">
        <v>1050</v>
      </c>
      <c r="D90" s="553">
        <f t="shared" si="5"/>
        <v>3150</v>
      </c>
      <c r="E90" s="551" t="s">
        <v>2167</v>
      </c>
      <c r="F90" s="464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</row>
    <row r="91" spans="1:35" ht="12.75" customHeight="1">
      <c r="A91" s="551" t="s">
        <v>2170</v>
      </c>
      <c r="B91" s="551">
        <v>2</v>
      </c>
      <c r="C91" s="554">
        <v>1050</v>
      </c>
      <c r="D91" s="553">
        <f t="shared" si="5"/>
        <v>2100</v>
      </c>
      <c r="E91" s="551" t="s">
        <v>2167</v>
      </c>
      <c r="F91" s="464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</row>
    <row r="92" spans="1:35" ht="23.25" customHeight="1">
      <c r="A92" s="551" t="s">
        <v>2171</v>
      </c>
      <c r="B92" s="551">
        <v>18</v>
      </c>
      <c r="C92" s="551">
        <v>380</v>
      </c>
      <c r="D92" s="553">
        <f t="shared" si="5"/>
        <v>6840</v>
      </c>
      <c r="E92" s="551" t="s">
        <v>2207</v>
      </c>
      <c r="F92" s="464" t="s">
        <v>2208</v>
      </c>
      <c r="G92" s="693" t="s">
        <v>2209</v>
      </c>
      <c r="H92" s="66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</row>
    <row r="93" spans="1:35" ht="12.75" customHeight="1">
      <c r="A93" s="551" t="s">
        <v>2174</v>
      </c>
      <c r="B93" s="551">
        <v>23</v>
      </c>
      <c r="C93" s="551">
        <v>50</v>
      </c>
      <c r="D93" s="553">
        <f t="shared" si="5"/>
        <v>1150</v>
      </c>
      <c r="E93" s="551" t="s">
        <v>2175</v>
      </c>
      <c r="F93" s="464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</row>
    <row r="94" spans="1:35" ht="12.75" customHeight="1">
      <c r="A94" s="551" t="s">
        <v>2176</v>
      </c>
      <c r="B94" s="551" t="s">
        <v>2177</v>
      </c>
      <c r="C94" s="551">
        <v>637</v>
      </c>
      <c r="D94" s="553">
        <v>1911</v>
      </c>
      <c r="E94" s="551" t="s">
        <v>2178</v>
      </c>
      <c r="F94" s="475" t="s">
        <v>2210</v>
      </c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</row>
    <row r="95" spans="1:35" ht="12.75" customHeight="1">
      <c r="A95" s="551" t="s">
        <v>2179</v>
      </c>
      <c r="B95" s="551">
        <v>3</v>
      </c>
      <c r="C95" s="551">
        <v>85</v>
      </c>
      <c r="D95" s="553">
        <f t="shared" ref="D95:D96" si="6">PRODUCT(B95*C95)</f>
        <v>255</v>
      </c>
      <c r="E95" s="551" t="s">
        <v>2180</v>
      </c>
      <c r="F95" s="464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</row>
    <row r="96" spans="1:35" ht="12.75" customHeight="1">
      <c r="A96" s="551" t="s">
        <v>2211</v>
      </c>
      <c r="B96" s="551">
        <v>25</v>
      </c>
      <c r="C96" s="551">
        <v>100</v>
      </c>
      <c r="D96" s="553">
        <f t="shared" si="6"/>
        <v>2500</v>
      </c>
      <c r="E96" s="551" t="s">
        <v>2212</v>
      </c>
      <c r="F96" s="464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</row>
    <row r="97" spans="1:35" ht="24.75" customHeight="1">
      <c r="A97" s="482"/>
      <c r="B97" s="482"/>
      <c r="C97" s="482"/>
      <c r="D97" s="489">
        <f>SUM(D87:D96)</f>
        <v>29726</v>
      </c>
      <c r="E97" s="482"/>
      <c r="F97" s="490"/>
      <c r="G97" s="458"/>
      <c r="H97" s="482"/>
      <c r="I97" s="482"/>
      <c r="J97" s="482"/>
      <c r="K97" s="483"/>
      <c r="L97" s="482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</row>
    <row r="98" spans="1:35" ht="24.75" customHeight="1">
      <c r="A98" s="686" t="s">
        <v>2183</v>
      </c>
      <c r="B98" s="687"/>
      <c r="C98" s="687"/>
      <c r="D98" s="687"/>
      <c r="E98" s="677"/>
      <c r="F98" s="458"/>
      <c r="G98" s="458"/>
      <c r="H98" s="458"/>
      <c r="I98" s="458"/>
      <c r="J98" s="482"/>
      <c r="K98" s="483"/>
      <c r="L98" s="482"/>
      <c r="M98" s="207"/>
      <c r="N98" s="207"/>
      <c r="O98" s="207"/>
      <c r="P98" s="207"/>
      <c r="Q98" s="710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</row>
    <row r="99" spans="1:35" ht="24.75" customHeight="1">
      <c r="A99" s="482"/>
      <c r="B99" s="482"/>
      <c r="C99" s="482"/>
      <c r="D99" s="482"/>
      <c r="E99" s="482"/>
      <c r="F99" s="458"/>
      <c r="G99" s="458"/>
      <c r="H99" s="458"/>
      <c r="I99" s="694"/>
      <c r="J99" s="458"/>
      <c r="K99" s="458"/>
      <c r="L99" s="207"/>
      <c r="M99" s="207"/>
      <c r="N99" s="207"/>
      <c r="O99" s="205"/>
      <c r="P99" s="205"/>
      <c r="Q99" s="66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</row>
    <row r="100" spans="1:35" ht="24.75" customHeight="1">
      <c r="A100" s="492" t="s">
        <v>2184</v>
      </c>
      <c r="B100" s="493"/>
      <c r="C100" s="493"/>
      <c r="D100" s="493"/>
      <c r="E100" s="494"/>
      <c r="F100" s="458"/>
      <c r="G100" s="458"/>
      <c r="H100" s="458"/>
      <c r="I100" s="667"/>
      <c r="J100" s="694"/>
      <c r="K100" s="694"/>
      <c r="L100" s="710"/>
      <c r="M100" s="491"/>
      <c r="N100" s="205"/>
      <c r="O100" s="205"/>
      <c r="P100" s="205"/>
      <c r="Q100" s="66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</row>
    <row r="101" spans="1:35" ht="30" customHeight="1">
      <c r="A101" s="482"/>
      <c r="B101" s="482"/>
      <c r="C101" s="482"/>
      <c r="D101" s="482"/>
      <c r="E101" s="482"/>
      <c r="F101" s="458"/>
      <c r="G101" s="458"/>
      <c r="H101" s="458"/>
      <c r="I101" s="667"/>
      <c r="J101" s="667"/>
      <c r="K101" s="667"/>
      <c r="L101" s="667"/>
      <c r="M101" s="491"/>
      <c r="N101" s="205"/>
      <c r="O101" s="205"/>
      <c r="P101" s="205"/>
      <c r="Q101" s="66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</row>
    <row r="102" spans="1:35" ht="12.75" customHeight="1">
      <c r="A102" s="688" t="s">
        <v>2185</v>
      </c>
      <c r="B102" s="674"/>
      <c r="C102" s="674"/>
      <c r="D102" s="674"/>
      <c r="E102" s="675"/>
      <c r="F102" s="458"/>
      <c r="G102" s="458"/>
      <c r="H102" s="458"/>
      <c r="I102" s="667"/>
      <c r="J102" s="667"/>
      <c r="K102" s="667"/>
      <c r="L102" s="667"/>
      <c r="M102" s="491"/>
      <c r="N102" s="205"/>
      <c r="O102" s="205"/>
      <c r="P102" s="205"/>
      <c r="Q102" s="66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</row>
    <row r="103" spans="1:35" ht="27" customHeight="1">
      <c r="A103" s="495" t="str">
        <f>A3</f>
        <v>TAXAS COMPETIÇÕES</v>
      </c>
      <c r="B103" s="496"/>
      <c r="C103" s="497"/>
      <c r="D103" s="498"/>
      <c r="E103" s="499">
        <f>Q31</f>
        <v>22591.789999999997</v>
      </c>
      <c r="F103" s="500" t="s">
        <v>2049</v>
      </c>
      <c r="G103" s="458"/>
      <c r="H103" s="458"/>
      <c r="I103" s="667"/>
      <c r="J103" s="667"/>
      <c r="K103" s="667"/>
      <c r="L103" s="667"/>
      <c r="M103" s="491"/>
      <c r="N103" s="205"/>
      <c r="O103" s="491"/>
      <c r="P103" s="491"/>
      <c r="Q103" s="501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</row>
    <row r="104" spans="1:35" ht="17.25" customHeight="1">
      <c r="A104" s="502" t="str">
        <f>A35</f>
        <v>PREVISÃO TRANSPORTES</v>
      </c>
      <c r="B104" s="503"/>
      <c r="C104" s="503"/>
      <c r="D104" s="504" t="s">
        <v>2186</v>
      </c>
      <c r="E104" s="505">
        <f>I56</f>
        <v>13072.500000000004</v>
      </c>
      <c r="F104" s="458" t="s">
        <v>2187</v>
      </c>
      <c r="G104" s="458"/>
      <c r="H104" s="458"/>
      <c r="I104" s="482"/>
      <c r="J104" s="667"/>
      <c r="K104" s="667"/>
      <c r="L104" s="667"/>
      <c r="M104" s="491"/>
      <c r="N104" s="491"/>
      <c r="O104" s="501"/>
      <c r="P104" s="501"/>
      <c r="Q104" s="501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</row>
    <row r="105" spans="1:35" ht="17.25" customHeight="1">
      <c r="A105" s="506"/>
      <c r="B105" s="469"/>
      <c r="C105" s="469"/>
      <c r="D105" s="507" t="s">
        <v>2188</v>
      </c>
      <c r="E105" s="508">
        <f>I57-E106</f>
        <v>12742.857142857143</v>
      </c>
      <c r="F105" s="458" t="s">
        <v>2189</v>
      </c>
      <c r="G105" s="458"/>
      <c r="H105" s="458"/>
      <c r="I105" s="482"/>
      <c r="J105" s="482"/>
      <c r="K105" s="482"/>
      <c r="L105" s="501"/>
      <c r="M105" s="501"/>
      <c r="N105" s="501"/>
      <c r="O105" s="501"/>
      <c r="P105" s="501"/>
      <c r="Q105" s="501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</row>
    <row r="106" spans="1:35" ht="24.75" customHeight="1">
      <c r="A106" s="509"/>
      <c r="B106" s="510"/>
      <c r="C106" s="510"/>
      <c r="D106" s="511" t="s">
        <v>2190</v>
      </c>
      <c r="E106" s="512">
        <f>2400+800</f>
        <v>3200</v>
      </c>
      <c r="F106" s="500" t="s">
        <v>2049</v>
      </c>
      <c r="G106" s="458"/>
      <c r="H106" s="458"/>
      <c r="I106" s="482"/>
      <c r="J106" s="482"/>
      <c r="K106" s="482"/>
      <c r="L106" s="501"/>
      <c r="M106" s="501"/>
      <c r="N106" s="501"/>
      <c r="O106" s="501"/>
      <c r="P106" s="501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</row>
    <row r="107" spans="1:35" ht="24.75" customHeight="1">
      <c r="A107" s="502" t="str">
        <f>A60</f>
        <v>PREVISÃO HOSPEDAGEM</v>
      </c>
      <c r="B107" s="503"/>
      <c r="C107" s="513"/>
      <c r="D107" s="514" t="s">
        <v>2191</v>
      </c>
      <c r="E107" s="505">
        <f>G69-E108</f>
        <v>6000</v>
      </c>
      <c r="F107" s="458" t="s">
        <v>2189</v>
      </c>
      <c r="G107" s="458"/>
      <c r="H107" s="458"/>
      <c r="I107" s="458"/>
      <c r="J107" s="482"/>
      <c r="K107" s="482"/>
      <c r="L107" s="501"/>
      <c r="M107" s="501"/>
      <c r="N107" s="501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</row>
    <row r="108" spans="1:35" ht="24.75" customHeight="1">
      <c r="A108" s="515"/>
      <c r="B108" s="516"/>
      <c r="C108" s="517"/>
      <c r="D108" s="518" t="s">
        <v>2192</v>
      </c>
      <c r="E108" s="512">
        <f>500*3</f>
        <v>1500</v>
      </c>
      <c r="F108" s="458" t="s">
        <v>2049</v>
      </c>
      <c r="G108" s="458"/>
      <c r="H108" s="458"/>
      <c r="I108" s="458"/>
      <c r="J108" s="458"/>
      <c r="K108" s="458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</row>
    <row r="109" spans="1:35" ht="24.75" customHeight="1">
      <c r="A109" s="495" t="str">
        <f>A71</f>
        <v>Comissão técnica</v>
      </c>
      <c r="B109" s="496"/>
      <c r="C109" s="497"/>
      <c r="D109" s="498"/>
      <c r="E109" s="499">
        <f>G74</f>
        <v>8200</v>
      </c>
      <c r="F109" s="458"/>
      <c r="G109" s="458"/>
      <c r="H109" s="458"/>
      <c r="I109" s="458"/>
      <c r="J109" s="458"/>
      <c r="K109" s="458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</row>
    <row r="110" spans="1:35" ht="12.75" customHeight="1">
      <c r="A110" s="495" t="s">
        <v>2141</v>
      </c>
      <c r="B110" s="496"/>
      <c r="C110" s="497"/>
      <c r="D110" s="498"/>
      <c r="E110" s="499">
        <f>I82</f>
        <v>11800</v>
      </c>
      <c r="F110" s="458"/>
      <c r="G110" s="458"/>
      <c r="H110" s="458"/>
      <c r="I110" s="458"/>
      <c r="J110" s="458"/>
      <c r="K110" s="458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</row>
    <row r="111" spans="1:35" ht="18.75" customHeight="1">
      <c r="A111" s="515" t="str">
        <f>A84</f>
        <v>PREVISÃO MATERIAIS</v>
      </c>
      <c r="B111" s="516"/>
      <c r="C111" s="517"/>
      <c r="D111" s="518"/>
      <c r="E111" s="512">
        <f>D97</f>
        <v>29726</v>
      </c>
      <c r="F111" s="458"/>
      <c r="G111" s="458"/>
      <c r="H111" s="458"/>
      <c r="I111" s="458"/>
      <c r="J111" s="458"/>
      <c r="K111" s="458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</row>
    <row r="112" spans="1:35" ht="25.5" customHeight="1">
      <c r="A112" s="458"/>
      <c r="B112" s="458"/>
      <c r="C112" s="459"/>
      <c r="D112" s="459"/>
      <c r="E112" s="478">
        <f>SUM(E103:E111)</f>
        <v>108833.14714285714</v>
      </c>
      <c r="F112" s="689" t="s">
        <v>2193</v>
      </c>
      <c r="G112" s="675"/>
      <c r="H112" s="458"/>
      <c r="I112" s="458"/>
      <c r="J112" s="458"/>
      <c r="K112" s="458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</row>
    <row r="113" spans="1:35" ht="23.25" customHeight="1">
      <c r="A113" s="458"/>
      <c r="B113" s="458"/>
      <c r="C113" s="459"/>
      <c r="D113" s="459"/>
      <c r="E113" s="459"/>
      <c r="F113" s="555">
        <f>E103+E106+E108+2000</f>
        <v>29291.789999999997</v>
      </c>
      <c r="G113" s="556" t="s">
        <v>2049</v>
      </c>
      <c r="H113" s="690" t="s">
        <v>2194</v>
      </c>
      <c r="I113" s="667"/>
      <c r="J113" s="458"/>
      <c r="K113" s="458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</row>
    <row r="114" spans="1:35" ht="12.75" customHeight="1">
      <c r="A114" s="458"/>
      <c r="B114" s="458"/>
      <c r="C114" s="459"/>
      <c r="D114" s="459"/>
      <c r="E114" s="459"/>
      <c r="F114" s="555">
        <f>E104+E109-2000</f>
        <v>19272.500000000004</v>
      </c>
      <c r="G114" s="557" t="s">
        <v>2187</v>
      </c>
      <c r="H114" s="690"/>
      <c r="I114" s="667"/>
      <c r="J114" s="458"/>
      <c r="K114" s="458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</row>
    <row r="115" spans="1:35" ht="14.25" customHeight="1">
      <c r="A115" s="458"/>
      <c r="B115" s="458"/>
      <c r="C115" s="459"/>
      <c r="D115" s="459"/>
      <c r="E115" s="459"/>
      <c r="F115" s="555">
        <f>E105+E107</f>
        <v>18742.857142857145</v>
      </c>
      <c r="G115" s="557" t="s">
        <v>2189</v>
      </c>
      <c r="H115" s="690" t="s">
        <v>2213</v>
      </c>
      <c r="I115" s="667"/>
      <c r="J115" s="458"/>
      <c r="K115" s="458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</row>
    <row r="116" spans="1:35" ht="12.75" customHeight="1">
      <c r="A116" s="458"/>
      <c r="B116" s="458"/>
      <c r="C116" s="459"/>
      <c r="D116" s="459"/>
      <c r="E116" s="459"/>
      <c r="F116" s="555">
        <f t="shared" ref="F116:F117" si="7">E110</f>
        <v>11800</v>
      </c>
      <c r="G116" s="557" t="s">
        <v>1095</v>
      </c>
      <c r="H116" s="458" t="s">
        <v>2141</v>
      </c>
      <c r="I116" s="458"/>
      <c r="J116" s="458"/>
      <c r="K116" s="458"/>
      <c r="L116" s="458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</row>
    <row r="117" spans="1:35" ht="12.75" customHeight="1">
      <c r="A117" s="458"/>
      <c r="B117" s="458"/>
      <c r="C117" s="459"/>
      <c r="D117" s="459"/>
      <c r="E117" s="459"/>
      <c r="F117" s="515">
        <f t="shared" si="7"/>
        <v>29726</v>
      </c>
      <c r="G117" s="557" t="s">
        <v>1095</v>
      </c>
      <c r="H117" s="458" t="s">
        <v>2195</v>
      </c>
      <c r="I117" s="458"/>
      <c r="J117" s="458"/>
      <c r="K117" s="458"/>
      <c r="L117" s="458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</row>
    <row r="118" spans="1:35" ht="12.75" customHeight="1">
      <c r="A118" s="458"/>
      <c r="B118" s="458"/>
      <c r="C118" s="459"/>
      <c r="D118" s="459"/>
      <c r="E118" s="459"/>
      <c r="F118" s="478">
        <f>SUM(F113:F117)</f>
        <v>108833.14714285714</v>
      </c>
      <c r="G118" s="458"/>
      <c r="H118" s="458"/>
      <c r="I118" s="458"/>
      <c r="J118" s="458"/>
      <c r="K118" s="458"/>
      <c r="L118" s="458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</row>
    <row r="119" spans="1:35" ht="12.75" customHeight="1">
      <c r="A119" s="458"/>
      <c r="B119" s="458"/>
      <c r="C119" s="459"/>
      <c r="D119" s="459"/>
      <c r="E119" s="458"/>
      <c r="F119" s="458"/>
      <c r="G119" s="458"/>
      <c r="H119" s="458"/>
      <c r="I119" s="458"/>
      <c r="J119" s="458"/>
      <c r="K119" s="458"/>
      <c r="L119" s="458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</row>
    <row r="120" spans="1:35" ht="12.75" customHeight="1">
      <c r="A120" s="458"/>
      <c r="B120" s="458"/>
      <c r="C120" s="459"/>
      <c r="D120" s="459"/>
      <c r="E120" s="458"/>
      <c r="F120" s="458"/>
      <c r="G120" s="458"/>
      <c r="H120" s="458"/>
      <c r="I120" s="458"/>
      <c r="J120" s="458"/>
      <c r="K120" s="458"/>
      <c r="L120" s="458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</row>
    <row r="121" spans="1:35" ht="12.75" customHeight="1">
      <c r="A121" s="458"/>
      <c r="B121" s="458"/>
      <c r="C121" s="459"/>
      <c r="D121" s="459"/>
      <c r="E121" s="458"/>
      <c r="F121" s="458"/>
      <c r="G121" s="458"/>
      <c r="H121" s="458"/>
      <c r="I121" s="458"/>
      <c r="J121" s="458"/>
      <c r="K121" s="458"/>
      <c r="L121" s="458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</row>
    <row r="122" spans="1:35" ht="12.75" customHeight="1">
      <c r="A122" s="458"/>
      <c r="B122" s="458"/>
      <c r="C122" s="459"/>
      <c r="D122" s="459"/>
      <c r="E122" s="458"/>
      <c r="F122" s="458"/>
      <c r="G122" s="458"/>
      <c r="H122" s="458"/>
      <c r="I122" s="458"/>
      <c r="J122" s="458"/>
      <c r="K122" s="458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</row>
    <row r="123" spans="1:35" ht="12.75" customHeight="1">
      <c r="A123" s="458"/>
      <c r="B123" s="458"/>
      <c r="C123" s="459"/>
      <c r="D123" s="459"/>
      <c r="E123" s="458"/>
      <c r="F123" s="458"/>
      <c r="G123" s="458"/>
      <c r="H123" s="458"/>
      <c r="I123" s="458"/>
      <c r="J123" s="458"/>
      <c r="K123" s="458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</row>
    <row r="124" spans="1:35" ht="12.75" customHeight="1">
      <c r="A124" s="458"/>
      <c r="B124" s="458"/>
      <c r="C124" s="459"/>
      <c r="D124" s="459"/>
      <c r="E124" s="458"/>
      <c r="F124" s="458"/>
      <c r="G124" s="458"/>
      <c r="H124" s="458"/>
      <c r="I124" s="458"/>
      <c r="J124" s="458"/>
      <c r="K124" s="458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</row>
    <row r="125" spans="1:35" ht="12.75" customHeight="1">
      <c r="A125" s="458"/>
      <c r="B125" s="458"/>
      <c r="C125" s="459"/>
      <c r="D125" s="459"/>
      <c r="E125" s="458"/>
      <c r="F125" s="458"/>
      <c r="G125" s="458"/>
      <c r="H125" s="458"/>
      <c r="I125" s="458"/>
      <c r="J125" s="458"/>
      <c r="K125" s="458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</row>
    <row r="126" spans="1:35" ht="12.75" customHeight="1">
      <c r="A126" s="458"/>
      <c r="B126" s="458"/>
      <c r="C126" s="459"/>
      <c r="D126" s="459"/>
      <c r="E126" s="458"/>
      <c r="F126" s="458"/>
      <c r="G126" s="458"/>
      <c r="H126" s="458"/>
      <c r="I126" s="458"/>
      <c r="J126" s="458"/>
      <c r="K126" s="458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</row>
    <row r="127" spans="1:35" ht="12.75" customHeight="1">
      <c r="A127" s="458"/>
      <c r="B127" s="458"/>
      <c r="C127" s="459"/>
      <c r="D127" s="459"/>
      <c r="E127" s="458"/>
      <c r="F127" s="458"/>
      <c r="G127" s="458"/>
      <c r="H127" s="458"/>
      <c r="I127" s="458"/>
      <c r="J127" s="458"/>
      <c r="K127" s="458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</row>
    <row r="128" spans="1:35" ht="12.75" customHeight="1">
      <c r="A128" s="458"/>
      <c r="B128" s="458"/>
      <c r="C128" s="459"/>
      <c r="D128" s="459"/>
      <c r="E128" s="458"/>
      <c r="F128" s="458"/>
      <c r="G128" s="458"/>
      <c r="H128" s="458"/>
      <c r="I128" s="458"/>
      <c r="J128" s="458"/>
      <c r="K128" s="458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</row>
    <row r="129" spans="1:35" ht="12.75" customHeight="1">
      <c r="A129" s="458"/>
      <c r="B129" s="458"/>
      <c r="C129" s="459"/>
      <c r="D129" s="459"/>
      <c r="E129" s="458"/>
      <c r="F129" s="458"/>
      <c r="G129" s="458"/>
      <c r="H129" s="458"/>
      <c r="I129" s="458"/>
      <c r="J129" s="458"/>
      <c r="K129" s="458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</row>
    <row r="130" spans="1:35" ht="12.75" customHeight="1">
      <c r="A130" s="458"/>
      <c r="B130" s="458"/>
      <c r="C130" s="459"/>
      <c r="D130" s="459"/>
      <c r="E130" s="458"/>
      <c r="F130" s="458"/>
      <c r="G130" s="458"/>
      <c r="H130" s="458"/>
      <c r="I130" s="458"/>
      <c r="J130" s="458"/>
      <c r="K130" s="458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</row>
    <row r="131" spans="1:35" ht="12.75" customHeight="1">
      <c r="A131" s="458"/>
      <c r="B131" s="458"/>
      <c r="C131" s="459"/>
      <c r="D131" s="459"/>
      <c r="E131" s="458"/>
      <c r="F131" s="458"/>
      <c r="G131" s="458"/>
      <c r="H131" s="458"/>
      <c r="I131" s="458"/>
      <c r="J131" s="458"/>
      <c r="K131" s="458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</row>
    <row r="132" spans="1:35" ht="12.75" customHeight="1">
      <c r="A132" s="458"/>
      <c r="B132" s="458"/>
      <c r="C132" s="459"/>
      <c r="D132" s="459"/>
      <c r="E132" s="458"/>
      <c r="F132" s="458"/>
      <c r="G132" s="458"/>
      <c r="H132" s="458"/>
      <c r="I132" s="458"/>
      <c r="J132" s="458"/>
      <c r="K132" s="458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</row>
    <row r="133" spans="1:35" ht="12.75" customHeight="1">
      <c r="A133" s="458"/>
      <c r="B133" s="458"/>
      <c r="C133" s="459"/>
      <c r="D133" s="459"/>
      <c r="E133" s="458"/>
      <c r="F133" s="458"/>
      <c r="G133" s="458"/>
      <c r="H133" s="458"/>
      <c r="I133" s="458"/>
      <c r="J133" s="458"/>
      <c r="K133" s="458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</row>
    <row r="134" spans="1:35" ht="12.75" customHeight="1">
      <c r="A134" s="458"/>
      <c r="B134" s="458"/>
      <c r="C134" s="459"/>
      <c r="D134" s="459"/>
      <c r="E134" s="458"/>
      <c r="F134" s="458"/>
      <c r="G134" s="458"/>
      <c r="H134" s="458"/>
      <c r="I134" s="458"/>
      <c r="J134" s="458"/>
      <c r="K134" s="458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</row>
    <row r="135" spans="1:35" ht="12.75" customHeight="1">
      <c r="A135" s="458"/>
      <c r="B135" s="458"/>
      <c r="C135" s="459"/>
      <c r="D135" s="459"/>
      <c r="E135" s="458"/>
      <c r="F135" s="458"/>
      <c r="G135" s="458"/>
      <c r="H135" s="458"/>
      <c r="I135" s="458"/>
      <c r="J135" s="458"/>
      <c r="K135" s="458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</row>
    <row r="136" spans="1:35" ht="12.75" customHeight="1">
      <c r="A136" s="458"/>
      <c r="B136" s="458"/>
      <c r="C136" s="459"/>
      <c r="D136" s="459"/>
      <c r="E136" s="458"/>
      <c r="F136" s="458"/>
      <c r="G136" s="458"/>
      <c r="H136" s="458"/>
      <c r="I136" s="458"/>
      <c r="J136" s="458"/>
      <c r="K136" s="458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</row>
    <row r="137" spans="1:35" ht="12.75" customHeight="1">
      <c r="A137" s="458"/>
      <c r="B137" s="458"/>
      <c r="C137" s="459"/>
      <c r="D137" s="459"/>
      <c r="E137" s="458"/>
      <c r="F137" s="458"/>
      <c r="G137" s="458"/>
      <c r="H137" s="458"/>
      <c r="I137" s="458"/>
      <c r="J137" s="458"/>
      <c r="K137" s="458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</row>
    <row r="138" spans="1:35" ht="12.75" customHeight="1">
      <c r="A138" s="458"/>
      <c r="B138" s="458"/>
      <c r="C138" s="459"/>
      <c r="D138" s="459"/>
      <c r="E138" s="458"/>
      <c r="F138" s="458"/>
      <c r="G138" s="458"/>
      <c r="H138" s="458"/>
      <c r="I138" s="458"/>
      <c r="J138" s="458"/>
      <c r="K138" s="458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</row>
    <row r="139" spans="1:35" ht="12.75" customHeight="1">
      <c r="A139" s="458"/>
      <c r="B139" s="458"/>
      <c r="C139" s="459"/>
      <c r="D139" s="459"/>
      <c r="E139" s="458"/>
      <c r="F139" s="458"/>
      <c r="G139" s="458"/>
      <c r="H139" s="458"/>
      <c r="I139" s="458"/>
      <c r="J139" s="458"/>
      <c r="K139" s="458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</row>
    <row r="140" spans="1:35" ht="12.75" customHeight="1">
      <c r="A140" s="458"/>
      <c r="B140" s="458"/>
      <c r="C140" s="459"/>
      <c r="D140" s="459"/>
      <c r="E140" s="458"/>
      <c r="F140" s="458"/>
      <c r="G140" s="458"/>
      <c r="H140" s="458"/>
      <c r="I140" s="458"/>
      <c r="J140" s="458"/>
      <c r="K140" s="458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</row>
    <row r="141" spans="1:35" ht="12.75" customHeight="1">
      <c r="A141" s="458"/>
      <c r="B141" s="458"/>
      <c r="C141" s="459"/>
      <c r="D141" s="459"/>
      <c r="E141" s="458"/>
      <c r="F141" s="458"/>
      <c r="G141" s="458"/>
      <c r="H141" s="458"/>
      <c r="I141" s="458"/>
      <c r="J141" s="458"/>
      <c r="K141" s="458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</row>
    <row r="142" spans="1:35" ht="12.75" customHeight="1">
      <c r="A142" s="458"/>
      <c r="B142" s="458"/>
      <c r="C142" s="459"/>
      <c r="D142" s="459"/>
      <c r="E142" s="458"/>
      <c r="F142" s="458"/>
      <c r="G142" s="458"/>
      <c r="H142" s="458"/>
      <c r="I142" s="458"/>
      <c r="J142" s="458"/>
      <c r="K142" s="458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</row>
    <row r="143" spans="1:35" ht="12.75" customHeight="1">
      <c r="A143" s="458"/>
      <c r="B143" s="458"/>
      <c r="C143" s="459"/>
      <c r="D143" s="459"/>
      <c r="E143" s="458"/>
      <c r="F143" s="458"/>
      <c r="G143" s="458"/>
      <c r="H143" s="458"/>
      <c r="I143" s="458"/>
      <c r="J143" s="458"/>
      <c r="K143" s="458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</row>
    <row r="144" spans="1:35" ht="12.75" customHeight="1">
      <c r="A144" s="458"/>
      <c r="B144" s="458"/>
      <c r="C144" s="459"/>
      <c r="D144" s="459"/>
      <c r="E144" s="458"/>
      <c r="F144" s="458"/>
      <c r="G144" s="458"/>
      <c r="H144" s="458"/>
      <c r="I144" s="458"/>
      <c r="J144" s="458"/>
      <c r="K144" s="458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</row>
    <row r="145" spans="1:35" ht="12.75" customHeight="1">
      <c r="A145" s="458"/>
      <c r="B145" s="458"/>
      <c r="C145" s="459"/>
      <c r="D145" s="459"/>
      <c r="E145" s="458"/>
      <c r="F145" s="458"/>
      <c r="G145" s="458"/>
      <c r="H145" s="458"/>
      <c r="I145" s="458"/>
      <c r="J145" s="458"/>
      <c r="K145" s="458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</row>
    <row r="146" spans="1:35" ht="12.75" customHeight="1">
      <c r="A146" s="458"/>
      <c r="B146" s="458"/>
      <c r="C146" s="459"/>
      <c r="D146" s="459"/>
      <c r="E146" s="458"/>
      <c r="F146" s="458"/>
      <c r="G146" s="458"/>
      <c r="H146" s="458"/>
      <c r="I146" s="458"/>
      <c r="J146" s="458"/>
      <c r="K146" s="458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</row>
    <row r="147" spans="1:35" ht="12.75" customHeight="1">
      <c r="A147" s="458"/>
      <c r="B147" s="458"/>
      <c r="C147" s="459"/>
      <c r="D147" s="459"/>
      <c r="E147" s="458"/>
      <c r="F147" s="458"/>
      <c r="G147" s="458"/>
      <c r="H147" s="458"/>
      <c r="I147" s="458"/>
      <c r="J147" s="458"/>
      <c r="K147" s="458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</row>
    <row r="148" spans="1:35" ht="12.75" customHeight="1">
      <c r="A148" s="458"/>
      <c r="B148" s="458"/>
      <c r="C148" s="459"/>
      <c r="D148" s="459"/>
      <c r="E148" s="458"/>
      <c r="F148" s="458"/>
      <c r="G148" s="458"/>
      <c r="H148" s="458"/>
      <c r="I148" s="458"/>
      <c r="J148" s="458"/>
      <c r="K148" s="458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</row>
    <row r="149" spans="1:35" ht="12.75" customHeight="1">
      <c r="A149" s="458"/>
      <c r="B149" s="458"/>
      <c r="C149" s="459"/>
      <c r="D149" s="459"/>
      <c r="E149" s="458"/>
      <c r="F149" s="458"/>
      <c r="G149" s="458"/>
      <c r="H149" s="458"/>
      <c r="I149" s="458"/>
      <c r="J149" s="458"/>
      <c r="K149" s="458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</row>
    <row r="150" spans="1:35" ht="12.75" customHeight="1">
      <c r="A150" s="458"/>
      <c r="B150" s="458"/>
      <c r="C150" s="459"/>
      <c r="D150" s="459"/>
      <c r="E150" s="458"/>
      <c r="F150" s="458"/>
      <c r="G150" s="458"/>
      <c r="H150" s="458"/>
      <c r="I150" s="458"/>
      <c r="J150" s="458"/>
      <c r="K150" s="458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</row>
    <row r="151" spans="1:35" ht="12.75" customHeight="1">
      <c r="A151" s="458"/>
      <c r="B151" s="458"/>
      <c r="C151" s="459"/>
      <c r="D151" s="459"/>
      <c r="E151" s="458"/>
      <c r="F151" s="458"/>
      <c r="G151" s="458"/>
      <c r="H151" s="458"/>
      <c r="I151" s="458"/>
      <c r="J151" s="458"/>
      <c r="K151" s="458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</row>
    <row r="152" spans="1:35" ht="12.75" customHeight="1">
      <c r="A152" s="458"/>
      <c r="B152" s="458"/>
      <c r="C152" s="459"/>
      <c r="D152" s="459"/>
      <c r="E152" s="458"/>
      <c r="F152" s="458"/>
      <c r="G152" s="458"/>
      <c r="H152" s="458"/>
      <c r="I152" s="458"/>
      <c r="J152" s="458"/>
      <c r="K152" s="458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</row>
    <row r="153" spans="1:35" ht="12.75" customHeight="1">
      <c r="A153" s="458"/>
      <c r="B153" s="458"/>
      <c r="C153" s="459"/>
      <c r="D153" s="459"/>
      <c r="E153" s="458"/>
      <c r="F153" s="458"/>
      <c r="G153" s="458"/>
      <c r="H153" s="458"/>
      <c r="I153" s="458"/>
      <c r="J153" s="458"/>
      <c r="K153" s="458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</row>
    <row r="154" spans="1:35" ht="12.75" customHeight="1">
      <c r="A154" s="458"/>
      <c r="B154" s="458"/>
      <c r="C154" s="459"/>
      <c r="D154" s="459"/>
      <c r="E154" s="458"/>
      <c r="F154" s="458"/>
      <c r="G154" s="458"/>
      <c r="H154" s="458"/>
      <c r="I154" s="458"/>
      <c r="J154" s="458"/>
      <c r="K154" s="458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</row>
    <row r="155" spans="1:35" ht="12.75" customHeight="1">
      <c r="A155" s="458"/>
      <c r="B155" s="458"/>
      <c r="C155" s="459"/>
      <c r="D155" s="459"/>
      <c r="E155" s="458"/>
      <c r="F155" s="458"/>
      <c r="G155" s="458"/>
      <c r="H155" s="458"/>
      <c r="I155" s="458"/>
      <c r="J155" s="458"/>
      <c r="K155" s="458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</row>
    <row r="156" spans="1:35" ht="12.75" customHeight="1">
      <c r="A156" s="458"/>
      <c r="B156" s="458"/>
      <c r="C156" s="459"/>
      <c r="D156" s="459"/>
      <c r="E156" s="458"/>
      <c r="F156" s="458"/>
      <c r="G156" s="458"/>
      <c r="H156" s="458"/>
      <c r="I156" s="458"/>
      <c r="J156" s="458"/>
      <c r="K156" s="458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</row>
    <row r="157" spans="1:35" ht="12.75" customHeight="1">
      <c r="A157" s="458"/>
      <c r="B157" s="458"/>
      <c r="C157" s="459"/>
      <c r="D157" s="459"/>
      <c r="E157" s="458"/>
      <c r="F157" s="458"/>
      <c r="G157" s="458"/>
      <c r="H157" s="458"/>
      <c r="I157" s="458"/>
      <c r="J157" s="458"/>
      <c r="K157" s="458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</row>
    <row r="158" spans="1:35" ht="12.75" customHeight="1">
      <c r="A158" s="458"/>
      <c r="B158" s="458"/>
      <c r="C158" s="459"/>
      <c r="D158" s="459"/>
      <c r="E158" s="458"/>
      <c r="F158" s="458"/>
      <c r="G158" s="458"/>
      <c r="H158" s="458"/>
      <c r="I158" s="458"/>
      <c r="J158" s="458"/>
      <c r="K158" s="458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</row>
    <row r="159" spans="1:35" ht="12.75" customHeight="1">
      <c r="A159" s="458"/>
      <c r="B159" s="458"/>
      <c r="C159" s="459"/>
      <c r="D159" s="459"/>
      <c r="E159" s="458"/>
      <c r="F159" s="458"/>
      <c r="G159" s="458"/>
      <c r="H159" s="458"/>
      <c r="I159" s="458"/>
      <c r="J159" s="458"/>
      <c r="K159" s="458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</row>
    <row r="160" spans="1:35" ht="12.75" customHeight="1">
      <c r="A160" s="458"/>
      <c r="B160" s="458"/>
      <c r="C160" s="459"/>
      <c r="D160" s="459"/>
      <c r="E160" s="458"/>
      <c r="F160" s="458"/>
      <c r="G160" s="458"/>
      <c r="H160" s="458"/>
      <c r="I160" s="458"/>
      <c r="J160" s="458"/>
      <c r="K160" s="458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</row>
    <row r="161" spans="1:35" ht="12.75" customHeight="1">
      <c r="A161" s="458"/>
      <c r="B161" s="458"/>
      <c r="C161" s="459"/>
      <c r="D161" s="459"/>
      <c r="E161" s="458"/>
      <c r="F161" s="458"/>
      <c r="G161" s="458"/>
      <c r="H161" s="458"/>
      <c r="I161" s="458"/>
      <c r="J161" s="458"/>
      <c r="K161" s="458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</row>
    <row r="162" spans="1:35" ht="12.75" customHeight="1">
      <c r="A162" s="458"/>
      <c r="B162" s="458"/>
      <c r="C162" s="459"/>
      <c r="D162" s="459"/>
      <c r="E162" s="458"/>
      <c r="F162" s="458"/>
      <c r="G162" s="458"/>
      <c r="H162" s="458"/>
      <c r="I162" s="458"/>
      <c r="J162" s="458"/>
      <c r="K162" s="458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</row>
    <row r="163" spans="1:35" ht="12.75" customHeight="1">
      <c r="A163" s="458"/>
      <c r="B163" s="458"/>
      <c r="C163" s="459"/>
      <c r="D163" s="459"/>
      <c r="E163" s="458"/>
      <c r="F163" s="458"/>
      <c r="G163" s="458"/>
      <c r="H163" s="458"/>
      <c r="I163" s="458"/>
      <c r="J163" s="458"/>
      <c r="K163" s="458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</row>
    <row r="164" spans="1:35" ht="12.75" customHeight="1">
      <c r="A164" s="458"/>
      <c r="B164" s="458"/>
      <c r="C164" s="459"/>
      <c r="D164" s="459"/>
      <c r="E164" s="458"/>
      <c r="F164" s="458"/>
      <c r="G164" s="458"/>
      <c r="H164" s="458"/>
      <c r="I164" s="458"/>
      <c r="J164" s="458"/>
      <c r="K164" s="458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</row>
    <row r="165" spans="1:35" ht="12.75" customHeight="1">
      <c r="A165" s="458"/>
      <c r="B165" s="458"/>
      <c r="C165" s="459"/>
      <c r="D165" s="459"/>
      <c r="E165" s="458"/>
      <c r="F165" s="458"/>
      <c r="G165" s="458"/>
      <c r="H165" s="458"/>
      <c r="I165" s="458"/>
      <c r="J165" s="458"/>
      <c r="K165" s="458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</row>
    <row r="166" spans="1:35" ht="12.75" customHeight="1">
      <c r="A166" s="458"/>
      <c r="B166" s="458"/>
      <c r="C166" s="459"/>
      <c r="D166" s="459"/>
      <c r="E166" s="458"/>
      <c r="F166" s="458"/>
      <c r="G166" s="458"/>
      <c r="H166" s="458"/>
      <c r="I166" s="458"/>
      <c r="J166" s="458"/>
      <c r="K166" s="458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</row>
    <row r="167" spans="1:35" ht="12.75" customHeight="1">
      <c r="A167" s="458"/>
      <c r="B167" s="458"/>
      <c r="C167" s="459"/>
      <c r="D167" s="459"/>
      <c r="E167" s="458"/>
      <c r="F167" s="458"/>
      <c r="G167" s="458"/>
      <c r="H167" s="458"/>
      <c r="I167" s="458"/>
      <c r="J167" s="458"/>
      <c r="K167" s="458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</row>
    <row r="168" spans="1:35" ht="12.75" customHeight="1">
      <c r="A168" s="458"/>
      <c r="B168" s="458"/>
      <c r="C168" s="459"/>
      <c r="D168" s="459"/>
      <c r="E168" s="458"/>
      <c r="F168" s="458"/>
      <c r="G168" s="458"/>
      <c r="H168" s="458"/>
      <c r="I168" s="458"/>
      <c r="J168" s="458"/>
      <c r="K168" s="458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</row>
    <row r="169" spans="1:35" ht="12.75" customHeight="1">
      <c r="A169" s="458"/>
      <c r="B169" s="458"/>
      <c r="C169" s="459"/>
      <c r="D169" s="459"/>
      <c r="E169" s="458"/>
      <c r="F169" s="458"/>
      <c r="G169" s="458"/>
      <c r="H169" s="458"/>
      <c r="I169" s="458"/>
      <c r="J169" s="458"/>
      <c r="K169" s="458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</row>
    <row r="170" spans="1:35" ht="12.75" customHeight="1">
      <c r="A170" s="458"/>
      <c r="B170" s="458"/>
      <c r="C170" s="459"/>
      <c r="D170" s="459"/>
      <c r="E170" s="458"/>
      <c r="F170" s="458"/>
      <c r="G170" s="458"/>
      <c r="H170" s="458"/>
      <c r="I170" s="458"/>
      <c r="J170" s="458"/>
      <c r="K170" s="458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</row>
    <row r="171" spans="1:35" ht="12.75" customHeight="1">
      <c r="A171" s="458"/>
      <c r="B171" s="458"/>
      <c r="C171" s="459"/>
      <c r="D171" s="459"/>
      <c r="E171" s="458"/>
      <c r="F171" s="458"/>
      <c r="G171" s="458"/>
      <c r="H171" s="458"/>
      <c r="I171" s="458"/>
      <c r="J171" s="458"/>
      <c r="K171" s="458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</row>
    <row r="172" spans="1:35" ht="12.75" customHeight="1">
      <c r="A172" s="458"/>
      <c r="B172" s="458"/>
      <c r="C172" s="459"/>
      <c r="D172" s="459"/>
      <c r="E172" s="458"/>
      <c r="F172" s="458"/>
      <c r="G172" s="458"/>
      <c r="H172" s="458"/>
      <c r="I172" s="458"/>
      <c r="J172" s="458"/>
      <c r="K172" s="458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</row>
    <row r="173" spans="1:35" ht="12.75" customHeight="1">
      <c r="A173" s="458"/>
      <c r="B173" s="458"/>
      <c r="C173" s="459"/>
      <c r="D173" s="459"/>
      <c r="E173" s="458"/>
      <c r="F173" s="458"/>
      <c r="G173" s="458"/>
      <c r="H173" s="458"/>
      <c r="I173" s="458"/>
      <c r="J173" s="458"/>
      <c r="K173" s="458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</row>
    <row r="174" spans="1:35" ht="12.75" customHeight="1">
      <c r="A174" s="458"/>
      <c r="B174" s="458"/>
      <c r="C174" s="459"/>
      <c r="D174" s="459"/>
      <c r="E174" s="458"/>
      <c r="F174" s="458"/>
      <c r="G174" s="458"/>
      <c r="H174" s="458"/>
      <c r="I174" s="458"/>
      <c r="J174" s="458"/>
      <c r="K174" s="458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</row>
    <row r="175" spans="1:35" ht="12.75" customHeight="1">
      <c r="A175" s="458"/>
      <c r="B175" s="458"/>
      <c r="C175" s="459"/>
      <c r="D175" s="459"/>
      <c r="E175" s="458"/>
      <c r="F175" s="458"/>
      <c r="G175" s="458"/>
      <c r="H175" s="458"/>
      <c r="I175" s="458"/>
      <c r="J175" s="458"/>
      <c r="K175" s="458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</row>
    <row r="176" spans="1:35" ht="12.75" customHeight="1">
      <c r="A176" s="458"/>
      <c r="B176" s="458"/>
      <c r="C176" s="459"/>
      <c r="D176" s="459"/>
      <c r="E176" s="458"/>
      <c r="F176" s="458"/>
      <c r="G176" s="458"/>
      <c r="H176" s="458"/>
      <c r="I176" s="458"/>
      <c r="J176" s="458"/>
      <c r="K176" s="458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</row>
    <row r="177" spans="1:35" ht="12.75" customHeight="1">
      <c r="A177" s="458"/>
      <c r="B177" s="458"/>
      <c r="C177" s="459"/>
      <c r="D177" s="459"/>
      <c r="E177" s="458"/>
      <c r="F177" s="458"/>
      <c r="G177" s="458"/>
      <c r="H177" s="458"/>
      <c r="I177" s="458"/>
      <c r="J177" s="458"/>
      <c r="K177" s="458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</row>
    <row r="178" spans="1:35" ht="12.75" customHeight="1">
      <c r="A178" s="458"/>
      <c r="B178" s="458"/>
      <c r="C178" s="459"/>
      <c r="D178" s="459"/>
      <c r="E178" s="458"/>
      <c r="F178" s="458"/>
      <c r="G178" s="458"/>
      <c r="H178" s="458"/>
      <c r="I178" s="458"/>
      <c r="J178" s="458"/>
      <c r="K178" s="458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</row>
    <row r="179" spans="1:35" ht="12.75" customHeight="1">
      <c r="A179" s="458"/>
      <c r="B179" s="458"/>
      <c r="C179" s="459"/>
      <c r="D179" s="459"/>
      <c r="E179" s="458"/>
      <c r="F179" s="458"/>
      <c r="G179" s="458"/>
      <c r="H179" s="458"/>
      <c r="I179" s="458"/>
      <c r="J179" s="458"/>
      <c r="K179" s="458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</row>
    <row r="180" spans="1:35" ht="12.75" customHeight="1">
      <c r="A180" s="458"/>
      <c r="B180" s="458"/>
      <c r="C180" s="459"/>
      <c r="D180" s="459"/>
      <c r="E180" s="458"/>
      <c r="F180" s="458"/>
      <c r="G180" s="458"/>
      <c r="H180" s="458"/>
      <c r="I180" s="458"/>
      <c r="J180" s="458"/>
      <c r="K180" s="458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</row>
    <row r="181" spans="1:35" ht="12.75" customHeight="1">
      <c r="A181" s="458"/>
      <c r="B181" s="458"/>
      <c r="C181" s="459"/>
      <c r="D181" s="459"/>
      <c r="E181" s="458"/>
      <c r="F181" s="458"/>
      <c r="G181" s="458"/>
      <c r="H181" s="458"/>
      <c r="I181" s="458"/>
      <c r="J181" s="458"/>
      <c r="K181" s="458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</row>
    <row r="182" spans="1:35" ht="12.75" customHeight="1">
      <c r="A182" s="458"/>
      <c r="B182" s="458"/>
      <c r="C182" s="459"/>
      <c r="D182" s="459"/>
      <c r="E182" s="458"/>
      <c r="F182" s="458"/>
      <c r="G182" s="458"/>
      <c r="H182" s="458"/>
      <c r="I182" s="458"/>
      <c r="J182" s="458"/>
      <c r="K182" s="458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</row>
    <row r="183" spans="1:35" ht="12.75" customHeight="1">
      <c r="A183" s="458"/>
      <c r="B183" s="458"/>
      <c r="C183" s="459"/>
      <c r="D183" s="459"/>
      <c r="E183" s="458"/>
      <c r="F183" s="458"/>
      <c r="G183" s="458"/>
      <c r="H183" s="458"/>
      <c r="I183" s="458"/>
      <c r="J183" s="458"/>
      <c r="K183" s="458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</row>
    <row r="184" spans="1:35" ht="12.75" customHeight="1">
      <c r="A184" s="458"/>
      <c r="B184" s="458"/>
      <c r="C184" s="459"/>
      <c r="D184" s="459"/>
      <c r="E184" s="458"/>
      <c r="F184" s="458"/>
      <c r="G184" s="458"/>
      <c r="H184" s="458"/>
      <c r="I184" s="458"/>
      <c r="J184" s="458"/>
      <c r="K184" s="458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</row>
    <row r="185" spans="1:35" ht="12.75" customHeight="1">
      <c r="A185" s="458"/>
      <c r="B185" s="458"/>
      <c r="C185" s="459"/>
      <c r="D185" s="459"/>
      <c r="E185" s="458"/>
      <c r="F185" s="458"/>
      <c r="G185" s="458"/>
      <c r="H185" s="458"/>
      <c r="I185" s="458"/>
      <c r="J185" s="458"/>
      <c r="K185" s="458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</row>
    <row r="186" spans="1:35" ht="12.75" customHeight="1">
      <c r="A186" s="458"/>
      <c r="B186" s="458"/>
      <c r="C186" s="459"/>
      <c r="D186" s="459"/>
      <c r="E186" s="458"/>
      <c r="F186" s="458"/>
      <c r="G186" s="458"/>
      <c r="H186" s="458"/>
      <c r="I186" s="458"/>
      <c r="J186" s="458"/>
      <c r="K186" s="458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</row>
    <row r="187" spans="1:35" ht="12.75" customHeight="1">
      <c r="A187" s="458"/>
      <c r="B187" s="458"/>
      <c r="C187" s="459"/>
      <c r="D187" s="459"/>
      <c r="E187" s="458"/>
      <c r="F187" s="458"/>
      <c r="G187" s="458"/>
      <c r="H187" s="458"/>
      <c r="I187" s="458"/>
      <c r="J187" s="458"/>
      <c r="K187" s="458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</row>
    <row r="188" spans="1:35" ht="12.75" customHeight="1">
      <c r="A188" s="458"/>
      <c r="B188" s="458"/>
      <c r="C188" s="459"/>
      <c r="D188" s="459"/>
      <c r="E188" s="458"/>
      <c r="F188" s="458"/>
      <c r="G188" s="458"/>
      <c r="H188" s="458"/>
      <c r="I188" s="458"/>
      <c r="J188" s="458"/>
      <c r="K188" s="458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</row>
    <row r="189" spans="1:35" ht="12.75" customHeight="1">
      <c r="A189" s="458"/>
      <c r="B189" s="458"/>
      <c r="C189" s="459"/>
      <c r="D189" s="459"/>
      <c r="E189" s="458"/>
      <c r="F189" s="458"/>
      <c r="G189" s="458"/>
      <c r="H189" s="458"/>
      <c r="I189" s="458"/>
      <c r="J189" s="458"/>
      <c r="K189" s="458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</row>
    <row r="190" spans="1:35" ht="12.75" customHeight="1">
      <c r="A190" s="458"/>
      <c r="B190" s="458"/>
      <c r="C190" s="459"/>
      <c r="D190" s="459"/>
      <c r="E190" s="458"/>
      <c r="F190" s="458"/>
      <c r="G190" s="458"/>
      <c r="H190" s="458"/>
      <c r="I190" s="458"/>
      <c r="J190" s="458"/>
      <c r="K190" s="458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</row>
    <row r="191" spans="1:35" ht="12.75" customHeight="1">
      <c r="A191" s="458"/>
      <c r="B191" s="458"/>
      <c r="C191" s="459"/>
      <c r="D191" s="459"/>
      <c r="E191" s="458"/>
      <c r="F191" s="458"/>
      <c r="G191" s="458"/>
      <c r="H191" s="458"/>
      <c r="I191" s="458"/>
      <c r="J191" s="458"/>
      <c r="K191" s="458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</row>
    <row r="192" spans="1:35" ht="12.75" customHeight="1">
      <c r="A192" s="458"/>
      <c r="B192" s="458"/>
      <c r="C192" s="459"/>
      <c r="D192" s="459"/>
      <c r="E192" s="458"/>
      <c r="F192" s="458"/>
      <c r="G192" s="458"/>
      <c r="H192" s="458"/>
      <c r="I192" s="458"/>
      <c r="J192" s="458"/>
      <c r="K192" s="458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</row>
    <row r="193" spans="1:35" ht="12.75" customHeight="1">
      <c r="A193" s="458"/>
      <c r="B193" s="458"/>
      <c r="C193" s="459"/>
      <c r="D193" s="459"/>
      <c r="E193" s="458"/>
      <c r="F193" s="458"/>
      <c r="G193" s="458"/>
      <c r="H193" s="458"/>
      <c r="I193" s="458"/>
      <c r="J193" s="458"/>
      <c r="K193" s="458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</row>
    <row r="194" spans="1:35" ht="12.75" customHeight="1">
      <c r="A194" s="458"/>
      <c r="B194" s="458"/>
      <c r="C194" s="459"/>
      <c r="D194" s="459"/>
      <c r="E194" s="458"/>
      <c r="F194" s="458"/>
      <c r="G194" s="458"/>
      <c r="H194" s="458"/>
      <c r="I194" s="458"/>
      <c r="J194" s="458"/>
      <c r="K194" s="458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</row>
    <row r="195" spans="1:35" ht="12.75" customHeight="1">
      <c r="A195" s="458"/>
      <c r="B195" s="458"/>
      <c r="C195" s="459"/>
      <c r="D195" s="459"/>
      <c r="E195" s="458"/>
      <c r="F195" s="458"/>
      <c r="G195" s="458"/>
      <c r="H195" s="458"/>
      <c r="I195" s="458"/>
      <c r="J195" s="458"/>
      <c r="K195" s="458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</row>
    <row r="196" spans="1:35" ht="12.75" customHeight="1">
      <c r="A196" s="458"/>
      <c r="B196" s="458"/>
      <c r="C196" s="459"/>
      <c r="D196" s="459"/>
      <c r="E196" s="458"/>
      <c r="F196" s="458"/>
      <c r="G196" s="458"/>
      <c r="H196" s="458"/>
      <c r="I196" s="458"/>
      <c r="J196" s="458"/>
      <c r="K196" s="458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</row>
    <row r="197" spans="1:35" ht="12.75" customHeight="1">
      <c r="A197" s="458"/>
      <c r="B197" s="458"/>
      <c r="C197" s="459"/>
      <c r="D197" s="459"/>
      <c r="E197" s="458"/>
      <c r="F197" s="458"/>
      <c r="G197" s="458"/>
      <c r="H197" s="458"/>
      <c r="I197" s="458"/>
      <c r="J197" s="458"/>
      <c r="K197" s="458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</row>
    <row r="198" spans="1:35" ht="12.75" customHeight="1">
      <c r="A198" s="458"/>
      <c r="B198" s="458"/>
      <c r="C198" s="459"/>
      <c r="D198" s="459"/>
      <c r="E198" s="458"/>
      <c r="F198" s="458"/>
      <c r="G198" s="458"/>
      <c r="H198" s="458"/>
      <c r="I198" s="458"/>
      <c r="J198" s="458"/>
      <c r="K198" s="458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</row>
    <row r="199" spans="1:35" ht="12.75" customHeight="1">
      <c r="A199" s="458"/>
      <c r="B199" s="458"/>
      <c r="C199" s="459"/>
      <c r="D199" s="459"/>
      <c r="E199" s="458"/>
      <c r="F199" s="458"/>
      <c r="G199" s="458"/>
      <c r="H199" s="458"/>
      <c r="I199" s="458"/>
      <c r="J199" s="458"/>
      <c r="K199" s="458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</row>
    <row r="200" spans="1:35" ht="12.75" customHeight="1">
      <c r="A200" s="458"/>
      <c r="B200" s="458"/>
      <c r="C200" s="459"/>
      <c r="D200" s="459"/>
      <c r="E200" s="458"/>
      <c r="F200" s="458"/>
      <c r="G200" s="458"/>
      <c r="H200" s="458"/>
      <c r="I200" s="458"/>
      <c r="J200" s="458"/>
      <c r="K200" s="458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</row>
    <row r="201" spans="1:35" ht="12.75" customHeight="1">
      <c r="A201" s="458"/>
      <c r="B201" s="458"/>
      <c r="C201" s="459"/>
      <c r="D201" s="459"/>
      <c r="E201" s="458"/>
      <c r="F201" s="458"/>
      <c r="G201" s="458"/>
      <c r="H201" s="458"/>
      <c r="I201" s="458"/>
      <c r="J201" s="458"/>
      <c r="K201" s="458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</row>
    <row r="202" spans="1:35" ht="12.75" customHeight="1">
      <c r="A202" s="458"/>
      <c r="B202" s="458"/>
      <c r="C202" s="459"/>
      <c r="D202" s="459"/>
      <c r="E202" s="458"/>
      <c r="F202" s="458"/>
      <c r="G202" s="458"/>
      <c r="H202" s="458"/>
      <c r="I202" s="458"/>
      <c r="J202" s="458"/>
      <c r="K202" s="458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</row>
    <row r="203" spans="1:35" ht="12.75" customHeight="1">
      <c r="A203" s="458"/>
      <c r="B203" s="458"/>
      <c r="C203" s="459"/>
      <c r="D203" s="459"/>
      <c r="E203" s="458"/>
      <c r="F203" s="458"/>
      <c r="G203" s="458"/>
      <c r="H203" s="458"/>
      <c r="I203" s="458"/>
      <c r="J203" s="458"/>
      <c r="K203" s="458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</row>
    <row r="204" spans="1:35" ht="12.75" customHeight="1">
      <c r="A204" s="458"/>
      <c r="B204" s="458"/>
      <c r="C204" s="459"/>
      <c r="D204" s="459"/>
      <c r="E204" s="458"/>
      <c r="F204" s="458"/>
      <c r="G204" s="458"/>
      <c r="H204" s="458"/>
      <c r="I204" s="458"/>
      <c r="J204" s="458"/>
      <c r="K204" s="458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</row>
    <row r="205" spans="1:35" ht="12.75" customHeight="1">
      <c r="A205" s="458"/>
      <c r="B205" s="458"/>
      <c r="C205" s="459"/>
      <c r="D205" s="459"/>
      <c r="E205" s="458"/>
      <c r="F205" s="458"/>
      <c r="G205" s="458"/>
      <c r="H205" s="458"/>
      <c r="I205" s="458"/>
      <c r="J205" s="458"/>
      <c r="K205" s="458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</row>
    <row r="206" spans="1:35" ht="12.75" customHeight="1">
      <c r="A206" s="458"/>
      <c r="B206" s="458"/>
      <c r="C206" s="459"/>
      <c r="D206" s="459"/>
      <c r="E206" s="458"/>
      <c r="F206" s="458"/>
      <c r="G206" s="458"/>
      <c r="H206" s="458"/>
      <c r="I206" s="458"/>
      <c r="J206" s="458"/>
      <c r="K206" s="458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</row>
    <row r="207" spans="1:35" ht="12.75" customHeight="1">
      <c r="A207" s="458"/>
      <c r="B207" s="458"/>
      <c r="C207" s="459"/>
      <c r="D207" s="459"/>
      <c r="E207" s="458"/>
      <c r="F207" s="458"/>
      <c r="G207" s="458"/>
      <c r="H207" s="458"/>
      <c r="I207" s="458"/>
      <c r="J207" s="458"/>
      <c r="K207" s="458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</row>
    <row r="208" spans="1:35" ht="12.75" customHeight="1">
      <c r="A208" s="458"/>
      <c r="B208" s="458"/>
      <c r="C208" s="459"/>
      <c r="D208" s="459"/>
      <c r="E208" s="458"/>
      <c r="F208" s="458"/>
      <c r="G208" s="458"/>
      <c r="H208" s="458"/>
      <c r="I208" s="458"/>
      <c r="J208" s="458"/>
      <c r="K208" s="458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</row>
    <row r="209" spans="1:35" ht="12.75" customHeight="1">
      <c r="A209" s="458"/>
      <c r="B209" s="458"/>
      <c r="C209" s="459"/>
      <c r="D209" s="459"/>
      <c r="E209" s="458"/>
      <c r="F209" s="458"/>
      <c r="G209" s="458"/>
      <c r="H209" s="458"/>
      <c r="I209" s="458"/>
      <c r="J209" s="458"/>
      <c r="K209" s="458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</row>
    <row r="210" spans="1:35" ht="12.75" customHeight="1">
      <c r="A210" s="458"/>
      <c r="B210" s="458"/>
      <c r="C210" s="459"/>
      <c r="D210" s="459"/>
      <c r="E210" s="458"/>
      <c r="F210" s="458"/>
      <c r="G210" s="458"/>
      <c r="H210" s="458"/>
      <c r="I210" s="458"/>
      <c r="J210" s="458"/>
      <c r="K210" s="458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</row>
    <row r="211" spans="1:35" ht="12.75" customHeight="1">
      <c r="A211" s="458"/>
      <c r="B211" s="458"/>
      <c r="C211" s="459"/>
      <c r="D211" s="459"/>
      <c r="E211" s="458"/>
      <c r="F211" s="458"/>
      <c r="G211" s="458"/>
      <c r="H211" s="458"/>
      <c r="I211" s="458"/>
      <c r="J211" s="458"/>
      <c r="K211" s="458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</row>
    <row r="212" spans="1:35" ht="12.75" customHeight="1">
      <c r="A212" s="458"/>
      <c r="B212" s="458"/>
      <c r="C212" s="459"/>
      <c r="D212" s="459"/>
      <c r="E212" s="458"/>
      <c r="F212" s="458"/>
      <c r="G212" s="458"/>
      <c r="H212" s="458"/>
      <c r="I212" s="458"/>
      <c r="J212" s="458"/>
      <c r="K212" s="458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</row>
    <row r="213" spans="1:35" ht="12.75" customHeight="1">
      <c r="A213" s="458"/>
      <c r="B213" s="458"/>
      <c r="C213" s="459"/>
      <c r="D213" s="459"/>
      <c r="E213" s="458"/>
      <c r="F213" s="458"/>
      <c r="G213" s="458"/>
      <c r="H213" s="458"/>
      <c r="I213" s="458"/>
      <c r="J213" s="458"/>
      <c r="K213" s="458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</row>
    <row r="214" spans="1:35" ht="12.75" customHeight="1">
      <c r="A214" s="458"/>
      <c r="B214" s="458"/>
      <c r="C214" s="459"/>
      <c r="D214" s="459"/>
      <c r="E214" s="458"/>
      <c r="F214" s="458"/>
      <c r="G214" s="458"/>
      <c r="H214" s="458"/>
      <c r="I214" s="458"/>
      <c r="J214" s="458"/>
      <c r="K214" s="458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</row>
    <row r="215" spans="1:35" ht="12.75" customHeight="1">
      <c r="A215" s="458"/>
      <c r="B215" s="458"/>
      <c r="C215" s="459"/>
      <c r="D215" s="459"/>
      <c r="E215" s="458"/>
      <c r="F215" s="458"/>
      <c r="G215" s="458"/>
      <c r="H215" s="458"/>
      <c r="I215" s="458"/>
      <c r="J215" s="458"/>
      <c r="K215" s="458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</row>
    <row r="216" spans="1:35" ht="12.75" customHeight="1">
      <c r="A216" s="458"/>
      <c r="B216" s="458"/>
      <c r="C216" s="459"/>
      <c r="D216" s="459"/>
      <c r="E216" s="458"/>
      <c r="F216" s="458"/>
      <c r="G216" s="458"/>
      <c r="H216" s="458"/>
      <c r="I216" s="458"/>
      <c r="J216" s="458"/>
      <c r="K216" s="458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</row>
    <row r="217" spans="1:35" ht="12.75" customHeight="1">
      <c r="A217" s="458"/>
      <c r="B217" s="458"/>
      <c r="C217" s="459"/>
      <c r="D217" s="459"/>
      <c r="E217" s="458"/>
      <c r="F217" s="458"/>
      <c r="G217" s="458"/>
      <c r="H217" s="458"/>
      <c r="I217" s="458"/>
      <c r="J217" s="458"/>
      <c r="K217" s="458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</row>
    <row r="218" spans="1:35" ht="12.75" customHeight="1">
      <c r="A218" s="458"/>
      <c r="B218" s="458"/>
      <c r="C218" s="459"/>
      <c r="D218" s="459"/>
      <c r="E218" s="458"/>
      <c r="F218" s="458"/>
      <c r="G218" s="458"/>
      <c r="H218" s="458"/>
      <c r="I218" s="458"/>
      <c r="J218" s="458"/>
      <c r="K218" s="458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</row>
    <row r="219" spans="1:35" ht="12.75" customHeight="1">
      <c r="A219" s="458"/>
      <c r="B219" s="458"/>
      <c r="C219" s="459"/>
      <c r="D219" s="459"/>
      <c r="E219" s="458"/>
      <c r="F219" s="458"/>
      <c r="G219" s="458"/>
      <c r="H219" s="458"/>
      <c r="I219" s="458"/>
      <c r="J219" s="458"/>
      <c r="K219" s="458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</row>
    <row r="220" spans="1:35" ht="12.75" customHeight="1">
      <c r="A220" s="458"/>
      <c r="B220" s="458"/>
      <c r="C220" s="459"/>
      <c r="D220" s="459"/>
      <c r="E220" s="458"/>
      <c r="F220" s="458"/>
      <c r="G220" s="458"/>
      <c r="H220" s="458"/>
      <c r="I220" s="458"/>
      <c r="J220" s="458"/>
      <c r="K220" s="458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</row>
    <row r="221" spans="1:35" ht="12.75" customHeight="1">
      <c r="A221" s="458"/>
      <c r="B221" s="458"/>
      <c r="C221" s="459"/>
      <c r="D221" s="459"/>
      <c r="E221" s="458"/>
      <c r="F221" s="458"/>
      <c r="G221" s="458"/>
      <c r="H221" s="458"/>
      <c r="I221" s="458"/>
      <c r="J221" s="458"/>
      <c r="K221" s="458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</row>
    <row r="222" spans="1:35" ht="12.75" customHeight="1">
      <c r="A222" s="458"/>
      <c r="B222" s="458"/>
      <c r="C222" s="459"/>
      <c r="D222" s="459"/>
      <c r="E222" s="458"/>
      <c r="F222" s="458"/>
      <c r="G222" s="458"/>
      <c r="H222" s="458"/>
      <c r="I222" s="458"/>
      <c r="J222" s="458"/>
      <c r="K222" s="458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</row>
    <row r="223" spans="1:35" ht="12.75" customHeight="1">
      <c r="A223" s="458"/>
      <c r="B223" s="458"/>
      <c r="C223" s="459"/>
      <c r="D223" s="459"/>
      <c r="E223" s="458"/>
      <c r="F223" s="458"/>
      <c r="G223" s="458"/>
      <c r="H223" s="458"/>
      <c r="I223" s="458"/>
      <c r="J223" s="458"/>
      <c r="K223" s="458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</row>
    <row r="224" spans="1:35" ht="12.75" customHeight="1">
      <c r="A224" s="458"/>
      <c r="B224" s="458"/>
      <c r="C224" s="459"/>
      <c r="D224" s="459"/>
      <c r="E224" s="458"/>
      <c r="F224" s="458"/>
      <c r="G224" s="458"/>
      <c r="H224" s="458"/>
      <c r="I224" s="458"/>
      <c r="J224" s="458"/>
      <c r="K224" s="458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</row>
    <row r="225" spans="1:35" ht="12.75" customHeight="1">
      <c r="A225" s="458"/>
      <c r="B225" s="458"/>
      <c r="C225" s="459"/>
      <c r="D225" s="459"/>
      <c r="E225" s="458"/>
      <c r="F225" s="458"/>
      <c r="G225" s="458"/>
      <c r="H225" s="458"/>
      <c r="I225" s="458"/>
      <c r="J225" s="458"/>
      <c r="K225" s="458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</row>
    <row r="226" spans="1:35" ht="12.75" customHeight="1">
      <c r="A226" s="458"/>
      <c r="B226" s="458"/>
      <c r="C226" s="459"/>
      <c r="D226" s="459"/>
      <c r="E226" s="458"/>
      <c r="F226" s="458"/>
      <c r="G226" s="458"/>
      <c r="H226" s="458"/>
      <c r="I226" s="458"/>
      <c r="J226" s="458"/>
      <c r="K226" s="458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</row>
    <row r="227" spans="1:35" ht="12.75" customHeight="1">
      <c r="A227" s="458"/>
      <c r="B227" s="458"/>
      <c r="C227" s="459"/>
      <c r="D227" s="459"/>
      <c r="E227" s="458"/>
      <c r="F227" s="458"/>
      <c r="G227" s="458"/>
      <c r="H227" s="458"/>
      <c r="I227" s="458"/>
      <c r="J227" s="458"/>
      <c r="K227" s="458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</row>
    <row r="228" spans="1:35" ht="12.75" customHeight="1">
      <c r="A228" s="458"/>
      <c r="B228" s="458"/>
      <c r="C228" s="459"/>
      <c r="D228" s="459"/>
      <c r="E228" s="458"/>
      <c r="F228" s="458"/>
      <c r="G228" s="458"/>
      <c r="H228" s="458"/>
      <c r="I228" s="458"/>
      <c r="J228" s="458"/>
      <c r="K228" s="458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</row>
    <row r="229" spans="1:35" ht="12.75" customHeight="1">
      <c r="A229" s="458"/>
      <c r="B229" s="458"/>
      <c r="C229" s="459"/>
      <c r="D229" s="459"/>
      <c r="E229" s="458"/>
      <c r="F229" s="458"/>
      <c r="G229" s="458"/>
      <c r="H229" s="458"/>
      <c r="I229" s="458"/>
      <c r="J229" s="458"/>
      <c r="K229" s="458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</row>
    <row r="230" spans="1:35" ht="12.75" customHeight="1">
      <c r="A230" s="458"/>
      <c r="B230" s="458"/>
      <c r="C230" s="459"/>
      <c r="D230" s="459"/>
      <c r="E230" s="458"/>
      <c r="F230" s="458"/>
      <c r="G230" s="458"/>
      <c r="H230" s="458"/>
      <c r="I230" s="458"/>
      <c r="J230" s="458"/>
      <c r="K230" s="458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</row>
    <row r="231" spans="1:35" ht="12.75" customHeight="1">
      <c r="A231" s="458"/>
      <c r="B231" s="458"/>
      <c r="C231" s="459"/>
      <c r="D231" s="459"/>
      <c r="E231" s="458"/>
      <c r="F231" s="458"/>
      <c r="G231" s="458"/>
      <c r="H231" s="458"/>
      <c r="I231" s="458"/>
      <c r="J231" s="458"/>
      <c r="K231" s="458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</row>
    <row r="232" spans="1:35" ht="12.75" customHeight="1">
      <c r="A232" s="458"/>
      <c r="B232" s="458"/>
      <c r="C232" s="459"/>
      <c r="D232" s="459"/>
      <c r="E232" s="458"/>
      <c r="F232" s="458"/>
      <c r="G232" s="458"/>
      <c r="H232" s="458"/>
      <c r="I232" s="458"/>
      <c r="J232" s="458"/>
      <c r="K232" s="458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</row>
    <row r="233" spans="1:35" ht="12.75" customHeight="1">
      <c r="A233" s="458"/>
      <c r="B233" s="458"/>
      <c r="C233" s="459"/>
      <c r="D233" s="459"/>
      <c r="E233" s="458"/>
      <c r="F233" s="458"/>
      <c r="G233" s="458"/>
      <c r="H233" s="458"/>
      <c r="I233" s="458"/>
      <c r="J233" s="458"/>
      <c r="K233" s="458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</row>
    <row r="234" spans="1:35" ht="12.75" customHeight="1">
      <c r="A234" s="458"/>
      <c r="B234" s="458"/>
      <c r="C234" s="459"/>
      <c r="D234" s="459"/>
      <c r="E234" s="458"/>
      <c r="F234" s="458"/>
      <c r="G234" s="458"/>
      <c r="H234" s="458"/>
      <c r="I234" s="458"/>
      <c r="J234" s="458"/>
      <c r="K234" s="458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</row>
    <row r="235" spans="1:35" ht="12.75" customHeight="1">
      <c r="A235" s="458"/>
      <c r="B235" s="458"/>
      <c r="C235" s="459"/>
      <c r="D235" s="459"/>
      <c r="E235" s="458"/>
      <c r="F235" s="458"/>
      <c r="G235" s="458"/>
      <c r="H235" s="458"/>
      <c r="I235" s="458"/>
      <c r="J235" s="458"/>
      <c r="K235" s="458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</row>
    <row r="236" spans="1:35" ht="12.75" customHeight="1">
      <c r="A236" s="458"/>
      <c r="B236" s="458"/>
      <c r="C236" s="459"/>
      <c r="D236" s="459"/>
      <c r="E236" s="458"/>
      <c r="F236" s="458"/>
      <c r="G236" s="458"/>
      <c r="H236" s="458"/>
      <c r="I236" s="458"/>
      <c r="J236" s="458"/>
      <c r="K236" s="458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</row>
    <row r="237" spans="1:35" ht="12.75" customHeight="1">
      <c r="A237" s="458"/>
      <c r="B237" s="458"/>
      <c r="C237" s="459"/>
      <c r="D237" s="459"/>
      <c r="E237" s="458"/>
      <c r="F237" s="458"/>
      <c r="G237" s="458"/>
      <c r="H237" s="458"/>
      <c r="I237" s="458"/>
      <c r="J237" s="458"/>
      <c r="K237" s="458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</row>
    <row r="238" spans="1:35" ht="12.75" customHeight="1">
      <c r="A238" s="458"/>
      <c r="B238" s="458"/>
      <c r="C238" s="459"/>
      <c r="D238" s="459"/>
      <c r="E238" s="458"/>
      <c r="F238" s="458"/>
      <c r="G238" s="458"/>
      <c r="H238" s="458"/>
      <c r="I238" s="458"/>
      <c r="J238" s="458"/>
      <c r="K238" s="458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</row>
    <row r="239" spans="1:35" ht="12.75" customHeight="1">
      <c r="A239" s="458"/>
      <c r="B239" s="458"/>
      <c r="C239" s="459"/>
      <c r="D239" s="459"/>
      <c r="E239" s="458"/>
      <c r="F239" s="458"/>
      <c r="G239" s="458"/>
      <c r="H239" s="458"/>
      <c r="I239" s="458"/>
      <c r="J239" s="458"/>
      <c r="K239" s="458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</row>
    <row r="240" spans="1:35" ht="12.75" customHeight="1">
      <c r="A240" s="458"/>
      <c r="B240" s="458"/>
      <c r="C240" s="459"/>
      <c r="D240" s="459"/>
      <c r="E240" s="458"/>
      <c r="F240" s="458"/>
      <c r="G240" s="458"/>
      <c r="H240" s="458"/>
      <c r="I240" s="458"/>
      <c r="J240" s="458"/>
      <c r="K240" s="458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</row>
    <row r="241" spans="1:35" ht="12.75" customHeight="1">
      <c r="A241" s="458"/>
      <c r="B241" s="458"/>
      <c r="C241" s="459"/>
      <c r="D241" s="459"/>
      <c r="E241" s="458"/>
      <c r="F241" s="458"/>
      <c r="G241" s="458"/>
      <c r="H241" s="458"/>
      <c r="I241" s="458"/>
      <c r="J241" s="458"/>
      <c r="K241" s="458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</row>
    <row r="242" spans="1:35" ht="12.75" customHeight="1">
      <c r="A242" s="458"/>
      <c r="B242" s="458"/>
      <c r="C242" s="459"/>
      <c r="D242" s="459"/>
      <c r="E242" s="458"/>
      <c r="F242" s="458"/>
      <c r="G242" s="458"/>
      <c r="H242" s="458"/>
      <c r="I242" s="458"/>
      <c r="J242" s="458"/>
      <c r="K242" s="458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</row>
    <row r="243" spans="1:35" ht="12.75" customHeight="1">
      <c r="A243" s="458"/>
      <c r="B243" s="458"/>
      <c r="C243" s="459"/>
      <c r="D243" s="459"/>
      <c r="E243" s="458"/>
      <c r="F243" s="458"/>
      <c r="G243" s="458"/>
      <c r="H243" s="458"/>
      <c r="I243" s="458"/>
      <c r="J243" s="458"/>
      <c r="K243" s="458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</row>
    <row r="244" spans="1:35" ht="12.75" customHeight="1">
      <c r="A244" s="458"/>
      <c r="B244" s="458"/>
      <c r="C244" s="459"/>
      <c r="D244" s="459"/>
      <c r="E244" s="458"/>
      <c r="F244" s="458"/>
      <c r="G244" s="458"/>
      <c r="H244" s="458"/>
      <c r="I244" s="458"/>
      <c r="J244" s="458"/>
      <c r="K244" s="458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</row>
    <row r="245" spans="1:35" ht="12.75" customHeight="1">
      <c r="A245" s="458"/>
      <c r="B245" s="458"/>
      <c r="C245" s="459"/>
      <c r="D245" s="459"/>
      <c r="E245" s="458"/>
      <c r="F245" s="458"/>
      <c r="G245" s="458"/>
      <c r="H245" s="458"/>
      <c r="I245" s="458"/>
      <c r="J245" s="458"/>
      <c r="K245" s="458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</row>
    <row r="246" spans="1:35" ht="12.75" customHeight="1">
      <c r="A246" s="458"/>
      <c r="B246" s="458"/>
      <c r="C246" s="459"/>
      <c r="D246" s="459"/>
      <c r="E246" s="458"/>
      <c r="F246" s="458"/>
      <c r="G246" s="458"/>
      <c r="H246" s="458"/>
      <c r="I246" s="458"/>
      <c r="J246" s="458"/>
      <c r="K246" s="458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</row>
    <row r="247" spans="1:35" ht="12.75" customHeight="1">
      <c r="A247" s="458"/>
      <c r="B247" s="458"/>
      <c r="C247" s="459"/>
      <c r="D247" s="459"/>
      <c r="E247" s="458"/>
      <c r="F247" s="458"/>
      <c r="G247" s="458"/>
      <c r="H247" s="458"/>
      <c r="I247" s="458"/>
      <c r="J247" s="458"/>
      <c r="K247" s="458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</row>
    <row r="248" spans="1:35" ht="12.75" customHeight="1">
      <c r="A248" s="458"/>
      <c r="B248" s="458"/>
      <c r="C248" s="459"/>
      <c r="D248" s="459"/>
      <c r="E248" s="458"/>
      <c r="F248" s="458"/>
      <c r="G248" s="458"/>
      <c r="H248" s="458"/>
      <c r="I248" s="458"/>
      <c r="J248" s="458"/>
      <c r="K248" s="458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</row>
    <row r="249" spans="1:35" ht="12.75" customHeight="1">
      <c r="A249" s="458"/>
      <c r="B249" s="458"/>
      <c r="C249" s="459"/>
      <c r="D249" s="459"/>
      <c r="E249" s="458"/>
      <c r="F249" s="458"/>
      <c r="G249" s="458"/>
      <c r="H249" s="458"/>
      <c r="I249" s="458"/>
      <c r="J249" s="458"/>
      <c r="K249" s="458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</row>
    <row r="250" spans="1:35" ht="12.75" customHeight="1">
      <c r="A250" s="458"/>
      <c r="B250" s="458"/>
      <c r="C250" s="459"/>
      <c r="D250" s="459"/>
      <c r="E250" s="458"/>
      <c r="F250" s="458"/>
      <c r="G250" s="458"/>
      <c r="H250" s="458"/>
      <c r="I250" s="458"/>
      <c r="J250" s="458"/>
      <c r="K250" s="458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</row>
    <row r="251" spans="1:35" ht="12.75" customHeight="1">
      <c r="A251" s="458"/>
      <c r="B251" s="458"/>
      <c r="C251" s="459"/>
      <c r="D251" s="459"/>
      <c r="E251" s="458"/>
      <c r="F251" s="458"/>
      <c r="G251" s="458"/>
      <c r="H251" s="458"/>
      <c r="I251" s="458"/>
      <c r="J251" s="458"/>
      <c r="K251" s="458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</row>
    <row r="252" spans="1:35" ht="12.75" customHeight="1">
      <c r="A252" s="458"/>
      <c r="B252" s="458"/>
      <c r="C252" s="459"/>
      <c r="D252" s="459"/>
      <c r="E252" s="458"/>
      <c r="F252" s="458"/>
      <c r="G252" s="458"/>
      <c r="H252" s="458"/>
      <c r="I252" s="458"/>
      <c r="J252" s="458"/>
      <c r="K252" s="458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</row>
    <row r="253" spans="1:35" ht="12.75" customHeight="1">
      <c r="A253" s="458"/>
      <c r="B253" s="458"/>
      <c r="C253" s="459"/>
      <c r="D253" s="459"/>
      <c r="E253" s="458"/>
      <c r="F253" s="458"/>
      <c r="G253" s="458"/>
      <c r="H253" s="458"/>
      <c r="I253" s="458"/>
      <c r="J253" s="458"/>
      <c r="K253" s="458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</row>
    <row r="254" spans="1:35" ht="12.75" customHeight="1">
      <c r="A254" s="458"/>
      <c r="B254" s="458"/>
      <c r="C254" s="459"/>
      <c r="D254" s="459"/>
      <c r="E254" s="458"/>
      <c r="F254" s="458"/>
      <c r="G254" s="458"/>
      <c r="H254" s="458"/>
      <c r="I254" s="458"/>
      <c r="J254" s="458"/>
      <c r="K254" s="458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</row>
    <row r="255" spans="1:35" ht="12.75" customHeight="1">
      <c r="A255" s="458"/>
      <c r="B255" s="458"/>
      <c r="C255" s="459"/>
      <c r="D255" s="459"/>
      <c r="E255" s="458"/>
      <c r="F255" s="458"/>
      <c r="G255" s="458"/>
      <c r="H255" s="458"/>
      <c r="I255" s="458"/>
      <c r="J255" s="458"/>
      <c r="K255" s="458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</row>
    <row r="256" spans="1:35" ht="12.75" customHeight="1">
      <c r="A256" s="458"/>
      <c r="B256" s="458"/>
      <c r="C256" s="459"/>
      <c r="D256" s="459"/>
      <c r="E256" s="458"/>
      <c r="F256" s="458"/>
      <c r="G256" s="458"/>
      <c r="H256" s="458"/>
      <c r="I256" s="458"/>
      <c r="J256" s="458"/>
      <c r="K256" s="458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</row>
    <row r="257" spans="1:35" ht="12.75" customHeight="1">
      <c r="A257" s="458"/>
      <c r="B257" s="458"/>
      <c r="C257" s="459"/>
      <c r="D257" s="459"/>
      <c r="E257" s="458"/>
      <c r="F257" s="458"/>
      <c r="G257" s="458"/>
      <c r="H257" s="458"/>
      <c r="I257" s="458"/>
      <c r="J257" s="458"/>
      <c r="K257" s="458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</row>
    <row r="258" spans="1:35" ht="12.75" customHeight="1">
      <c r="A258" s="458"/>
      <c r="B258" s="458"/>
      <c r="C258" s="459"/>
      <c r="D258" s="459"/>
      <c r="E258" s="458"/>
      <c r="F258" s="458"/>
      <c r="G258" s="458"/>
      <c r="H258" s="458"/>
      <c r="I258" s="458"/>
      <c r="J258" s="458"/>
      <c r="K258" s="458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</row>
    <row r="259" spans="1:35" ht="12.75" customHeight="1">
      <c r="A259" s="458"/>
      <c r="B259" s="458"/>
      <c r="C259" s="459"/>
      <c r="D259" s="459"/>
      <c r="E259" s="458"/>
      <c r="F259" s="458"/>
      <c r="G259" s="458"/>
      <c r="H259" s="458"/>
      <c r="I259" s="458"/>
      <c r="J259" s="458"/>
      <c r="K259" s="458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</row>
    <row r="260" spans="1:35" ht="12.75" customHeight="1">
      <c r="A260" s="458"/>
      <c r="B260" s="458"/>
      <c r="C260" s="459"/>
      <c r="D260" s="459"/>
      <c r="E260" s="458"/>
      <c r="F260" s="458"/>
      <c r="G260" s="458"/>
      <c r="H260" s="458"/>
      <c r="I260" s="458"/>
      <c r="J260" s="458"/>
      <c r="K260" s="458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</row>
    <row r="261" spans="1:35" ht="12.75" customHeight="1">
      <c r="A261" s="458"/>
      <c r="B261" s="458"/>
      <c r="C261" s="459"/>
      <c r="D261" s="459"/>
      <c r="E261" s="458"/>
      <c r="F261" s="458"/>
      <c r="G261" s="458"/>
      <c r="H261" s="458"/>
      <c r="I261" s="458"/>
      <c r="J261" s="458"/>
      <c r="K261" s="458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</row>
    <row r="262" spans="1:35" ht="12.75" customHeight="1">
      <c r="A262" s="458"/>
      <c r="B262" s="458"/>
      <c r="C262" s="459"/>
      <c r="D262" s="459"/>
      <c r="E262" s="458"/>
      <c r="F262" s="458"/>
      <c r="G262" s="458"/>
      <c r="H262" s="458"/>
      <c r="I262" s="458"/>
      <c r="J262" s="458"/>
      <c r="K262" s="458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</row>
    <row r="263" spans="1:35" ht="12.75" customHeight="1">
      <c r="A263" s="458"/>
      <c r="B263" s="458"/>
      <c r="C263" s="459"/>
      <c r="D263" s="459"/>
      <c r="E263" s="458"/>
      <c r="F263" s="458"/>
      <c r="G263" s="458"/>
      <c r="H263" s="458"/>
      <c r="I263" s="458"/>
      <c r="J263" s="458"/>
      <c r="K263" s="458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</row>
    <row r="264" spans="1:35" ht="12.75" customHeight="1">
      <c r="A264" s="458"/>
      <c r="B264" s="458"/>
      <c r="C264" s="459"/>
      <c r="D264" s="459"/>
      <c r="E264" s="458"/>
      <c r="F264" s="458"/>
      <c r="G264" s="458"/>
      <c r="H264" s="458"/>
      <c r="I264" s="458"/>
      <c r="J264" s="458"/>
      <c r="K264" s="458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</row>
    <row r="265" spans="1:35" ht="12.75" customHeight="1">
      <c r="A265" s="458"/>
      <c r="B265" s="458"/>
      <c r="C265" s="459"/>
      <c r="D265" s="459"/>
      <c r="E265" s="458"/>
      <c r="F265" s="458"/>
      <c r="G265" s="458"/>
      <c r="H265" s="458"/>
      <c r="I265" s="458"/>
      <c r="J265" s="458"/>
      <c r="K265" s="458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</row>
    <row r="266" spans="1:35" ht="12.75" customHeight="1">
      <c r="A266" s="458"/>
      <c r="B266" s="458"/>
      <c r="C266" s="459"/>
      <c r="D266" s="459"/>
      <c r="E266" s="458"/>
      <c r="F266" s="458"/>
      <c r="G266" s="458"/>
      <c r="H266" s="458"/>
      <c r="I266" s="458"/>
      <c r="J266" s="458"/>
      <c r="K266" s="458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</row>
    <row r="267" spans="1:35" ht="12.75" customHeight="1">
      <c r="A267" s="458"/>
      <c r="B267" s="458"/>
      <c r="C267" s="459"/>
      <c r="D267" s="459"/>
      <c r="E267" s="458"/>
      <c r="F267" s="458"/>
      <c r="G267" s="458"/>
      <c r="H267" s="458"/>
      <c r="I267" s="458"/>
      <c r="J267" s="458"/>
      <c r="K267" s="458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</row>
    <row r="268" spans="1:35" ht="12.75" customHeight="1">
      <c r="A268" s="458"/>
      <c r="B268" s="458"/>
      <c r="C268" s="459"/>
      <c r="D268" s="459"/>
      <c r="E268" s="458"/>
      <c r="F268" s="458"/>
      <c r="G268" s="458"/>
      <c r="H268" s="458"/>
      <c r="I268" s="458"/>
      <c r="J268" s="458"/>
      <c r="K268" s="458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</row>
    <row r="269" spans="1:35" ht="12.75" customHeight="1">
      <c r="A269" s="207"/>
      <c r="B269" s="207"/>
      <c r="C269" s="207"/>
      <c r="D269" s="207"/>
      <c r="E269" s="207"/>
      <c r="F269" s="207"/>
      <c r="G269" s="207"/>
      <c r="H269" s="458"/>
      <c r="I269" s="458"/>
      <c r="J269" s="458"/>
      <c r="K269" s="458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</row>
    <row r="270" spans="1:35" ht="12.75" customHeight="1">
      <c r="A270" s="207"/>
      <c r="B270" s="207"/>
      <c r="C270" s="207"/>
      <c r="D270" s="207"/>
      <c r="E270" s="207"/>
      <c r="F270" s="207"/>
      <c r="G270" s="207"/>
      <c r="H270" s="207"/>
      <c r="I270" s="207"/>
      <c r="J270" s="458"/>
      <c r="K270" s="458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</row>
    <row r="271" spans="1:35" ht="12.75" customHeight="1">
      <c r="A271" s="207"/>
      <c r="B271" s="207"/>
      <c r="C271" s="207"/>
      <c r="D271" s="207"/>
      <c r="E271" s="207"/>
      <c r="F271" s="207"/>
      <c r="G271" s="207"/>
      <c r="H271" s="207"/>
      <c r="I271" s="207"/>
      <c r="J271" s="458"/>
      <c r="K271" s="458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</row>
    <row r="272" spans="1:35" ht="12.75" customHeight="1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</row>
    <row r="273" spans="1:35" ht="12.75" customHeight="1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</row>
    <row r="274" spans="1:35" ht="12.75" customHeight="1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</row>
    <row r="275" spans="1:35" ht="12.75" customHeight="1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</row>
    <row r="276" spans="1:35" ht="12.75" customHeight="1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</row>
    <row r="277" spans="1:35" ht="12.75" customHeight="1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</row>
    <row r="278" spans="1:35" ht="12.75" customHeight="1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</row>
    <row r="279" spans="1:35" ht="12.75" customHeight="1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</row>
    <row r="280" spans="1:35" ht="12.75" customHeight="1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</row>
    <row r="281" spans="1:35" ht="12.75" customHeight="1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</row>
    <row r="282" spans="1:35" ht="12.75" customHeight="1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</row>
    <row r="283" spans="1:35" ht="12.75" customHeight="1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</row>
    <row r="284" spans="1:35" ht="12.75" customHeight="1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</row>
    <row r="285" spans="1:35" ht="12.75" customHeight="1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</row>
    <row r="286" spans="1:35" ht="12.75" customHeight="1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</row>
    <row r="287" spans="1:35" ht="12.75" customHeight="1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</row>
    <row r="288" spans="1:35" ht="12.75" customHeight="1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</row>
    <row r="289" spans="1:35" ht="12.75" customHeight="1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</row>
    <row r="290" spans="1:35" ht="12.75" customHeight="1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</row>
    <row r="291" spans="1:35" ht="12.75" customHeight="1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</row>
    <row r="292" spans="1:35" ht="12.75" customHeight="1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</row>
    <row r="293" spans="1:35" ht="12.75" customHeight="1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</row>
    <row r="294" spans="1:35" ht="12.75" customHeight="1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</row>
    <row r="295" spans="1:35" ht="12.75" customHeight="1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</row>
    <row r="296" spans="1:35" ht="12.75" customHeight="1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</row>
    <row r="297" spans="1:35" ht="12.75" customHeight="1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</row>
    <row r="298" spans="1:35" ht="12.75" customHeight="1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</row>
    <row r="299" spans="1:35" ht="12.75" customHeight="1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</row>
    <row r="300" spans="1:35" ht="12.75" customHeight="1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</row>
    <row r="301" spans="1:35" ht="12.75" customHeight="1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</row>
    <row r="302" spans="1:35" ht="12.75" customHeight="1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</row>
    <row r="303" spans="1:35" ht="12.75" customHeight="1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</row>
    <row r="304" spans="1:35" ht="12.75" customHeight="1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</row>
    <row r="305" spans="1:35" ht="12.75" customHeight="1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</row>
    <row r="306" spans="1:35" ht="12.75" customHeight="1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</row>
    <row r="307" spans="1:35" ht="12.75" customHeight="1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</row>
    <row r="308" spans="1:35" ht="12.75" customHeight="1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</row>
    <row r="309" spans="1:35" ht="12.75" customHeight="1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</row>
    <row r="310" spans="1:35" ht="12.75" customHeight="1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</row>
    <row r="311" spans="1:35" ht="12.75" customHeight="1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</row>
    <row r="312" spans="1:35" ht="12.75" customHeight="1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</row>
    <row r="313" spans="1:35" ht="12.75" customHeight="1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</row>
    <row r="314" spans="1:35" ht="12.75" customHeight="1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</row>
    <row r="315" spans="1:35" ht="12.75" customHeight="1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</row>
    <row r="316" spans="1:35" ht="12.75" customHeight="1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</row>
    <row r="317" spans="1:35" ht="12.75" customHeight="1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</row>
    <row r="318" spans="1:35" ht="12.75" customHeight="1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</row>
    <row r="319" spans="1:35" ht="12.75" customHeight="1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</row>
    <row r="320" spans="1:35" ht="12.75" customHeight="1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</row>
    <row r="321" spans="1:35" ht="12.75" customHeight="1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</row>
    <row r="322" spans="1:35" ht="12.75" customHeight="1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</row>
    <row r="323" spans="1:35" ht="12.75" customHeight="1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</row>
    <row r="324" spans="1:35" ht="12.75" customHeight="1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</row>
    <row r="325" spans="1:35" ht="12.75" customHeight="1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</row>
    <row r="326" spans="1:35" ht="12.75" customHeight="1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</row>
    <row r="327" spans="1:35" ht="12.75" customHeight="1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</row>
    <row r="328" spans="1:35" ht="12.75" customHeight="1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</row>
    <row r="329" spans="1:35" ht="12.75" customHeight="1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</row>
    <row r="330" spans="1:35" ht="12.75" customHeight="1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</row>
    <row r="331" spans="1:35" ht="12.75" customHeight="1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</row>
    <row r="332" spans="1:35" ht="12.75" customHeight="1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</row>
    <row r="333" spans="1:35" ht="12.75" customHeight="1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</row>
    <row r="334" spans="1:35" ht="12.75" customHeight="1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</row>
    <row r="335" spans="1:35" ht="12.75" customHeight="1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</row>
    <row r="336" spans="1:35" ht="12.75" customHeight="1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</row>
    <row r="337" spans="1:35" ht="12.75" customHeight="1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</row>
    <row r="338" spans="1:35" ht="12.75" customHeight="1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</row>
    <row r="339" spans="1:35" ht="12.75" customHeight="1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</row>
    <row r="340" spans="1:35" ht="12.75" customHeight="1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</row>
    <row r="341" spans="1:35" ht="12.75" customHeight="1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</row>
    <row r="342" spans="1:35" ht="12.75" customHeight="1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</row>
    <row r="343" spans="1:35" ht="12.75" customHeight="1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</row>
    <row r="344" spans="1:35" ht="12.75" customHeight="1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</row>
    <row r="345" spans="1:35" ht="12.75" customHeight="1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</row>
    <row r="346" spans="1:35" ht="12.75" customHeight="1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</row>
    <row r="347" spans="1:35" ht="12.75" customHeight="1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</row>
    <row r="348" spans="1:35" ht="12.75" customHeight="1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</row>
    <row r="349" spans="1:35" ht="12.75" customHeight="1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</row>
    <row r="350" spans="1:35" ht="12.75" customHeight="1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/>
      <c r="AH350" s="207"/>
      <c r="AI350" s="207"/>
    </row>
    <row r="351" spans="1:35" ht="12.75" customHeight="1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/>
      <c r="AH351" s="207"/>
      <c r="AI351" s="207"/>
    </row>
    <row r="352" spans="1:35" ht="12.75" customHeight="1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</row>
    <row r="353" spans="1:35" ht="12.75" customHeight="1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/>
      <c r="AH353" s="207"/>
      <c r="AI353" s="207"/>
    </row>
    <row r="354" spans="1:35" ht="12.75" customHeight="1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207"/>
    </row>
    <row r="355" spans="1:35" ht="12.75" customHeight="1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/>
      <c r="AH355" s="207"/>
      <c r="AI355" s="207"/>
    </row>
    <row r="356" spans="1:35" ht="12.75" customHeight="1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</row>
    <row r="357" spans="1:35" ht="12.75" customHeight="1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207"/>
    </row>
    <row r="358" spans="1:35" ht="12.75" customHeight="1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</row>
    <row r="359" spans="1:35" ht="12.75" customHeight="1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207"/>
    </row>
    <row r="360" spans="1:35" ht="12.75" customHeight="1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</row>
    <row r="361" spans="1:35" ht="12.75" customHeight="1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207"/>
    </row>
    <row r="362" spans="1:35" ht="12.75" customHeight="1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</row>
    <row r="363" spans="1:35" ht="12.75" customHeight="1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</row>
    <row r="364" spans="1:35" ht="12.75" customHeight="1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</row>
    <row r="365" spans="1:35" ht="12.75" customHeight="1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/>
      <c r="AH365" s="207"/>
      <c r="AI365" s="207"/>
    </row>
    <row r="366" spans="1:35" ht="12.75" customHeight="1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</row>
    <row r="367" spans="1:35" ht="12.75" customHeight="1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</row>
    <row r="368" spans="1:35" ht="12.75" customHeight="1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207"/>
    </row>
    <row r="369" spans="1:35" ht="12.75" customHeight="1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</row>
    <row r="370" spans="1:35" ht="12.75" customHeight="1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</row>
    <row r="371" spans="1:35" ht="12.75" customHeight="1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</row>
    <row r="372" spans="1:35" ht="12.75" customHeight="1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207"/>
    </row>
    <row r="373" spans="1:35" ht="12.75" customHeight="1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207"/>
    </row>
    <row r="374" spans="1:35" ht="12.75" customHeight="1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207"/>
    </row>
    <row r="375" spans="1:35" ht="12.75" customHeight="1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/>
      <c r="AH375" s="207"/>
      <c r="AI375" s="207"/>
    </row>
    <row r="376" spans="1:35" ht="12.75" customHeight="1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207"/>
    </row>
    <row r="377" spans="1:35" ht="12.75" customHeight="1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207"/>
    </row>
    <row r="378" spans="1:35" ht="12.75" customHeight="1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207"/>
    </row>
    <row r="379" spans="1:35" ht="12.75" customHeight="1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/>
      <c r="AH379" s="207"/>
      <c r="AI379" s="207"/>
    </row>
    <row r="380" spans="1:35" ht="12.75" customHeight="1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</row>
    <row r="381" spans="1:35" ht="12.75" customHeight="1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207"/>
    </row>
    <row r="382" spans="1:35" ht="12.75" customHeight="1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</row>
    <row r="383" spans="1:35" ht="12.75" customHeight="1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207"/>
    </row>
    <row r="384" spans="1:35" ht="12.75" customHeight="1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</row>
    <row r="385" spans="1:35" ht="12.75" customHeight="1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</row>
    <row r="386" spans="1:35" ht="12.75" customHeight="1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</row>
    <row r="387" spans="1:35" ht="12.75" customHeight="1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</row>
    <row r="388" spans="1:35" ht="12.75" customHeight="1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</row>
    <row r="389" spans="1:35" ht="12.75" customHeight="1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</row>
    <row r="390" spans="1:35" ht="12.75" customHeight="1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</row>
    <row r="391" spans="1:35" ht="12.75" customHeight="1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</row>
    <row r="392" spans="1:35" ht="12.75" customHeight="1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207"/>
    </row>
    <row r="393" spans="1:35" ht="12.75" customHeight="1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207"/>
    </row>
    <row r="394" spans="1:35" ht="12.75" customHeight="1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207"/>
    </row>
    <row r="395" spans="1:35" ht="12.75" customHeight="1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207"/>
    </row>
    <row r="396" spans="1:35" ht="12.75" customHeight="1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207"/>
    </row>
    <row r="397" spans="1:35" ht="12.75" customHeight="1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207"/>
    </row>
    <row r="398" spans="1:35" ht="12.75" customHeight="1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</row>
    <row r="399" spans="1:35" ht="12.75" customHeight="1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</row>
    <row r="400" spans="1:35" ht="12.75" customHeight="1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</row>
    <row r="401" spans="1:35" ht="12.75" customHeight="1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207"/>
    </row>
    <row r="402" spans="1:35" ht="12.75" customHeight="1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207"/>
    </row>
    <row r="403" spans="1:35" ht="12.75" customHeight="1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207"/>
    </row>
    <row r="404" spans="1:35" ht="12.75" customHeight="1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207"/>
    </row>
    <row r="405" spans="1:35" ht="12.75" customHeight="1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/>
      <c r="AH405" s="207"/>
      <c r="AI405" s="207"/>
    </row>
    <row r="406" spans="1:35" ht="12.75" customHeight="1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/>
      <c r="AH406" s="207"/>
      <c r="AI406" s="207"/>
    </row>
    <row r="407" spans="1:35" ht="12.75" customHeight="1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/>
      <c r="AH407" s="207"/>
      <c r="AI407" s="207"/>
    </row>
    <row r="408" spans="1:35" ht="12.75" customHeight="1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  <c r="AB408" s="207"/>
      <c r="AC408" s="207"/>
      <c r="AD408" s="207"/>
      <c r="AE408" s="207"/>
      <c r="AF408" s="207"/>
      <c r="AG408" s="207"/>
      <c r="AH408" s="207"/>
      <c r="AI408" s="207"/>
    </row>
    <row r="409" spans="1:35" ht="12.75" customHeight="1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/>
      <c r="AH409" s="207"/>
      <c r="AI409" s="207"/>
    </row>
    <row r="410" spans="1:35" ht="12.75" customHeight="1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</row>
    <row r="411" spans="1:35" ht="12.75" customHeight="1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</row>
    <row r="412" spans="1:35" ht="12.75" customHeight="1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</row>
    <row r="413" spans="1:35" ht="12.75" customHeight="1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</row>
    <row r="414" spans="1:35" ht="12.75" customHeight="1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</row>
    <row r="415" spans="1:35" ht="12.75" customHeight="1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</row>
    <row r="416" spans="1:35" ht="12.75" customHeight="1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</row>
    <row r="417" spans="1:35" ht="12.75" customHeight="1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</row>
    <row r="418" spans="1:35" ht="12.75" customHeight="1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</row>
    <row r="419" spans="1:35" ht="12.75" customHeight="1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</row>
    <row r="420" spans="1:35" ht="12.75" customHeight="1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</row>
    <row r="421" spans="1:35" ht="12.75" customHeight="1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207"/>
    </row>
    <row r="422" spans="1:35" ht="12.75" customHeight="1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</row>
    <row r="423" spans="1:35" ht="12.75" customHeight="1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</row>
    <row r="424" spans="1:35" ht="12.75" customHeight="1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/>
      <c r="AH424" s="207"/>
      <c r="AI424" s="207"/>
    </row>
    <row r="425" spans="1:35" ht="12.75" customHeight="1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/>
      <c r="AH425" s="207"/>
      <c r="AI425" s="207"/>
    </row>
    <row r="426" spans="1:35" ht="12.75" customHeight="1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</row>
    <row r="427" spans="1:35" ht="12.75" customHeight="1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</row>
    <row r="428" spans="1:35" ht="12.75" customHeight="1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</row>
    <row r="429" spans="1:35" ht="12.75" customHeight="1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</row>
    <row r="430" spans="1:35" ht="12.75" customHeight="1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</row>
    <row r="431" spans="1:35" ht="12.75" customHeight="1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</row>
    <row r="432" spans="1:35" ht="12.75" customHeight="1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</row>
    <row r="433" spans="1:35" ht="12.75" customHeight="1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</row>
    <row r="434" spans="1:35" ht="12.75" customHeight="1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</row>
    <row r="435" spans="1:35" ht="12.75" customHeight="1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</row>
    <row r="436" spans="1:35" ht="12.75" customHeight="1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</row>
    <row r="437" spans="1:35" ht="12.75" customHeight="1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</row>
    <row r="438" spans="1:35" ht="12.75" customHeight="1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  <c r="AB438" s="207"/>
      <c r="AC438" s="207"/>
      <c r="AD438" s="207"/>
      <c r="AE438" s="207"/>
      <c r="AF438" s="207"/>
      <c r="AG438" s="207"/>
      <c r="AH438" s="207"/>
      <c r="AI438" s="207"/>
    </row>
    <row r="439" spans="1:35" ht="12.75" customHeight="1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  <c r="AB439" s="207"/>
      <c r="AC439" s="207"/>
      <c r="AD439" s="207"/>
      <c r="AE439" s="207"/>
      <c r="AF439" s="207"/>
      <c r="AG439" s="207"/>
      <c r="AH439" s="207"/>
      <c r="AI439" s="207"/>
    </row>
    <row r="440" spans="1:35" ht="12.75" customHeight="1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  <c r="AB440" s="207"/>
      <c r="AC440" s="207"/>
      <c r="AD440" s="207"/>
      <c r="AE440" s="207"/>
      <c r="AF440" s="207"/>
      <c r="AG440" s="207"/>
      <c r="AH440" s="207"/>
      <c r="AI440" s="207"/>
    </row>
    <row r="441" spans="1:35" ht="12.75" customHeight="1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/>
      <c r="AH441" s="207"/>
      <c r="AI441" s="207"/>
    </row>
    <row r="442" spans="1:35" ht="12.75" customHeight="1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</row>
    <row r="443" spans="1:35" ht="12.75" customHeight="1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</row>
    <row r="444" spans="1:35" ht="12.75" customHeight="1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</row>
    <row r="445" spans="1:35" ht="12.75" customHeight="1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/>
      <c r="AH445" s="207"/>
      <c r="AI445" s="207"/>
    </row>
    <row r="446" spans="1:35" ht="12.75" customHeight="1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</row>
    <row r="447" spans="1:35" ht="12.75" customHeight="1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</row>
    <row r="448" spans="1:35" ht="12.75" customHeight="1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</row>
    <row r="449" spans="1:35" ht="12.75" customHeight="1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</row>
    <row r="450" spans="1:35" ht="12.75" customHeight="1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</row>
    <row r="451" spans="1:35" ht="12.75" customHeight="1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</row>
    <row r="452" spans="1:35" ht="12.75" customHeight="1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</row>
    <row r="453" spans="1:35" ht="12.75" customHeight="1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</row>
    <row r="454" spans="1:35" ht="12.75" customHeight="1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</row>
    <row r="455" spans="1:35" ht="12.75" customHeight="1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</row>
    <row r="456" spans="1:35" ht="12.75" customHeight="1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</row>
    <row r="457" spans="1:35" ht="12.75" customHeight="1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</row>
    <row r="458" spans="1:35" ht="12.75" customHeight="1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</row>
    <row r="459" spans="1:35" ht="12.75" customHeight="1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/>
      <c r="AH459" s="207"/>
      <c r="AI459" s="207"/>
    </row>
    <row r="460" spans="1:35" ht="12.75" customHeight="1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/>
      <c r="AH460" s="207"/>
      <c r="AI460" s="207"/>
    </row>
    <row r="461" spans="1:35" ht="12.75" customHeight="1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/>
      <c r="AH461" s="207"/>
      <c r="AI461" s="207"/>
    </row>
    <row r="462" spans="1:35" ht="12.75" customHeight="1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/>
      <c r="AH462" s="207"/>
      <c r="AI462" s="207"/>
    </row>
    <row r="463" spans="1:35" ht="12.75" customHeight="1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/>
      <c r="AH463" s="207"/>
      <c r="AI463" s="207"/>
    </row>
    <row r="464" spans="1:35" ht="12.75" customHeight="1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207"/>
    </row>
    <row r="465" spans="1:35" ht="12.75" customHeight="1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</row>
    <row r="466" spans="1:35" ht="12.75" customHeight="1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</row>
    <row r="467" spans="1:35" ht="12.75" customHeight="1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</row>
    <row r="468" spans="1:35" ht="12.75" customHeight="1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</row>
    <row r="469" spans="1:35" ht="12.75" customHeight="1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</row>
    <row r="470" spans="1:35" ht="12.75" customHeight="1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</row>
    <row r="471" spans="1:35" ht="12.75" customHeight="1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</row>
    <row r="472" spans="1:35" ht="12.75" customHeight="1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</row>
    <row r="473" spans="1:35" ht="12.75" customHeight="1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</row>
    <row r="474" spans="1:35" ht="12.75" customHeight="1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</row>
    <row r="475" spans="1:35" ht="12.75" customHeight="1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</row>
    <row r="476" spans="1:35" ht="12.75" customHeight="1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</row>
    <row r="477" spans="1:35" ht="12.75" customHeight="1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</row>
    <row r="478" spans="1:35" ht="12.75" customHeight="1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</row>
    <row r="479" spans="1:35" ht="12.75" customHeight="1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/>
      <c r="AH479" s="207"/>
      <c r="AI479" s="207"/>
    </row>
    <row r="480" spans="1:35" ht="12.75" customHeight="1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</row>
    <row r="481" spans="1:35" ht="12.75" customHeight="1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  <c r="AB481" s="207"/>
      <c r="AC481" s="207"/>
      <c r="AD481" s="207"/>
      <c r="AE481" s="207"/>
      <c r="AF481" s="207"/>
      <c r="AG481" s="207"/>
      <c r="AH481" s="207"/>
      <c r="AI481" s="207"/>
    </row>
    <row r="482" spans="1:35" ht="12.75" customHeight="1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/>
      <c r="AH482" s="207"/>
      <c r="AI482" s="207"/>
    </row>
    <row r="483" spans="1:35" ht="12.75" customHeight="1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</row>
    <row r="484" spans="1:35" ht="12.75" customHeight="1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</row>
    <row r="485" spans="1:35" ht="12.75" customHeight="1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207"/>
      <c r="AH485" s="207"/>
      <c r="AI485" s="207"/>
    </row>
    <row r="486" spans="1:35" ht="12.75" customHeight="1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/>
      <c r="AH486" s="207"/>
      <c r="AI486" s="207"/>
    </row>
    <row r="487" spans="1:35" ht="12.75" customHeight="1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/>
      <c r="AH487" s="207"/>
      <c r="AI487" s="207"/>
    </row>
    <row r="488" spans="1:35" ht="12.75" customHeight="1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</row>
    <row r="489" spans="1:35" ht="12.75" customHeight="1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/>
      <c r="AH489" s="207"/>
      <c r="AI489" s="207"/>
    </row>
    <row r="490" spans="1:35" ht="12.75" customHeight="1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/>
      <c r="AH490" s="207"/>
      <c r="AI490" s="207"/>
    </row>
    <row r="491" spans="1:35" ht="12.75" customHeight="1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</row>
    <row r="492" spans="1:35" ht="12.75" customHeight="1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/>
      <c r="AH492" s="207"/>
      <c r="AI492" s="207"/>
    </row>
    <row r="493" spans="1:35" ht="12.75" customHeight="1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/>
      <c r="AH493" s="207"/>
      <c r="AI493" s="207"/>
    </row>
    <row r="494" spans="1:35" ht="12.75" customHeight="1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/>
      <c r="AH494" s="207"/>
      <c r="AI494" s="207"/>
    </row>
    <row r="495" spans="1:35" ht="12.75" customHeight="1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/>
      <c r="AH495" s="207"/>
      <c r="AI495" s="207"/>
    </row>
    <row r="496" spans="1:35" ht="12.75" customHeight="1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/>
      <c r="AH496" s="207"/>
      <c r="AI496" s="207"/>
    </row>
    <row r="497" spans="1:35" ht="12.75" customHeight="1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</row>
    <row r="498" spans="1:35" ht="12.75" customHeight="1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</row>
    <row r="499" spans="1:35" ht="12.75" customHeight="1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</row>
    <row r="500" spans="1:35" ht="12.75" customHeight="1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</row>
    <row r="501" spans="1:35" ht="12.75" customHeight="1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</row>
    <row r="502" spans="1:35" ht="12.75" customHeight="1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</row>
    <row r="503" spans="1:35" ht="12.75" customHeight="1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</row>
    <row r="504" spans="1:35" ht="12.75" customHeight="1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</row>
    <row r="505" spans="1:35" ht="12.75" customHeight="1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</row>
    <row r="506" spans="1:35" ht="12.75" customHeight="1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</row>
    <row r="507" spans="1:35" ht="12.75" customHeight="1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</row>
    <row r="508" spans="1:35" ht="12.75" customHeight="1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</row>
    <row r="509" spans="1:35" ht="12.75" customHeight="1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</row>
    <row r="510" spans="1:35" ht="12.75" customHeight="1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</row>
    <row r="511" spans="1:35" ht="12.75" customHeight="1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</row>
    <row r="512" spans="1:35" ht="12.75" customHeight="1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</row>
    <row r="513" spans="1:35" ht="12.75" customHeight="1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</row>
    <row r="514" spans="1:35" ht="12.75" customHeight="1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</row>
    <row r="515" spans="1:35" ht="12.75" customHeight="1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</row>
    <row r="516" spans="1:35" ht="12.75" customHeight="1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</row>
    <row r="517" spans="1:35" ht="12.75" customHeight="1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  <c r="AB517" s="207"/>
      <c r="AC517" s="207"/>
      <c r="AD517" s="207"/>
      <c r="AE517" s="207"/>
      <c r="AF517" s="207"/>
      <c r="AG517" s="207"/>
      <c r="AH517" s="207"/>
      <c r="AI517" s="207"/>
    </row>
    <row r="518" spans="1:35" ht="12.75" customHeight="1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</row>
    <row r="519" spans="1:35" ht="12.75" customHeight="1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</row>
    <row r="520" spans="1:35" ht="12.75" customHeight="1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</row>
    <row r="521" spans="1:35" ht="12.75" customHeight="1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</row>
    <row r="522" spans="1:35" ht="12.75" customHeight="1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</row>
    <row r="523" spans="1:35" ht="12.75" customHeight="1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</row>
    <row r="524" spans="1:35" ht="12.75" customHeight="1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</row>
    <row r="525" spans="1:35" ht="12.75" customHeight="1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</row>
    <row r="526" spans="1:35" ht="12.75" customHeight="1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/>
      <c r="AH526" s="207"/>
      <c r="AI526" s="207"/>
    </row>
    <row r="527" spans="1:35" ht="12.75" customHeight="1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</row>
    <row r="528" spans="1:35" ht="12.75" customHeight="1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</row>
    <row r="529" spans="1:35" ht="12.75" customHeight="1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</row>
    <row r="530" spans="1:35" ht="12.75" customHeight="1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</row>
    <row r="531" spans="1:35" ht="12.75" customHeight="1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</row>
    <row r="532" spans="1:35" ht="12.75" customHeight="1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</row>
    <row r="533" spans="1:35" ht="12.75" customHeight="1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/>
      <c r="AH533" s="207"/>
      <c r="AI533" s="207"/>
    </row>
    <row r="534" spans="1:35" ht="12.75" customHeight="1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/>
      <c r="AH534" s="207"/>
      <c r="AI534" s="207"/>
    </row>
    <row r="535" spans="1:35" ht="12.75" customHeight="1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/>
      <c r="AH535" s="207"/>
      <c r="AI535" s="207"/>
    </row>
    <row r="536" spans="1:35" ht="12.75" customHeight="1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/>
      <c r="AH536" s="207"/>
      <c r="AI536" s="207"/>
    </row>
    <row r="537" spans="1:35" ht="12.75" customHeight="1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  <c r="AB537" s="207"/>
      <c r="AC537" s="207"/>
      <c r="AD537" s="207"/>
      <c r="AE537" s="207"/>
      <c r="AF537" s="207"/>
      <c r="AG537" s="207"/>
      <c r="AH537" s="207"/>
      <c r="AI537" s="207"/>
    </row>
    <row r="538" spans="1:35" ht="12.75" customHeight="1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  <c r="AB538" s="207"/>
      <c r="AC538" s="207"/>
      <c r="AD538" s="207"/>
      <c r="AE538" s="207"/>
      <c r="AF538" s="207"/>
      <c r="AG538" s="207"/>
      <c r="AH538" s="207"/>
      <c r="AI538" s="207"/>
    </row>
    <row r="539" spans="1:35" ht="12.75" customHeight="1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</row>
    <row r="540" spans="1:35" ht="12.75" customHeight="1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</row>
    <row r="541" spans="1:35" ht="12.75" customHeight="1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</row>
    <row r="542" spans="1:35" ht="12.75" customHeight="1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</row>
    <row r="543" spans="1:35" ht="12.75" customHeight="1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</row>
    <row r="544" spans="1:35" ht="12.75" customHeight="1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</row>
    <row r="545" spans="1:35" ht="12.75" customHeight="1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</row>
    <row r="546" spans="1:35" ht="12.75" customHeight="1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</row>
    <row r="547" spans="1:35" ht="12.75" customHeight="1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</row>
    <row r="548" spans="1:35" ht="12.75" customHeight="1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</row>
    <row r="549" spans="1:35" ht="12.75" customHeight="1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/>
      <c r="AH549" s="207"/>
      <c r="AI549" s="207"/>
    </row>
    <row r="550" spans="1:35" ht="12.75" customHeight="1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/>
      <c r="AH550" s="207"/>
      <c r="AI550" s="207"/>
    </row>
    <row r="551" spans="1:35" ht="12.75" customHeight="1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/>
      <c r="AH551" s="207"/>
      <c r="AI551" s="207"/>
    </row>
    <row r="552" spans="1:35" ht="12.75" customHeight="1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/>
      <c r="AH552" s="207"/>
      <c r="AI552" s="207"/>
    </row>
    <row r="553" spans="1:35" ht="12.75" customHeight="1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/>
      <c r="AH553" s="207"/>
      <c r="AI553" s="207"/>
    </row>
    <row r="554" spans="1:35" ht="12.75" customHeight="1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/>
      <c r="AH554" s="207"/>
      <c r="AI554" s="207"/>
    </row>
    <row r="555" spans="1:35" ht="12.75" customHeight="1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  <c r="AB555" s="207"/>
      <c r="AC555" s="207"/>
      <c r="AD555" s="207"/>
      <c r="AE555" s="207"/>
      <c r="AF555" s="207"/>
      <c r="AG555" s="207"/>
      <c r="AH555" s="207"/>
      <c r="AI555" s="207"/>
    </row>
    <row r="556" spans="1:35" ht="12.75" customHeight="1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  <c r="AB556" s="207"/>
      <c r="AC556" s="207"/>
      <c r="AD556" s="207"/>
      <c r="AE556" s="207"/>
      <c r="AF556" s="207"/>
      <c r="AG556" s="207"/>
      <c r="AH556" s="207"/>
      <c r="AI556" s="207"/>
    </row>
    <row r="557" spans="1:35" ht="12.75" customHeight="1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/>
      <c r="AH557" s="207"/>
      <c r="AI557" s="207"/>
    </row>
    <row r="558" spans="1:35" ht="12.75" customHeight="1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  <c r="AB558" s="207"/>
      <c r="AC558" s="207"/>
      <c r="AD558" s="207"/>
      <c r="AE558" s="207"/>
      <c r="AF558" s="207"/>
      <c r="AG558" s="207"/>
      <c r="AH558" s="207"/>
      <c r="AI558" s="207"/>
    </row>
    <row r="559" spans="1:35" ht="12.75" customHeight="1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  <c r="AB559" s="207"/>
      <c r="AC559" s="207"/>
      <c r="AD559" s="207"/>
      <c r="AE559" s="207"/>
      <c r="AF559" s="207"/>
      <c r="AG559" s="207"/>
      <c r="AH559" s="207"/>
      <c r="AI559" s="207"/>
    </row>
    <row r="560" spans="1:35" ht="12.75" customHeight="1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  <c r="AB560" s="207"/>
      <c r="AC560" s="207"/>
      <c r="AD560" s="207"/>
      <c r="AE560" s="207"/>
      <c r="AF560" s="207"/>
      <c r="AG560" s="207"/>
      <c r="AH560" s="207"/>
      <c r="AI560" s="207"/>
    </row>
    <row r="561" spans="1:35" ht="12.75" customHeight="1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</row>
    <row r="562" spans="1:35" ht="12.75" customHeight="1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</row>
    <row r="563" spans="1:35" ht="12.75" customHeight="1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</row>
    <row r="564" spans="1:35" ht="12.75" customHeight="1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/>
      <c r="AH564" s="207"/>
      <c r="AI564" s="207"/>
    </row>
    <row r="565" spans="1:35" ht="12.75" customHeight="1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/>
      <c r="AH565" s="207"/>
      <c r="AI565" s="207"/>
    </row>
    <row r="566" spans="1:35" ht="12.75" customHeight="1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/>
      <c r="AH566" s="207"/>
      <c r="AI566" s="207"/>
    </row>
    <row r="567" spans="1:35" ht="12.75" customHeight="1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/>
      <c r="AH567" s="207"/>
      <c r="AI567" s="207"/>
    </row>
    <row r="568" spans="1:35" ht="12.75" customHeight="1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/>
      <c r="AH568" s="207"/>
      <c r="AI568" s="207"/>
    </row>
    <row r="569" spans="1:35" ht="12.75" customHeight="1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/>
      <c r="AH569" s="207"/>
      <c r="AI569" s="207"/>
    </row>
    <row r="570" spans="1:35" ht="12.75" customHeight="1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/>
      <c r="AH570" s="207"/>
      <c r="AI570" s="207"/>
    </row>
    <row r="571" spans="1:35" ht="12.75" customHeight="1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  <c r="AB571" s="207"/>
      <c r="AC571" s="207"/>
      <c r="AD571" s="207"/>
      <c r="AE571" s="207"/>
      <c r="AF571" s="207"/>
      <c r="AG571" s="207"/>
      <c r="AH571" s="207"/>
      <c r="AI571" s="207"/>
    </row>
    <row r="572" spans="1:35" ht="12.75" customHeight="1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/>
      <c r="AH572" s="207"/>
      <c r="AI572" s="207"/>
    </row>
    <row r="573" spans="1:35" ht="12.75" customHeight="1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</row>
    <row r="574" spans="1:35" ht="12.75" customHeight="1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  <c r="AB574" s="207"/>
      <c r="AC574" s="207"/>
      <c r="AD574" s="207"/>
      <c r="AE574" s="207"/>
      <c r="AF574" s="207"/>
      <c r="AG574" s="207"/>
      <c r="AH574" s="207"/>
      <c r="AI574" s="207"/>
    </row>
    <row r="575" spans="1:35" ht="12.75" customHeight="1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  <c r="AB575" s="207"/>
      <c r="AC575" s="207"/>
      <c r="AD575" s="207"/>
      <c r="AE575" s="207"/>
      <c r="AF575" s="207"/>
      <c r="AG575" s="207"/>
      <c r="AH575" s="207"/>
      <c r="AI575" s="207"/>
    </row>
    <row r="576" spans="1:35" ht="12.75" customHeight="1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  <c r="AB576" s="207"/>
      <c r="AC576" s="207"/>
      <c r="AD576" s="207"/>
      <c r="AE576" s="207"/>
      <c r="AF576" s="207"/>
      <c r="AG576" s="207"/>
      <c r="AH576" s="207"/>
      <c r="AI576" s="207"/>
    </row>
    <row r="577" spans="1:35" ht="12.75" customHeight="1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  <c r="AB577" s="207"/>
      <c r="AC577" s="207"/>
      <c r="AD577" s="207"/>
      <c r="AE577" s="207"/>
      <c r="AF577" s="207"/>
      <c r="AG577" s="207"/>
      <c r="AH577" s="207"/>
      <c r="AI577" s="207"/>
    </row>
    <row r="578" spans="1:35" ht="12.75" customHeight="1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207"/>
      <c r="AH578" s="207"/>
      <c r="AI578" s="207"/>
    </row>
    <row r="579" spans="1:35" ht="12.75" customHeight="1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  <c r="AB579" s="207"/>
      <c r="AC579" s="207"/>
      <c r="AD579" s="207"/>
      <c r="AE579" s="207"/>
      <c r="AF579" s="207"/>
      <c r="AG579" s="207"/>
      <c r="AH579" s="207"/>
      <c r="AI579" s="207"/>
    </row>
    <row r="580" spans="1:35" ht="12.75" customHeight="1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</row>
    <row r="581" spans="1:35" ht="12.75" customHeight="1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</row>
    <row r="582" spans="1:35" ht="12.75" customHeight="1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</row>
    <row r="583" spans="1:35" ht="12.75" customHeight="1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</row>
    <row r="584" spans="1:35" ht="12.75" customHeight="1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</row>
    <row r="585" spans="1:35" ht="12.75" customHeight="1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</row>
    <row r="586" spans="1:35" ht="12.75" customHeight="1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</row>
    <row r="587" spans="1:35" ht="12.75" customHeight="1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</row>
    <row r="588" spans="1:35" ht="12.75" customHeight="1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</row>
    <row r="589" spans="1:35" ht="12.75" customHeight="1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</row>
    <row r="590" spans="1:35" ht="12.75" customHeight="1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</row>
    <row r="591" spans="1:35" ht="12.75" customHeight="1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/>
      <c r="AH591" s="207"/>
      <c r="AI591" s="207"/>
    </row>
    <row r="592" spans="1:35" ht="12.75" customHeight="1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/>
      <c r="AH592" s="207"/>
      <c r="AI592" s="207"/>
    </row>
    <row r="593" spans="1:35" ht="12.75" customHeight="1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/>
      <c r="AH593" s="207"/>
      <c r="AI593" s="207"/>
    </row>
    <row r="594" spans="1:35" ht="12.75" customHeight="1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/>
      <c r="AH594" s="207"/>
      <c r="AI594" s="207"/>
    </row>
    <row r="595" spans="1:35" ht="12.75" customHeight="1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/>
      <c r="AH595" s="207"/>
      <c r="AI595" s="207"/>
    </row>
    <row r="596" spans="1:35" ht="12.75" customHeight="1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/>
      <c r="AH596" s="207"/>
      <c r="AI596" s="207"/>
    </row>
    <row r="597" spans="1:35" ht="12.75" customHeight="1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</row>
    <row r="598" spans="1:35" ht="12.75" customHeight="1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/>
      <c r="AH598" s="207"/>
      <c r="AI598" s="207"/>
    </row>
    <row r="599" spans="1:35" ht="12.75" customHeight="1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07"/>
      <c r="AI599" s="207"/>
    </row>
    <row r="600" spans="1:35" ht="12.75" customHeight="1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</row>
    <row r="601" spans="1:35" ht="12.75" customHeight="1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/>
      <c r="AH601" s="207"/>
      <c r="AI601" s="207"/>
    </row>
    <row r="602" spans="1:35" ht="12.75" customHeight="1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</row>
    <row r="603" spans="1:35" ht="12.75" customHeight="1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</row>
    <row r="604" spans="1:35" ht="12.75" customHeight="1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</row>
    <row r="605" spans="1:35" ht="12.75" customHeight="1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</row>
    <row r="606" spans="1:35" ht="12.75" customHeight="1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</row>
    <row r="607" spans="1:35" ht="12.75" customHeight="1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/>
      <c r="AH607" s="207"/>
      <c r="AI607" s="207"/>
    </row>
    <row r="608" spans="1:35" ht="12.75" customHeight="1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/>
      <c r="AH608" s="207"/>
      <c r="AI608" s="207"/>
    </row>
    <row r="609" spans="1:35" ht="12.75" customHeight="1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  <c r="AB609" s="207"/>
      <c r="AC609" s="207"/>
      <c r="AD609" s="207"/>
      <c r="AE609" s="207"/>
      <c r="AF609" s="207"/>
      <c r="AG609" s="207"/>
      <c r="AH609" s="207"/>
      <c r="AI609" s="207"/>
    </row>
    <row r="610" spans="1:35" ht="12.75" customHeight="1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  <c r="AB610" s="207"/>
      <c r="AC610" s="207"/>
      <c r="AD610" s="207"/>
      <c r="AE610" s="207"/>
      <c r="AF610" s="207"/>
      <c r="AG610" s="207"/>
      <c r="AH610" s="207"/>
      <c r="AI610" s="207"/>
    </row>
    <row r="611" spans="1:35" ht="12.75" customHeight="1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  <c r="AB611" s="207"/>
      <c r="AC611" s="207"/>
      <c r="AD611" s="207"/>
      <c r="AE611" s="207"/>
      <c r="AF611" s="207"/>
      <c r="AG611" s="207"/>
      <c r="AH611" s="207"/>
      <c r="AI611" s="207"/>
    </row>
    <row r="612" spans="1:35" ht="12.75" customHeight="1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  <c r="AB612" s="207"/>
      <c r="AC612" s="207"/>
      <c r="AD612" s="207"/>
      <c r="AE612" s="207"/>
      <c r="AF612" s="207"/>
      <c r="AG612" s="207"/>
      <c r="AH612" s="207"/>
      <c r="AI612" s="207"/>
    </row>
    <row r="613" spans="1:35" ht="12.75" customHeight="1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/>
      <c r="AH613" s="207"/>
      <c r="AI613" s="207"/>
    </row>
    <row r="614" spans="1:35" ht="12.75" customHeight="1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/>
      <c r="AH614" s="207"/>
      <c r="AI614" s="207"/>
    </row>
    <row r="615" spans="1:35" ht="12.75" customHeight="1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/>
      <c r="AH615" s="207"/>
      <c r="AI615" s="207"/>
    </row>
    <row r="616" spans="1:35" ht="12.75" customHeight="1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/>
      <c r="AH616" s="207"/>
      <c r="AI616" s="207"/>
    </row>
    <row r="617" spans="1:35" ht="12.75" customHeight="1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  <c r="AB617" s="207"/>
      <c r="AC617" s="207"/>
      <c r="AD617" s="207"/>
      <c r="AE617" s="207"/>
      <c r="AF617" s="207"/>
      <c r="AG617" s="207"/>
      <c r="AH617" s="207"/>
      <c r="AI617" s="207"/>
    </row>
    <row r="618" spans="1:35" ht="12.75" customHeight="1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  <c r="AB618" s="207"/>
      <c r="AC618" s="207"/>
      <c r="AD618" s="207"/>
      <c r="AE618" s="207"/>
      <c r="AF618" s="207"/>
      <c r="AG618" s="207"/>
      <c r="AH618" s="207"/>
      <c r="AI618" s="207"/>
    </row>
    <row r="619" spans="1:35" ht="12.75" customHeight="1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07"/>
      <c r="AI619" s="207"/>
    </row>
    <row r="620" spans="1:35" ht="12.75" customHeight="1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</row>
    <row r="621" spans="1:35" ht="12.75" customHeight="1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/>
      <c r="AH621" s="207"/>
      <c r="AI621" s="207"/>
    </row>
    <row r="622" spans="1:35" ht="12.75" customHeight="1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/>
      <c r="AH622" s="207"/>
      <c r="AI622" s="207"/>
    </row>
    <row r="623" spans="1:35" ht="12.75" customHeight="1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/>
      <c r="AH623" s="207"/>
      <c r="AI623" s="207"/>
    </row>
    <row r="624" spans="1:35" ht="12.75" customHeight="1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/>
      <c r="AH624" s="207"/>
      <c r="AI624" s="207"/>
    </row>
    <row r="625" spans="1:35" ht="12.75" customHeight="1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</row>
    <row r="626" spans="1:35" ht="12.75" customHeight="1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</row>
    <row r="627" spans="1:35" ht="12.75" customHeight="1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</row>
    <row r="628" spans="1:35" ht="12.75" customHeight="1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</row>
    <row r="629" spans="1:35" ht="12.75" customHeight="1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</row>
    <row r="630" spans="1:35" ht="12.75" customHeight="1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</row>
    <row r="631" spans="1:35" ht="12.75" customHeight="1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</row>
    <row r="632" spans="1:35" ht="12.75" customHeight="1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</row>
    <row r="633" spans="1:35" ht="12.75" customHeight="1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</row>
    <row r="634" spans="1:35" ht="12.75" customHeight="1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</row>
    <row r="635" spans="1:35" ht="12.75" customHeight="1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</row>
    <row r="636" spans="1:35" ht="12.75" customHeight="1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</row>
    <row r="637" spans="1:35" ht="12.75" customHeight="1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</row>
    <row r="638" spans="1:35" ht="12.75" customHeight="1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</row>
    <row r="639" spans="1:35" ht="12.75" customHeight="1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</row>
    <row r="640" spans="1:35" ht="12.75" customHeight="1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</row>
    <row r="641" spans="1:35" ht="12.75" customHeight="1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/>
      <c r="AH641" s="207"/>
      <c r="AI641" s="207"/>
    </row>
    <row r="642" spans="1:35" ht="12.75" customHeight="1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</row>
    <row r="643" spans="1:35" ht="12.75" customHeight="1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</row>
    <row r="644" spans="1:35" ht="12.75" customHeight="1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</row>
    <row r="645" spans="1:35" ht="12.75" customHeight="1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  <c r="AB645" s="207"/>
      <c r="AC645" s="207"/>
      <c r="AD645" s="207"/>
      <c r="AE645" s="207"/>
      <c r="AF645" s="207"/>
      <c r="AG645" s="207"/>
      <c r="AH645" s="207"/>
      <c r="AI645" s="207"/>
    </row>
    <row r="646" spans="1:35" ht="12.75" customHeight="1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  <c r="AB646" s="207"/>
      <c r="AC646" s="207"/>
      <c r="AD646" s="207"/>
      <c r="AE646" s="207"/>
      <c r="AF646" s="207"/>
      <c r="AG646" s="207"/>
      <c r="AH646" s="207"/>
      <c r="AI646" s="207"/>
    </row>
    <row r="647" spans="1:35" ht="12.75" customHeight="1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</row>
    <row r="648" spans="1:35" ht="12.75" customHeight="1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</row>
    <row r="649" spans="1:35" ht="12.75" customHeight="1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</row>
    <row r="650" spans="1:35" ht="12.75" customHeight="1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</row>
    <row r="651" spans="1:35" ht="12.75" customHeight="1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</row>
    <row r="652" spans="1:35" ht="12.75" customHeight="1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</row>
    <row r="653" spans="1:35" ht="12.75" customHeight="1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</row>
    <row r="654" spans="1:35" ht="12.75" customHeight="1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</row>
    <row r="655" spans="1:35" ht="12.75" customHeight="1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</row>
    <row r="656" spans="1:35" ht="12.75" customHeight="1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</row>
    <row r="657" spans="1:35" ht="12.75" customHeight="1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/>
      <c r="AH657" s="207"/>
      <c r="AI657" s="207"/>
    </row>
    <row r="658" spans="1:35" ht="12.75" customHeight="1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/>
      <c r="AH658" s="207"/>
      <c r="AI658" s="207"/>
    </row>
    <row r="659" spans="1:35" ht="12.75" customHeight="1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/>
      <c r="AH659" s="207"/>
      <c r="AI659" s="207"/>
    </row>
    <row r="660" spans="1:35" ht="12.75" customHeight="1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/>
      <c r="AH660" s="207"/>
      <c r="AI660" s="207"/>
    </row>
    <row r="661" spans="1:35" ht="12.75" customHeight="1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</row>
    <row r="662" spans="1:35" ht="12.75" customHeight="1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/>
      <c r="AH662" s="207"/>
      <c r="AI662" s="207"/>
    </row>
    <row r="663" spans="1:35" ht="12.75" customHeight="1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  <c r="AB663" s="207"/>
      <c r="AC663" s="207"/>
      <c r="AD663" s="207"/>
      <c r="AE663" s="207"/>
      <c r="AF663" s="207"/>
      <c r="AG663" s="207"/>
      <c r="AH663" s="207"/>
      <c r="AI663" s="207"/>
    </row>
    <row r="664" spans="1:35" ht="12.75" customHeight="1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</row>
    <row r="665" spans="1:35" ht="12.75" customHeight="1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</row>
    <row r="666" spans="1:35" ht="12.75" customHeight="1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</row>
    <row r="667" spans="1:35" ht="12.75" customHeight="1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</row>
    <row r="668" spans="1:35" ht="12.75" customHeight="1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</row>
    <row r="669" spans="1:35" ht="12.75" customHeight="1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  <c r="AB669" s="207"/>
      <c r="AC669" s="207"/>
      <c r="AD669" s="207"/>
      <c r="AE669" s="207"/>
      <c r="AF669" s="207"/>
      <c r="AG669" s="207"/>
      <c r="AH669" s="207"/>
      <c r="AI669" s="207"/>
    </row>
    <row r="670" spans="1:35" ht="12.75" customHeight="1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7"/>
      <c r="AG670" s="207"/>
      <c r="AH670" s="207"/>
      <c r="AI670" s="207"/>
    </row>
    <row r="671" spans="1:35" ht="12.75" customHeight="1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207"/>
      <c r="AH671" s="207"/>
      <c r="AI671" s="207"/>
    </row>
    <row r="672" spans="1:35" ht="12.75" customHeight="1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  <c r="AB672" s="207"/>
      <c r="AC672" s="207"/>
      <c r="AD672" s="207"/>
      <c r="AE672" s="207"/>
      <c r="AF672" s="207"/>
      <c r="AG672" s="207"/>
      <c r="AH672" s="207"/>
      <c r="AI672" s="207"/>
    </row>
    <row r="673" spans="1:35" ht="12.75" customHeight="1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  <c r="AB673" s="207"/>
      <c r="AC673" s="207"/>
      <c r="AD673" s="207"/>
      <c r="AE673" s="207"/>
      <c r="AF673" s="207"/>
      <c r="AG673" s="207"/>
      <c r="AH673" s="207"/>
      <c r="AI673" s="207"/>
    </row>
    <row r="674" spans="1:35" ht="12.75" customHeight="1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  <c r="AB674" s="207"/>
      <c r="AC674" s="207"/>
      <c r="AD674" s="207"/>
      <c r="AE674" s="207"/>
      <c r="AF674" s="207"/>
      <c r="AG674" s="207"/>
      <c r="AH674" s="207"/>
      <c r="AI674" s="207"/>
    </row>
    <row r="675" spans="1:35" ht="12.75" customHeight="1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  <c r="AB675" s="207"/>
      <c r="AC675" s="207"/>
      <c r="AD675" s="207"/>
      <c r="AE675" s="207"/>
      <c r="AF675" s="207"/>
      <c r="AG675" s="207"/>
      <c r="AH675" s="207"/>
      <c r="AI675" s="207"/>
    </row>
    <row r="676" spans="1:35" ht="12.75" customHeight="1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  <c r="AE676" s="207"/>
      <c r="AF676" s="207"/>
      <c r="AG676" s="207"/>
      <c r="AH676" s="207"/>
      <c r="AI676" s="207"/>
    </row>
    <row r="677" spans="1:35" ht="12.75" customHeight="1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  <c r="AB677" s="207"/>
      <c r="AC677" s="207"/>
      <c r="AD677" s="207"/>
      <c r="AE677" s="207"/>
      <c r="AF677" s="207"/>
      <c r="AG677" s="207"/>
      <c r="AH677" s="207"/>
      <c r="AI677" s="207"/>
    </row>
    <row r="678" spans="1:35" ht="12.75" customHeight="1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  <c r="AB678" s="207"/>
      <c r="AC678" s="207"/>
      <c r="AD678" s="207"/>
      <c r="AE678" s="207"/>
      <c r="AF678" s="207"/>
      <c r="AG678" s="207"/>
      <c r="AH678" s="207"/>
      <c r="AI678" s="207"/>
    </row>
    <row r="679" spans="1:35" ht="12.75" customHeight="1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  <c r="AB679" s="207"/>
      <c r="AC679" s="207"/>
      <c r="AD679" s="207"/>
      <c r="AE679" s="207"/>
      <c r="AF679" s="207"/>
      <c r="AG679" s="207"/>
      <c r="AH679" s="207"/>
      <c r="AI679" s="207"/>
    </row>
    <row r="680" spans="1:35" ht="12.75" customHeight="1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  <c r="AB680" s="207"/>
      <c r="AC680" s="207"/>
      <c r="AD680" s="207"/>
      <c r="AE680" s="207"/>
      <c r="AF680" s="207"/>
      <c r="AG680" s="207"/>
      <c r="AH680" s="207"/>
      <c r="AI680" s="207"/>
    </row>
    <row r="681" spans="1:35" ht="12.75" customHeight="1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/>
      <c r="AH681" s="207"/>
      <c r="AI681" s="207"/>
    </row>
    <row r="682" spans="1:35" ht="12.75" customHeight="1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</row>
    <row r="683" spans="1:35" ht="12.75" customHeight="1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</row>
    <row r="684" spans="1:35" ht="12.75" customHeight="1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</row>
    <row r="685" spans="1:35" ht="12.75" customHeight="1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  <c r="AB685" s="207"/>
      <c r="AC685" s="207"/>
      <c r="AD685" s="207"/>
      <c r="AE685" s="207"/>
      <c r="AF685" s="207"/>
      <c r="AG685" s="207"/>
      <c r="AH685" s="207"/>
      <c r="AI685" s="207"/>
    </row>
    <row r="686" spans="1:35" ht="12.75" customHeight="1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  <c r="AB686" s="207"/>
      <c r="AC686" s="207"/>
      <c r="AD686" s="207"/>
      <c r="AE686" s="207"/>
      <c r="AF686" s="207"/>
      <c r="AG686" s="207"/>
      <c r="AH686" s="207"/>
      <c r="AI686" s="207"/>
    </row>
    <row r="687" spans="1:35" ht="12.75" customHeight="1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  <c r="AB687" s="207"/>
      <c r="AC687" s="207"/>
      <c r="AD687" s="207"/>
      <c r="AE687" s="207"/>
      <c r="AF687" s="207"/>
      <c r="AG687" s="207"/>
      <c r="AH687" s="207"/>
      <c r="AI687" s="207"/>
    </row>
    <row r="688" spans="1:35" ht="12.75" customHeight="1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/>
      <c r="AH688" s="207"/>
      <c r="AI688" s="207"/>
    </row>
    <row r="689" spans="1:35" ht="12.75" customHeight="1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  <c r="AB689" s="207"/>
      <c r="AC689" s="207"/>
      <c r="AD689" s="207"/>
      <c r="AE689" s="207"/>
      <c r="AF689" s="207"/>
      <c r="AG689" s="207"/>
      <c r="AH689" s="207"/>
      <c r="AI689" s="207"/>
    </row>
    <row r="690" spans="1:35" ht="12.75" customHeight="1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/>
      <c r="AH690" s="207"/>
      <c r="AI690" s="207"/>
    </row>
    <row r="691" spans="1:35" ht="12.75" customHeight="1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/>
      <c r="AH691" s="207"/>
      <c r="AI691" s="207"/>
    </row>
    <row r="692" spans="1:35" ht="12.75" customHeight="1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</row>
    <row r="693" spans="1:35" ht="12.75" customHeight="1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</row>
    <row r="694" spans="1:35" ht="12.75" customHeight="1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/>
      <c r="AH694" s="207"/>
      <c r="AI694" s="207"/>
    </row>
    <row r="695" spans="1:35" ht="12.75" customHeight="1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</row>
    <row r="696" spans="1:35" ht="12.75" customHeight="1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/>
      <c r="AH696" s="207"/>
      <c r="AI696" s="207"/>
    </row>
    <row r="697" spans="1:35" ht="12.75" customHeight="1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/>
      <c r="AH697" s="207"/>
      <c r="AI697" s="207"/>
    </row>
    <row r="698" spans="1:35" ht="12.75" customHeight="1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/>
      <c r="AH698" s="207"/>
      <c r="AI698" s="207"/>
    </row>
    <row r="699" spans="1:35" ht="12.75" customHeight="1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</row>
    <row r="700" spans="1:35" ht="12.75" customHeight="1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</row>
    <row r="701" spans="1:35" ht="12.75" customHeight="1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</row>
    <row r="702" spans="1:35" ht="12.75" customHeight="1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</row>
    <row r="703" spans="1:35" ht="12.75" customHeight="1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</row>
    <row r="704" spans="1:35" ht="12.75" customHeight="1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</row>
    <row r="705" spans="1:35" ht="12.75" customHeight="1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</row>
    <row r="706" spans="1:35" ht="12.75" customHeight="1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</row>
    <row r="707" spans="1:35" ht="12.75" customHeight="1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</row>
    <row r="708" spans="1:35" ht="12.75" customHeight="1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</row>
    <row r="709" spans="1:35" ht="12.75" customHeight="1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</row>
    <row r="710" spans="1:35" ht="12.75" customHeight="1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</row>
    <row r="711" spans="1:35" ht="12.75" customHeight="1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</row>
    <row r="712" spans="1:35" ht="12.75" customHeight="1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</row>
    <row r="713" spans="1:35" ht="12.75" customHeight="1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</row>
    <row r="714" spans="1:35" ht="12.75" customHeight="1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</row>
    <row r="715" spans="1:35" ht="12.75" customHeight="1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</row>
    <row r="716" spans="1:35" ht="12.75" customHeight="1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</row>
    <row r="717" spans="1:35" ht="12.75" customHeight="1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</row>
    <row r="718" spans="1:35" ht="12.75" customHeight="1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</row>
    <row r="719" spans="1:35" ht="12.75" customHeight="1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</row>
    <row r="720" spans="1:35" ht="12.75" customHeight="1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</row>
    <row r="721" spans="1:35" ht="12.75" customHeight="1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</row>
    <row r="722" spans="1:35" ht="12.75" customHeight="1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</row>
    <row r="723" spans="1:35" ht="12.75" customHeight="1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</row>
    <row r="724" spans="1:35" ht="12.75" customHeight="1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</row>
    <row r="725" spans="1:35" ht="12.75" customHeight="1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</row>
    <row r="726" spans="1:35" ht="12.75" customHeight="1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</row>
    <row r="727" spans="1:35" ht="12.75" customHeight="1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</row>
    <row r="728" spans="1:35" ht="12.75" customHeight="1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</row>
    <row r="729" spans="1:35" ht="12.75" customHeight="1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</row>
    <row r="730" spans="1:35" ht="12.75" customHeight="1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</row>
    <row r="731" spans="1:35" ht="12.75" customHeight="1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/>
      <c r="AH731" s="207"/>
      <c r="AI731" s="207"/>
    </row>
    <row r="732" spans="1:35" ht="12.75" customHeight="1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/>
      <c r="AH732" s="207"/>
      <c r="AI732" s="207"/>
    </row>
    <row r="733" spans="1:35" ht="12.75" customHeight="1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</row>
    <row r="734" spans="1:35" ht="12.75" customHeight="1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</row>
    <row r="735" spans="1:35" ht="12.75" customHeight="1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</row>
    <row r="736" spans="1:35" ht="12.75" customHeight="1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</row>
    <row r="737" spans="1:35" ht="12.75" customHeight="1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</row>
    <row r="738" spans="1:35" ht="12.75" customHeight="1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</row>
    <row r="739" spans="1:35" ht="12.75" customHeight="1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</row>
    <row r="740" spans="1:35" ht="12.75" customHeight="1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</row>
    <row r="741" spans="1:35" ht="12.75" customHeight="1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</row>
    <row r="742" spans="1:35" ht="12.75" customHeight="1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</row>
    <row r="743" spans="1:35" ht="12.75" customHeight="1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</row>
    <row r="744" spans="1:35" ht="12.75" customHeight="1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</row>
    <row r="745" spans="1:35" ht="12.75" customHeight="1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</row>
    <row r="746" spans="1:35" ht="12.75" customHeight="1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</row>
    <row r="747" spans="1:35" ht="12.75" customHeight="1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</row>
    <row r="748" spans="1:35" ht="12.75" customHeight="1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</row>
    <row r="749" spans="1:35" ht="12.75" customHeight="1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</row>
    <row r="750" spans="1:35" ht="12.75" customHeight="1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</row>
    <row r="751" spans="1:35" ht="12.75" customHeight="1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/>
      <c r="AH751" s="207"/>
      <c r="AI751" s="207"/>
    </row>
    <row r="752" spans="1:35" ht="12.75" customHeight="1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/>
      <c r="AH752" s="207"/>
      <c r="AI752" s="207"/>
    </row>
    <row r="753" spans="1:35" ht="12.75" customHeight="1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  <c r="AB753" s="207"/>
      <c r="AC753" s="207"/>
      <c r="AD753" s="207"/>
      <c r="AE753" s="207"/>
      <c r="AF753" s="207"/>
      <c r="AG753" s="207"/>
      <c r="AH753" s="207"/>
      <c r="AI753" s="207"/>
    </row>
    <row r="754" spans="1:35" ht="12.75" customHeight="1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  <c r="AB754" s="207"/>
      <c r="AC754" s="207"/>
      <c r="AD754" s="207"/>
      <c r="AE754" s="207"/>
      <c r="AF754" s="207"/>
      <c r="AG754" s="207"/>
      <c r="AH754" s="207"/>
      <c r="AI754" s="207"/>
    </row>
    <row r="755" spans="1:35" ht="12.75" customHeight="1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  <c r="AB755" s="207"/>
      <c r="AC755" s="207"/>
      <c r="AD755" s="207"/>
      <c r="AE755" s="207"/>
      <c r="AF755" s="207"/>
      <c r="AG755" s="207"/>
      <c r="AH755" s="207"/>
      <c r="AI755" s="207"/>
    </row>
    <row r="756" spans="1:35" ht="12.75" customHeight="1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  <c r="AB756" s="207"/>
      <c r="AC756" s="207"/>
      <c r="AD756" s="207"/>
      <c r="AE756" s="207"/>
      <c r="AF756" s="207"/>
      <c r="AG756" s="207"/>
      <c r="AH756" s="207"/>
      <c r="AI756" s="207"/>
    </row>
    <row r="757" spans="1:35" ht="12.75" customHeight="1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/>
      <c r="AH757" s="207"/>
      <c r="AI757" s="207"/>
    </row>
    <row r="758" spans="1:35" ht="12.75" customHeight="1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/>
      <c r="AH758" s="207"/>
      <c r="AI758" s="207"/>
    </row>
    <row r="759" spans="1:35" ht="12.75" customHeight="1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</row>
    <row r="760" spans="1:35" ht="12.75" customHeight="1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/>
      <c r="AH760" s="207"/>
      <c r="AI760" s="207"/>
    </row>
    <row r="761" spans="1:35" ht="12.75" customHeight="1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/>
      <c r="AH761" s="207"/>
      <c r="AI761" s="207"/>
    </row>
    <row r="762" spans="1:35" ht="12.75" customHeight="1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</row>
    <row r="763" spans="1:35" ht="12.75" customHeight="1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</row>
    <row r="764" spans="1:35" ht="12.75" customHeight="1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</row>
    <row r="765" spans="1:35" ht="12.75" customHeight="1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</row>
    <row r="766" spans="1:35" ht="12.75" customHeight="1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</row>
    <row r="767" spans="1:35" ht="12.75" customHeight="1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/>
      <c r="AH767" s="207"/>
      <c r="AI767" s="207"/>
    </row>
    <row r="768" spans="1:35" ht="12.75" customHeight="1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</row>
    <row r="769" spans="1:35" ht="12.75" customHeight="1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/>
      <c r="AH769" s="207"/>
      <c r="AI769" s="207"/>
    </row>
    <row r="770" spans="1:35" ht="12.75" customHeight="1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/>
      <c r="AH770" s="207"/>
      <c r="AI770" s="207"/>
    </row>
    <row r="771" spans="1:35" ht="12.75" customHeight="1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  <c r="AB771" s="207"/>
      <c r="AC771" s="207"/>
      <c r="AD771" s="207"/>
      <c r="AE771" s="207"/>
      <c r="AF771" s="207"/>
      <c r="AG771" s="207"/>
      <c r="AH771" s="207"/>
      <c r="AI771" s="207"/>
    </row>
    <row r="772" spans="1:35" ht="12.75" customHeight="1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  <c r="AB772" s="207"/>
      <c r="AC772" s="207"/>
      <c r="AD772" s="207"/>
      <c r="AE772" s="207"/>
      <c r="AF772" s="207"/>
      <c r="AG772" s="207"/>
      <c r="AH772" s="207"/>
      <c r="AI772" s="207"/>
    </row>
    <row r="773" spans="1:35" ht="12.75" customHeight="1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/>
      <c r="AH773" s="207"/>
      <c r="AI773" s="207"/>
    </row>
    <row r="774" spans="1:35" ht="12.75" customHeight="1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  <c r="AB774" s="207"/>
      <c r="AC774" s="207"/>
      <c r="AD774" s="207"/>
      <c r="AE774" s="207"/>
      <c r="AF774" s="207"/>
      <c r="AG774" s="207"/>
      <c r="AH774" s="207"/>
      <c r="AI774" s="207"/>
    </row>
    <row r="775" spans="1:35" ht="12.75" customHeight="1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  <c r="AE775" s="207"/>
      <c r="AF775" s="207"/>
      <c r="AG775" s="207"/>
      <c r="AH775" s="207"/>
      <c r="AI775" s="207"/>
    </row>
    <row r="776" spans="1:35" ht="12.75" customHeight="1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</row>
    <row r="777" spans="1:35" ht="12.75" customHeight="1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</row>
    <row r="778" spans="1:35" ht="12.75" customHeight="1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</row>
    <row r="779" spans="1:35" ht="12.75" customHeight="1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</row>
    <row r="780" spans="1:35" ht="12.75" customHeight="1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</row>
    <row r="781" spans="1:35" ht="12.75" customHeight="1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</row>
    <row r="782" spans="1:35" ht="12.75" customHeight="1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</row>
    <row r="783" spans="1:35" ht="12.75" customHeight="1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</row>
    <row r="784" spans="1:35" ht="12.75" customHeight="1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</row>
    <row r="785" spans="1:35" ht="12.75" customHeight="1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</row>
    <row r="786" spans="1:35" ht="12.75" customHeight="1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</row>
    <row r="787" spans="1:35" ht="12.75" customHeight="1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/>
      <c r="AH787" s="207"/>
      <c r="AI787" s="207"/>
    </row>
    <row r="788" spans="1:35" ht="12.75" customHeight="1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/>
      <c r="AH788" s="207"/>
      <c r="AI788" s="207"/>
    </row>
    <row r="789" spans="1:35" ht="12.75" customHeight="1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  <c r="AB789" s="207"/>
      <c r="AC789" s="207"/>
      <c r="AD789" s="207"/>
      <c r="AE789" s="207"/>
      <c r="AF789" s="207"/>
      <c r="AG789" s="207"/>
      <c r="AH789" s="207"/>
      <c r="AI789" s="207"/>
    </row>
    <row r="790" spans="1:35" ht="12.75" customHeight="1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  <c r="AB790" s="207"/>
      <c r="AC790" s="207"/>
      <c r="AD790" s="207"/>
      <c r="AE790" s="207"/>
      <c r="AF790" s="207"/>
      <c r="AG790" s="207"/>
      <c r="AH790" s="207"/>
      <c r="AI790" s="207"/>
    </row>
    <row r="791" spans="1:35" ht="12.75" customHeight="1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  <c r="AB791" s="207"/>
      <c r="AC791" s="207"/>
      <c r="AD791" s="207"/>
      <c r="AE791" s="207"/>
      <c r="AF791" s="207"/>
      <c r="AG791" s="207"/>
      <c r="AH791" s="207"/>
      <c r="AI791" s="207"/>
    </row>
    <row r="792" spans="1:35" ht="12.75" customHeight="1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  <c r="AB792" s="207"/>
      <c r="AC792" s="207"/>
      <c r="AD792" s="207"/>
      <c r="AE792" s="207"/>
      <c r="AF792" s="207"/>
      <c r="AG792" s="207"/>
      <c r="AH792" s="207"/>
      <c r="AI792" s="207"/>
    </row>
    <row r="793" spans="1:35" ht="12.75" customHeight="1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  <c r="AB793" s="207"/>
      <c r="AC793" s="207"/>
      <c r="AD793" s="207"/>
      <c r="AE793" s="207"/>
      <c r="AF793" s="207"/>
      <c r="AG793" s="207"/>
      <c r="AH793" s="207"/>
      <c r="AI793" s="207"/>
    </row>
    <row r="794" spans="1:35" ht="12.75" customHeight="1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/>
      <c r="AH794" s="207"/>
      <c r="AI794" s="207"/>
    </row>
    <row r="795" spans="1:35" ht="12.75" customHeight="1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</row>
    <row r="796" spans="1:35" ht="12.75" customHeight="1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/>
      <c r="AH796" s="207"/>
      <c r="AI796" s="207"/>
    </row>
    <row r="797" spans="1:35" ht="12.75" customHeight="1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/>
      <c r="AH797" s="207"/>
      <c r="AI797" s="207"/>
    </row>
    <row r="798" spans="1:35" ht="12.75" customHeight="1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/>
      <c r="AH798" s="207"/>
      <c r="AI798" s="207"/>
    </row>
    <row r="799" spans="1:35" ht="12.75" customHeight="1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/>
      <c r="AH799" s="207"/>
      <c r="AI799" s="207"/>
    </row>
    <row r="800" spans="1:35" ht="12.75" customHeight="1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/>
      <c r="AH800" s="207"/>
      <c r="AI800" s="207"/>
    </row>
    <row r="801" spans="1:35" ht="12.75" customHeight="1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  <c r="AB801" s="207"/>
      <c r="AC801" s="207"/>
      <c r="AD801" s="207"/>
      <c r="AE801" s="207"/>
      <c r="AF801" s="207"/>
      <c r="AG801" s="207"/>
      <c r="AH801" s="207"/>
      <c r="AI801" s="207"/>
    </row>
    <row r="802" spans="1:35" ht="12.75" customHeight="1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  <c r="AB802" s="207"/>
      <c r="AC802" s="207"/>
      <c r="AD802" s="207"/>
      <c r="AE802" s="207"/>
      <c r="AF802" s="207"/>
      <c r="AG802" s="207"/>
      <c r="AH802" s="207"/>
      <c r="AI802" s="207"/>
    </row>
    <row r="803" spans="1:35" ht="12.75" customHeight="1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  <c r="AB803" s="207"/>
      <c r="AC803" s="207"/>
      <c r="AD803" s="207"/>
      <c r="AE803" s="207"/>
      <c r="AF803" s="207"/>
      <c r="AG803" s="207"/>
      <c r="AH803" s="207"/>
      <c r="AI803" s="207"/>
    </row>
    <row r="804" spans="1:35" ht="12.75" customHeight="1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  <c r="AB804" s="207"/>
      <c r="AC804" s="207"/>
      <c r="AD804" s="207"/>
      <c r="AE804" s="207"/>
      <c r="AF804" s="207"/>
      <c r="AG804" s="207"/>
      <c r="AH804" s="207"/>
      <c r="AI804" s="207"/>
    </row>
    <row r="805" spans="1:35" ht="12.75" customHeight="1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  <c r="AB805" s="207"/>
      <c r="AC805" s="207"/>
      <c r="AD805" s="207"/>
      <c r="AE805" s="207"/>
      <c r="AF805" s="207"/>
      <c r="AG805" s="207"/>
      <c r="AH805" s="207"/>
      <c r="AI805" s="207"/>
    </row>
    <row r="806" spans="1:35" ht="12.75" customHeight="1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  <c r="AB806" s="207"/>
      <c r="AC806" s="207"/>
      <c r="AD806" s="207"/>
      <c r="AE806" s="207"/>
      <c r="AF806" s="207"/>
      <c r="AG806" s="207"/>
      <c r="AH806" s="207"/>
      <c r="AI806" s="207"/>
    </row>
    <row r="807" spans="1:35" ht="12.75" customHeight="1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  <c r="AB807" s="207"/>
      <c r="AC807" s="207"/>
      <c r="AD807" s="207"/>
      <c r="AE807" s="207"/>
      <c r="AF807" s="207"/>
      <c r="AG807" s="207"/>
      <c r="AH807" s="207"/>
      <c r="AI807" s="207"/>
    </row>
    <row r="808" spans="1:35" ht="12.75" customHeight="1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  <c r="AB808" s="207"/>
      <c r="AC808" s="207"/>
      <c r="AD808" s="207"/>
      <c r="AE808" s="207"/>
      <c r="AF808" s="207"/>
      <c r="AG808" s="207"/>
      <c r="AH808" s="207"/>
      <c r="AI808" s="207"/>
    </row>
    <row r="809" spans="1:35" ht="12.75" customHeight="1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  <c r="AB809" s="207"/>
      <c r="AC809" s="207"/>
      <c r="AD809" s="207"/>
      <c r="AE809" s="207"/>
      <c r="AF809" s="207"/>
      <c r="AG809" s="207"/>
      <c r="AH809" s="207"/>
      <c r="AI809" s="207"/>
    </row>
    <row r="810" spans="1:35" ht="12.75" customHeight="1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  <c r="AB810" s="207"/>
      <c r="AC810" s="207"/>
      <c r="AD810" s="207"/>
      <c r="AE810" s="207"/>
      <c r="AF810" s="207"/>
      <c r="AG810" s="207"/>
      <c r="AH810" s="207"/>
      <c r="AI810" s="207"/>
    </row>
    <row r="811" spans="1:35" ht="12.75" customHeight="1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  <c r="AB811" s="207"/>
      <c r="AC811" s="207"/>
      <c r="AD811" s="207"/>
      <c r="AE811" s="207"/>
      <c r="AF811" s="207"/>
      <c r="AG811" s="207"/>
      <c r="AH811" s="207"/>
      <c r="AI811" s="207"/>
    </row>
    <row r="812" spans="1:35" ht="12.75" customHeight="1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  <c r="AB812" s="207"/>
      <c r="AC812" s="207"/>
      <c r="AD812" s="207"/>
      <c r="AE812" s="207"/>
      <c r="AF812" s="207"/>
      <c r="AG812" s="207"/>
      <c r="AH812" s="207"/>
      <c r="AI812" s="207"/>
    </row>
    <row r="813" spans="1:35" ht="12.75" customHeight="1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  <c r="AB813" s="207"/>
      <c r="AC813" s="207"/>
      <c r="AD813" s="207"/>
      <c r="AE813" s="207"/>
      <c r="AF813" s="207"/>
      <c r="AG813" s="207"/>
      <c r="AH813" s="207"/>
      <c r="AI813" s="207"/>
    </row>
    <row r="814" spans="1:35" ht="12.75" customHeight="1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  <c r="AB814" s="207"/>
      <c r="AC814" s="207"/>
      <c r="AD814" s="207"/>
      <c r="AE814" s="207"/>
      <c r="AF814" s="207"/>
      <c r="AG814" s="207"/>
      <c r="AH814" s="207"/>
      <c r="AI814" s="207"/>
    </row>
    <row r="815" spans="1:35" ht="12.75" customHeight="1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  <c r="AB815" s="207"/>
      <c r="AC815" s="207"/>
      <c r="AD815" s="207"/>
      <c r="AE815" s="207"/>
      <c r="AF815" s="207"/>
      <c r="AG815" s="207"/>
      <c r="AH815" s="207"/>
      <c r="AI815" s="207"/>
    </row>
    <row r="816" spans="1:35" ht="12.75" customHeight="1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  <c r="AE816" s="207"/>
      <c r="AF816" s="207"/>
      <c r="AG816" s="207"/>
      <c r="AH816" s="207"/>
      <c r="AI816" s="207"/>
    </row>
    <row r="817" spans="1:35" ht="12.75" customHeight="1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</row>
    <row r="818" spans="1:35" ht="12.75" customHeight="1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</row>
    <row r="819" spans="1:35" ht="12.75" customHeight="1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</row>
    <row r="820" spans="1:35" ht="12.75" customHeight="1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</row>
    <row r="821" spans="1:35" ht="12.75" customHeight="1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  <c r="AB821" s="207"/>
      <c r="AC821" s="207"/>
      <c r="AD821" s="207"/>
      <c r="AE821" s="207"/>
      <c r="AF821" s="207"/>
      <c r="AG821" s="207"/>
      <c r="AH821" s="207"/>
      <c r="AI821" s="207"/>
    </row>
    <row r="822" spans="1:35" ht="12.75" customHeight="1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  <c r="AE822" s="207"/>
      <c r="AF822" s="207"/>
      <c r="AG822" s="207"/>
      <c r="AH822" s="207"/>
      <c r="AI822" s="207"/>
    </row>
    <row r="823" spans="1:35" ht="12.75" customHeight="1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  <c r="AE823" s="207"/>
      <c r="AF823" s="207"/>
      <c r="AG823" s="207"/>
      <c r="AH823" s="207"/>
      <c r="AI823" s="207"/>
    </row>
    <row r="824" spans="1:35" ht="12.75" customHeight="1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  <c r="AB824" s="207"/>
      <c r="AC824" s="207"/>
      <c r="AD824" s="207"/>
      <c r="AE824" s="207"/>
      <c r="AF824" s="207"/>
      <c r="AG824" s="207"/>
      <c r="AH824" s="207"/>
      <c r="AI824" s="207"/>
    </row>
    <row r="825" spans="1:35" ht="12.75" customHeight="1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  <c r="AB825" s="207"/>
      <c r="AC825" s="207"/>
      <c r="AD825" s="207"/>
      <c r="AE825" s="207"/>
      <c r="AF825" s="207"/>
      <c r="AG825" s="207"/>
      <c r="AH825" s="207"/>
      <c r="AI825" s="207"/>
    </row>
    <row r="826" spans="1:35" ht="12.75" customHeight="1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  <c r="AB826" s="207"/>
      <c r="AC826" s="207"/>
      <c r="AD826" s="207"/>
      <c r="AE826" s="207"/>
      <c r="AF826" s="207"/>
      <c r="AG826" s="207"/>
      <c r="AH826" s="207"/>
      <c r="AI826" s="207"/>
    </row>
    <row r="827" spans="1:35" ht="12.75" customHeight="1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  <c r="AB827" s="207"/>
      <c r="AC827" s="207"/>
      <c r="AD827" s="207"/>
      <c r="AE827" s="207"/>
      <c r="AF827" s="207"/>
      <c r="AG827" s="207"/>
      <c r="AH827" s="207"/>
      <c r="AI827" s="207"/>
    </row>
    <row r="828" spans="1:35" ht="12.75" customHeight="1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  <c r="AB828" s="207"/>
      <c r="AC828" s="207"/>
      <c r="AD828" s="207"/>
      <c r="AE828" s="207"/>
      <c r="AF828" s="207"/>
      <c r="AG828" s="207"/>
      <c r="AH828" s="207"/>
      <c r="AI828" s="207"/>
    </row>
    <row r="829" spans="1:35" ht="12.75" customHeight="1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  <c r="AB829" s="207"/>
      <c r="AC829" s="207"/>
      <c r="AD829" s="207"/>
      <c r="AE829" s="207"/>
      <c r="AF829" s="207"/>
      <c r="AG829" s="207"/>
      <c r="AH829" s="207"/>
      <c r="AI829" s="207"/>
    </row>
    <row r="830" spans="1:35" ht="12.75" customHeight="1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/>
      <c r="AH830" s="207"/>
      <c r="AI830" s="207"/>
    </row>
    <row r="831" spans="1:35" ht="12.75" customHeight="1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  <c r="AB831" s="207"/>
      <c r="AC831" s="207"/>
      <c r="AD831" s="207"/>
      <c r="AE831" s="207"/>
      <c r="AF831" s="207"/>
      <c r="AG831" s="207"/>
      <c r="AH831" s="207"/>
      <c r="AI831" s="207"/>
    </row>
    <row r="832" spans="1:35" ht="12.75" customHeight="1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  <c r="AE832" s="207"/>
      <c r="AF832" s="207"/>
      <c r="AG832" s="207"/>
      <c r="AH832" s="207"/>
      <c r="AI832" s="207"/>
    </row>
    <row r="833" spans="1:35" ht="12.75" customHeight="1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  <c r="AE833" s="207"/>
      <c r="AF833" s="207"/>
      <c r="AG833" s="207"/>
      <c r="AH833" s="207"/>
      <c r="AI833" s="207"/>
    </row>
    <row r="834" spans="1:35" ht="12.75" customHeight="1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7"/>
      <c r="AG834" s="207"/>
      <c r="AH834" s="207"/>
      <c r="AI834" s="207"/>
    </row>
    <row r="835" spans="1:35" ht="12.75" customHeight="1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7"/>
      <c r="AG835" s="207"/>
      <c r="AH835" s="207"/>
      <c r="AI835" s="207"/>
    </row>
    <row r="836" spans="1:35" ht="12.75" customHeight="1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  <c r="AE836" s="207"/>
      <c r="AF836" s="207"/>
      <c r="AG836" s="207"/>
      <c r="AH836" s="207"/>
      <c r="AI836" s="207"/>
    </row>
    <row r="837" spans="1:35" ht="12.75" customHeight="1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  <c r="AE837" s="207"/>
      <c r="AF837" s="207"/>
      <c r="AG837" s="207"/>
      <c r="AH837" s="207"/>
      <c r="AI837" s="207"/>
    </row>
    <row r="838" spans="1:35" ht="12.75" customHeight="1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  <c r="AB838" s="207"/>
      <c r="AC838" s="207"/>
      <c r="AD838" s="207"/>
      <c r="AE838" s="207"/>
      <c r="AF838" s="207"/>
      <c r="AG838" s="207"/>
      <c r="AH838" s="207"/>
      <c r="AI838" s="207"/>
    </row>
    <row r="839" spans="1:35" ht="12.75" customHeight="1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  <c r="AE839" s="207"/>
      <c r="AF839" s="207"/>
      <c r="AG839" s="207"/>
      <c r="AH839" s="207"/>
      <c r="AI839" s="207"/>
    </row>
    <row r="840" spans="1:35" ht="12.75" customHeight="1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  <c r="AB840" s="207"/>
      <c r="AC840" s="207"/>
      <c r="AD840" s="207"/>
      <c r="AE840" s="207"/>
      <c r="AF840" s="207"/>
      <c r="AG840" s="207"/>
      <c r="AH840" s="207"/>
      <c r="AI840" s="207"/>
    </row>
    <row r="841" spans="1:35" ht="12.75" customHeight="1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  <c r="AB841" s="207"/>
      <c r="AC841" s="207"/>
      <c r="AD841" s="207"/>
      <c r="AE841" s="207"/>
      <c r="AF841" s="207"/>
      <c r="AG841" s="207"/>
      <c r="AH841" s="207"/>
      <c r="AI841" s="207"/>
    </row>
    <row r="842" spans="1:35" ht="12.75" customHeight="1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</row>
    <row r="843" spans="1:35" ht="12.75" customHeight="1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  <c r="AB843" s="207"/>
      <c r="AC843" s="207"/>
      <c r="AD843" s="207"/>
      <c r="AE843" s="207"/>
      <c r="AF843" s="207"/>
      <c r="AG843" s="207"/>
      <c r="AH843" s="207"/>
      <c r="AI843" s="207"/>
    </row>
    <row r="844" spans="1:35" ht="12.75" customHeight="1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  <c r="AB844" s="207"/>
      <c r="AC844" s="207"/>
      <c r="AD844" s="207"/>
      <c r="AE844" s="207"/>
      <c r="AF844" s="207"/>
      <c r="AG844" s="207"/>
      <c r="AH844" s="207"/>
      <c r="AI844" s="207"/>
    </row>
    <row r="845" spans="1:35" ht="12.75" customHeight="1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  <c r="AB845" s="207"/>
      <c r="AC845" s="207"/>
      <c r="AD845" s="207"/>
      <c r="AE845" s="207"/>
      <c r="AF845" s="207"/>
      <c r="AG845" s="207"/>
      <c r="AH845" s="207"/>
      <c r="AI845" s="207"/>
    </row>
    <row r="846" spans="1:35" ht="12.75" customHeight="1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  <c r="AB846" s="207"/>
      <c r="AC846" s="207"/>
      <c r="AD846" s="207"/>
      <c r="AE846" s="207"/>
      <c r="AF846" s="207"/>
      <c r="AG846" s="207"/>
      <c r="AH846" s="207"/>
      <c r="AI846" s="207"/>
    </row>
    <row r="847" spans="1:35" ht="12.75" customHeight="1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  <c r="AB847" s="207"/>
      <c r="AC847" s="207"/>
      <c r="AD847" s="207"/>
      <c r="AE847" s="207"/>
      <c r="AF847" s="207"/>
      <c r="AG847" s="207"/>
      <c r="AH847" s="207"/>
      <c r="AI847" s="207"/>
    </row>
    <row r="848" spans="1:35" ht="12.75" customHeight="1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  <c r="AB848" s="207"/>
      <c r="AC848" s="207"/>
      <c r="AD848" s="207"/>
      <c r="AE848" s="207"/>
      <c r="AF848" s="207"/>
      <c r="AG848" s="207"/>
      <c r="AH848" s="207"/>
      <c r="AI848" s="207"/>
    </row>
    <row r="849" spans="1:35" ht="12.75" customHeight="1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  <c r="AB849" s="207"/>
      <c r="AC849" s="207"/>
      <c r="AD849" s="207"/>
      <c r="AE849" s="207"/>
      <c r="AF849" s="207"/>
      <c r="AG849" s="207"/>
      <c r="AH849" s="207"/>
      <c r="AI849" s="207"/>
    </row>
    <row r="850" spans="1:35" ht="12.75" customHeight="1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  <c r="AB850" s="207"/>
      <c r="AC850" s="207"/>
      <c r="AD850" s="207"/>
      <c r="AE850" s="207"/>
      <c r="AF850" s="207"/>
      <c r="AG850" s="207"/>
      <c r="AH850" s="207"/>
      <c r="AI850" s="207"/>
    </row>
    <row r="851" spans="1:35" ht="12.75" customHeight="1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  <c r="AB851" s="207"/>
      <c r="AC851" s="207"/>
      <c r="AD851" s="207"/>
      <c r="AE851" s="207"/>
      <c r="AF851" s="207"/>
      <c r="AG851" s="207"/>
      <c r="AH851" s="207"/>
      <c r="AI851" s="207"/>
    </row>
    <row r="852" spans="1:35" ht="12.75" customHeight="1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  <c r="AB852" s="207"/>
      <c r="AC852" s="207"/>
      <c r="AD852" s="207"/>
      <c r="AE852" s="207"/>
      <c r="AF852" s="207"/>
      <c r="AG852" s="207"/>
      <c r="AH852" s="207"/>
      <c r="AI852" s="207"/>
    </row>
    <row r="853" spans="1:35" ht="12.75" customHeight="1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7"/>
      <c r="AG853" s="207"/>
      <c r="AH853" s="207"/>
      <c r="AI853" s="207"/>
    </row>
    <row r="854" spans="1:35" ht="12.75" customHeight="1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  <c r="AB854" s="207"/>
      <c r="AC854" s="207"/>
      <c r="AD854" s="207"/>
      <c r="AE854" s="207"/>
      <c r="AF854" s="207"/>
      <c r="AG854" s="207"/>
      <c r="AH854" s="207"/>
      <c r="AI854" s="207"/>
    </row>
    <row r="855" spans="1:35" ht="12.75" customHeight="1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  <c r="AB855" s="207"/>
      <c r="AC855" s="207"/>
      <c r="AD855" s="207"/>
      <c r="AE855" s="207"/>
      <c r="AF855" s="207"/>
      <c r="AG855" s="207"/>
      <c r="AH855" s="207"/>
      <c r="AI855" s="207"/>
    </row>
    <row r="856" spans="1:35" ht="12.75" customHeight="1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  <c r="AB856" s="207"/>
      <c r="AC856" s="207"/>
      <c r="AD856" s="207"/>
      <c r="AE856" s="207"/>
      <c r="AF856" s="207"/>
      <c r="AG856" s="207"/>
      <c r="AH856" s="207"/>
      <c r="AI856" s="207"/>
    </row>
    <row r="857" spans="1:35" ht="12.75" customHeight="1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  <c r="AB857" s="207"/>
      <c r="AC857" s="207"/>
      <c r="AD857" s="207"/>
      <c r="AE857" s="207"/>
      <c r="AF857" s="207"/>
      <c r="AG857" s="207"/>
      <c r="AH857" s="207"/>
      <c r="AI857" s="207"/>
    </row>
    <row r="858" spans="1:35" ht="12.75" customHeight="1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  <c r="AB858" s="207"/>
      <c r="AC858" s="207"/>
      <c r="AD858" s="207"/>
      <c r="AE858" s="207"/>
      <c r="AF858" s="207"/>
      <c r="AG858" s="207"/>
      <c r="AH858" s="207"/>
      <c r="AI858" s="207"/>
    </row>
    <row r="859" spans="1:35" ht="12.75" customHeight="1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  <c r="AB859" s="207"/>
      <c r="AC859" s="207"/>
      <c r="AD859" s="207"/>
      <c r="AE859" s="207"/>
      <c r="AF859" s="207"/>
      <c r="AG859" s="207"/>
      <c r="AH859" s="207"/>
      <c r="AI859" s="207"/>
    </row>
    <row r="860" spans="1:35" ht="12.75" customHeight="1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  <c r="AB860" s="207"/>
      <c r="AC860" s="207"/>
      <c r="AD860" s="207"/>
      <c r="AE860" s="207"/>
      <c r="AF860" s="207"/>
      <c r="AG860" s="207"/>
      <c r="AH860" s="207"/>
      <c r="AI860" s="207"/>
    </row>
    <row r="861" spans="1:35" ht="12.75" customHeight="1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  <c r="AB861" s="207"/>
      <c r="AC861" s="207"/>
      <c r="AD861" s="207"/>
      <c r="AE861" s="207"/>
      <c r="AF861" s="207"/>
      <c r="AG861" s="207"/>
      <c r="AH861" s="207"/>
      <c r="AI861" s="207"/>
    </row>
    <row r="862" spans="1:35" ht="12.75" customHeight="1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  <c r="AB862" s="207"/>
      <c r="AC862" s="207"/>
      <c r="AD862" s="207"/>
      <c r="AE862" s="207"/>
      <c r="AF862" s="207"/>
      <c r="AG862" s="207"/>
      <c r="AH862" s="207"/>
      <c r="AI862" s="207"/>
    </row>
    <row r="863" spans="1:35" ht="12.75" customHeight="1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  <c r="AB863" s="207"/>
      <c r="AC863" s="207"/>
      <c r="AD863" s="207"/>
      <c r="AE863" s="207"/>
      <c r="AF863" s="207"/>
      <c r="AG863" s="207"/>
      <c r="AH863" s="207"/>
      <c r="AI863" s="207"/>
    </row>
    <row r="864" spans="1:35" ht="12.75" customHeight="1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  <c r="AB864" s="207"/>
      <c r="AC864" s="207"/>
      <c r="AD864" s="207"/>
      <c r="AE864" s="207"/>
      <c r="AF864" s="207"/>
      <c r="AG864" s="207"/>
      <c r="AH864" s="207"/>
      <c r="AI864" s="207"/>
    </row>
    <row r="865" spans="1:35" ht="12.75" customHeight="1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  <c r="AB865" s="207"/>
      <c r="AC865" s="207"/>
      <c r="AD865" s="207"/>
      <c r="AE865" s="207"/>
      <c r="AF865" s="207"/>
      <c r="AG865" s="207"/>
      <c r="AH865" s="207"/>
      <c r="AI865" s="207"/>
    </row>
    <row r="866" spans="1:35" ht="12.75" customHeight="1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  <c r="AB866" s="207"/>
      <c r="AC866" s="207"/>
      <c r="AD866" s="207"/>
      <c r="AE866" s="207"/>
      <c r="AF866" s="207"/>
      <c r="AG866" s="207"/>
      <c r="AH866" s="207"/>
      <c r="AI866" s="207"/>
    </row>
    <row r="867" spans="1:35" ht="12.75" customHeight="1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  <c r="AB867" s="207"/>
      <c r="AC867" s="207"/>
      <c r="AD867" s="207"/>
      <c r="AE867" s="207"/>
      <c r="AF867" s="207"/>
      <c r="AG867" s="207"/>
      <c r="AH867" s="207"/>
      <c r="AI867" s="207"/>
    </row>
    <row r="868" spans="1:35" ht="12.75" customHeight="1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  <c r="AB868" s="207"/>
      <c r="AC868" s="207"/>
      <c r="AD868" s="207"/>
      <c r="AE868" s="207"/>
      <c r="AF868" s="207"/>
      <c r="AG868" s="207"/>
      <c r="AH868" s="207"/>
      <c r="AI868" s="207"/>
    </row>
    <row r="869" spans="1:35" ht="12.75" customHeight="1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  <c r="AB869" s="207"/>
      <c r="AC869" s="207"/>
      <c r="AD869" s="207"/>
      <c r="AE869" s="207"/>
      <c r="AF869" s="207"/>
      <c r="AG869" s="207"/>
      <c r="AH869" s="207"/>
      <c r="AI869" s="207"/>
    </row>
    <row r="870" spans="1:35" ht="12.75" customHeight="1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  <c r="AB870" s="207"/>
      <c r="AC870" s="207"/>
      <c r="AD870" s="207"/>
      <c r="AE870" s="207"/>
      <c r="AF870" s="207"/>
      <c r="AG870" s="207"/>
      <c r="AH870" s="207"/>
      <c r="AI870" s="207"/>
    </row>
    <row r="871" spans="1:35" ht="12.75" customHeight="1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  <c r="AB871" s="207"/>
      <c r="AC871" s="207"/>
      <c r="AD871" s="207"/>
      <c r="AE871" s="207"/>
      <c r="AF871" s="207"/>
      <c r="AG871" s="207"/>
      <c r="AH871" s="207"/>
      <c r="AI871" s="207"/>
    </row>
    <row r="872" spans="1:35" ht="12.75" customHeight="1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  <c r="AB872" s="207"/>
      <c r="AC872" s="207"/>
      <c r="AD872" s="207"/>
      <c r="AE872" s="207"/>
      <c r="AF872" s="207"/>
      <c r="AG872" s="207"/>
      <c r="AH872" s="207"/>
      <c r="AI872" s="207"/>
    </row>
    <row r="873" spans="1:35" ht="12.75" customHeight="1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/>
      <c r="AH873" s="207"/>
      <c r="AI873" s="207"/>
    </row>
    <row r="874" spans="1:35" ht="12.75" customHeight="1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  <c r="AB874" s="207"/>
      <c r="AC874" s="207"/>
      <c r="AD874" s="207"/>
      <c r="AE874" s="207"/>
      <c r="AF874" s="207"/>
      <c r="AG874" s="207"/>
      <c r="AH874" s="207"/>
      <c r="AI874" s="207"/>
    </row>
    <row r="875" spans="1:35" ht="12.75" customHeight="1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</row>
    <row r="876" spans="1:35" ht="12.75" customHeight="1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  <c r="AB876" s="207"/>
      <c r="AC876" s="207"/>
      <c r="AD876" s="207"/>
      <c r="AE876" s="207"/>
      <c r="AF876" s="207"/>
      <c r="AG876" s="207"/>
      <c r="AH876" s="207"/>
      <c r="AI876" s="207"/>
    </row>
    <row r="877" spans="1:35" ht="12.75" customHeight="1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  <c r="AB877" s="207"/>
      <c r="AC877" s="207"/>
      <c r="AD877" s="207"/>
      <c r="AE877" s="207"/>
      <c r="AF877" s="207"/>
      <c r="AG877" s="207"/>
      <c r="AH877" s="207"/>
      <c r="AI877" s="207"/>
    </row>
    <row r="878" spans="1:35" ht="12.75" customHeight="1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  <c r="AB878" s="207"/>
      <c r="AC878" s="207"/>
      <c r="AD878" s="207"/>
      <c r="AE878" s="207"/>
      <c r="AF878" s="207"/>
      <c r="AG878" s="207"/>
      <c r="AH878" s="207"/>
      <c r="AI878" s="207"/>
    </row>
    <row r="879" spans="1:35" ht="12.75" customHeight="1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  <c r="AB879" s="207"/>
      <c r="AC879" s="207"/>
      <c r="AD879" s="207"/>
      <c r="AE879" s="207"/>
      <c r="AF879" s="207"/>
      <c r="AG879" s="207"/>
      <c r="AH879" s="207"/>
      <c r="AI879" s="207"/>
    </row>
    <row r="880" spans="1:35" ht="12.75" customHeight="1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  <c r="AB880" s="207"/>
      <c r="AC880" s="207"/>
      <c r="AD880" s="207"/>
      <c r="AE880" s="207"/>
      <c r="AF880" s="207"/>
      <c r="AG880" s="207"/>
      <c r="AH880" s="207"/>
      <c r="AI880" s="207"/>
    </row>
    <row r="881" spans="1:35" ht="12.75" customHeight="1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  <c r="AB881" s="207"/>
      <c r="AC881" s="207"/>
      <c r="AD881" s="207"/>
      <c r="AE881" s="207"/>
      <c r="AF881" s="207"/>
      <c r="AG881" s="207"/>
      <c r="AH881" s="207"/>
      <c r="AI881" s="207"/>
    </row>
    <row r="882" spans="1:35" ht="12.75" customHeight="1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  <c r="AB882" s="207"/>
      <c r="AC882" s="207"/>
      <c r="AD882" s="207"/>
      <c r="AE882" s="207"/>
      <c r="AF882" s="207"/>
      <c r="AG882" s="207"/>
      <c r="AH882" s="207"/>
      <c r="AI882" s="207"/>
    </row>
    <row r="883" spans="1:35" ht="12.75" customHeight="1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</row>
    <row r="884" spans="1:35" ht="12.75" customHeight="1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</row>
    <row r="885" spans="1:35" ht="12.75" customHeight="1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</row>
    <row r="886" spans="1:35" ht="12.75" customHeight="1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</row>
    <row r="887" spans="1:35" ht="12.75" customHeight="1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</row>
    <row r="888" spans="1:35" ht="12.75" customHeight="1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</row>
    <row r="889" spans="1:35" ht="12.75" customHeight="1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</row>
    <row r="890" spans="1:35" ht="12.75" customHeight="1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</row>
    <row r="891" spans="1:35" ht="12.75" customHeight="1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  <c r="AE891" s="207"/>
      <c r="AF891" s="207"/>
      <c r="AG891" s="207"/>
      <c r="AH891" s="207"/>
      <c r="AI891" s="207"/>
    </row>
    <row r="892" spans="1:35" ht="12.75" customHeight="1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</row>
    <row r="893" spans="1:35" ht="12.75" customHeight="1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  <c r="AB893" s="207"/>
      <c r="AC893" s="207"/>
      <c r="AD893" s="207"/>
      <c r="AE893" s="207"/>
      <c r="AF893" s="207"/>
      <c r="AG893" s="207"/>
      <c r="AH893" s="207"/>
      <c r="AI893" s="207"/>
    </row>
    <row r="894" spans="1:35" ht="12.75" customHeight="1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  <c r="AB894" s="207"/>
      <c r="AC894" s="207"/>
      <c r="AD894" s="207"/>
      <c r="AE894" s="207"/>
      <c r="AF894" s="207"/>
      <c r="AG894" s="207"/>
      <c r="AH894" s="207"/>
      <c r="AI894" s="207"/>
    </row>
    <row r="895" spans="1:35" ht="12.75" customHeight="1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  <c r="AB895" s="207"/>
      <c r="AC895" s="207"/>
      <c r="AD895" s="207"/>
      <c r="AE895" s="207"/>
      <c r="AF895" s="207"/>
      <c r="AG895" s="207"/>
      <c r="AH895" s="207"/>
      <c r="AI895" s="207"/>
    </row>
    <row r="896" spans="1:35" ht="12.75" customHeight="1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  <c r="AB896" s="207"/>
      <c r="AC896" s="207"/>
      <c r="AD896" s="207"/>
      <c r="AE896" s="207"/>
      <c r="AF896" s="207"/>
      <c r="AG896" s="207"/>
      <c r="AH896" s="207"/>
      <c r="AI896" s="207"/>
    </row>
    <row r="897" spans="1:35" ht="12.75" customHeight="1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  <c r="AB897" s="207"/>
      <c r="AC897" s="207"/>
      <c r="AD897" s="207"/>
      <c r="AE897" s="207"/>
      <c r="AF897" s="207"/>
      <c r="AG897" s="207"/>
      <c r="AH897" s="207"/>
      <c r="AI897" s="207"/>
    </row>
    <row r="898" spans="1:35" ht="12.75" customHeight="1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  <c r="AB898" s="207"/>
      <c r="AC898" s="207"/>
      <c r="AD898" s="207"/>
      <c r="AE898" s="207"/>
      <c r="AF898" s="207"/>
      <c r="AG898" s="207"/>
      <c r="AH898" s="207"/>
      <c r="AI898" s="207"/>
    </row>
    <row r="899" spans="1:35" ht="12.75" customHeight="1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  <c r="AB899" s="207"/>
      <c r="AC899" s="207"/>
      <c r="AD899" s="207"/>
      <c r="AE899" s="207"/>
      <c r="AF899" s="207"/>
      <c r="AG899" s="207"/>
      <c r="AH899" s="207"/>
      <c r="AI899" s="207"/>
    </row>
    <row r="900" spans="1:35" ht="12.75" customHeight="1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  <c r="AB900" s="207"/>
      <c r="AC900" s="207"/>
      <c r="AD900" s="207"/>
      <c r="AE900" s="207"/>
      <c r="AF900" s="207"/>
      <c r="AG900" s="207"/>
      <c r="AH900" s="207"/>
      <c r="AI900" s="207"/>
    </row>
    <row r="901" spans="1:35" ht="12.75" customHeight="1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  <c r="AB901" s="207"/>
      <c r="AC901" s="207"/>
      <c r="AD901" s="207"/>
      <c r="AE901" s="207"/>
      <c r="AF901" s="207"/>
      <c r="AG901" s="207"/>
      <c r="AH901" s="207"/>
      <c r="AI901" s="207"/>
    </row>
    <row r="902" spans="1:35" ht="12.75" customHeight="1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  <c r="AB902" s="207"/>
      <c r="AC902" s="207"/>
      <c r="AD902" s="207"/>
      <c r="AE902" s="207"/>
      <c r="AF902" s="207"/>
      <c r="AG902" s="207"/>
      <c r="AH902" s="207"/>
      <c r="AI902" s="207"/>
    </row>
    <row r="903" spans="1:35" ht="12.75" customHeight="1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</row>
    <row r="904" spans="1:35" ht="12.75" customHeight="1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</row>
    <row r="905" spans="1:35" ht="12.75" customHeight="1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</row>
    <row r="906" spans="1:35" ht="12.75" customHeight="1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</row>
    <row r="907" spans="1:35" ht="12.75" customHeight="1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</row>
    <row r="908" spans="1:35" ht="12.75" customHeight="1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</row>
    <row r="909" spans="1:35" ht="12.75" customHeight="1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</row>
    <row r="910" spans="1:35" ht="12.75" customHeight="1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</row>
    <row r="911" spans="1:35" ht="12.75" customHeight="1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</row>
    <row r="912" spans="1:35" ht="12.75" customHeight="1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  <c r="AB912" s="207"/>
      <c r="AC912" s="207"/>
      <c r="AD912" s="207"/>
      <c r="AE912" s="207"/>
      <c r="AF912" s="207"/>
      <c r="AG912" s="207"/>
      <c r="AH912" s="207"/>
      <c r="AI912" s="207"/>
    </row>
    <row r="913" spans="1:35" ht="12.75" customHeight="1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  <c r="AB913" s="207"/>
      <c r="AC913" s="207"/>
      <c r="AD913" s="207"/>
      <c r="AE913" s="207"/>
      <c r="AF913" s="207"/>
      <c r="AG913" s="207"/>
      <c r="AH913" s="207"/>
      <c r="AI913" s="207"/>
    </row>
    <row r="914" spans="1:35" ht="12.75" customHeight="1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  <c r="AB914" s="207"/>
      <c r="AC914" s="207"/>
      <c r="AD914" s="207"/>
      <c r="AE914" s="207"/>
      <c r="AF914" s="207"/>
      <c r="AG914" s="207"/>
      <c r="AH914" s="207"/>
      <c r="AI914" s="207"/>
    </row>
    <row r="915" spans="1:35" ht="12.75" customHeight="1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  <c r="AB915" s="207"/>
      <c r="AC915" s="207"/>
      <c r="AD915" s="207"/>
      <c r="AE915" s="207"/>
      <c r="AF915" s="207"/>
      <c r="AG915" s="207"/>
      <c r="AH915" s="207"/>
      <c r="AI915" s="207"/>
    </row>
    <row r="916" spans="1:35" ht="12.75" customHeight="1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  <c r="AB916" s="207"/>
      <c r="AC916" s="207"/>
      <c r="AD916" s="207"/>
      <c r="AE916" s="207"/>
      <c r="AF916" s="207"/>
      <c r="AG916" s="207"/>
      <c r="AH916" s="207"/>
      <c r="AI916" s="207"/>
    </row>
    <row r="917" spans="1:35" ht="12.75" customHeight="1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  <c r="AB917" s="207"/>
      <c r="AC917" s="207"/>
      <c r="AD917" s="207"/>
      <c r="AE917" s="207"/>
      <c r="AF917" s="207"/>
      <c r="AG917" s="207"/>
      <c r="AH917" s="207"/>
      <c r="AI917" s="207"/>
    </row>
    <row r="918" spans="1:35" ht="12.75" customHeight="1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  <c r="AB918" s="207"/>
      <c r="AC918" s="207"/>
      <c r="AD918" s="207"/>
      <c r="AE918" s="207"/>
      <c r="AF918" s="207"/>
      <c r="AG918" s="207"/>
      <c r="AH918" s="207"/>
      <c r="AI918" s="207"/>
    </row>
    <row r="919" spans="1:35" ht="12.75" customHeight="1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  <c r="AB919" s="207"/>
      <c r="AC919" s="207"/>
      <c r="AD919" s="207"/>
      <c r="AE919" s="207"/>
      <c r="AF919" s="207"/>
      <c r="AG919" s="207"/>
      <c r="AH919" s="207"/>
      <c r="AI919" s="207"/>
    </row>
    <row r="920" spans="1:35" ht="12.75" customHeight="1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  <c r="AB920" s="207"/>
      <c r="AC920" s="207"/>
      <c r="AD920" s="207"/>
      <c r="AE920" s="207"/>
      <c r="AF920" s="207"/>
      <c r="AG920" s="207"/>
      <c r="AH920" s="207"/>
      <c r="AI920" s="207"/>
    </row>
    <row r="921" spans="1:35" ht="12.75" customHeight="1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</row>
    <row r="922" spans="1:35" ht="12.75" customHeight="1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</row>
    <row r="923" spans="1:35" ht="12.75" customHeight="1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</row>
    <row r="924" spans="1:35" ht="12.75" customHeight="1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</row>
    <row r="925" spans="1:35" ht="12.75" customHeight="1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</row>
    <row r="926" spans="1:35" ht="12.75" customHeight="1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</row>
    <row r="927" spans="1:35" ht="12.75" customHeight="1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</row>
    <row r="928" spans="1:35" ht="12.75" customHeight="1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</row>
    <row r="929" spans="1:35" ht="12.75" customHeight="1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</row>
    <row r="930" spans="1:35" ht="12.75" customHeight="1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  <c r="AE930" s="207"/>
      <c r="AF930" s="207"/>
      <c r="AG930" s="207"/>
      <c r="AH930" s="207"/>
      <c r="AI930" s="207"/>
    </row>
    <row r="931" spans="1:35" ht="12.75" customHeight="1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  <c r="AE931" s="207"/>
      <c r="AF931" s="207"/>
      <c r="AG931" s="207"/>
      <c r="AH931" s="207"/>
      <c r="AI931" s="207"/>
    </row>
    <row r="932" spans="1:35" ht="12.75" customHeight="1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  <c r="AB932" s="207"/>
      <c r="AC932" s="207"/>
      <c r="AD932" s="207"/>
      <c r="AE932" s="207"/>
      <c r="AF932" s="207"/>
      <c r="AG932" s="207"/>
      <c r="AH932" s="207"/>
      <c r="AI932" s="207"/>
    </row>
    <row r="933" spans="1:35" ht="12.75" customHeight="1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  <c r="AB933" s="207"/>
      <c r="AC933" s="207"/>
      <c r="AD933" s="207"/>
      <c r="AE933" s="207"/>
      <c r="AF933" s="207"/>
      <c r="AG933" s="207"/>
      <c r="AH933" s="207"/>
      <c r="AI933" s="207"/>
    </row>
    <row r="934" spans="1:35" ht="12.75" customHeight="1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  <c r="AB934" s="207"/>
      <c r="AC934" s="207"/>
      <c r="AD934" s="207"/>
      <c r="AE934" s="207"/>
      <c r="AF934" s="207"/>
      <c r="AG934" s="207"/>
      <c r="AH934" s="207"/>
      <c r="AI934" s="207"/>
    </row>
    <row r="935" spans="1:35" ht="12.75" customHeight="1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  <c r="AB935" s="207"/>
      <c r="AC935" s="207"/>
      <c r="AD935" s="207"/>
      <c r="AE935" s="207"/>
      <c r="AF935" s="207"/>
      <c r="AG935" s="207"/>
      <c r="AH935" s="207"/>
      <c r="AI935" s="207"/>
    </row>
    <row r="936" spans="1:35" ht="12.75" customHeight="1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  <c r="AB936" s="207"/>
      <c r="AC936" s="207"/>
      <c r="AD936" s="207"/>
      <c r="AE936" s="207"/>
      <c r="AF936" s="207"/>
      <c r="AG936" s="207"/>
      <c r="AH936" s="207"/>
      <c r="AI936" s="207"/>
    </row>
    <row r="937" spans="1:35" ht="12.75" customHeight="1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  <c r="AB937" s="207"/>
      <c r="AC937" s="207"/>
      <c r="AD937" s="207"/>
      <c r="AE937" s="207"/>
      <c r="AF937" s="207"/>
      <c r="AG937" s="207"/>
      <c r="AH937" s="207"/>
      <c r="AI937" s="207"/>
    </row>
    <row r="938" spans="1:35" ht="12.75" customHeight="1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  <c r="AB938" s="207"/>
      <c r="AC938" s="207"/>
      <c r="AD938" s="207"/>
      <c r="AE938" s="207"/>
      <c r="AF938" s="207"/>
      <c r="AG938" s="207"/>
      <c r="AH938" s="207"/>
      <c r="AI938" s="207"/>
    </row>
    <row r="939" spans="1:35" ht="12.75" customHeight="1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</row>
    <row r="940" spans="1:35" ht="12.75" customHeight="1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</row>
    <row r="941" spans="1:35" ht="12.75" customHeight="1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</row>
    <row r="942" spans="1:35" ht="12.75" customHeight="1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</row>
    <row r="943" spans="1:35" ht="12.75" customHeight="1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</row>
    <row r="944" spans="1:35" ht="12.75" customHeight="1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</row>
    <row r="945" spans="1:35" ht="12.75" customHeight="1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</row>
    <row r="946" spans="1:35" ht="12.75" customHeight="1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</row>
    <row r="947" spans="1:35" ht="12.75" customHeight="1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</row>
    <row r="948" spans="1:35" ht="12.75" customHeight="1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</row>
    <row r="949" spans="1:35" ht="12.75" customHeight="1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</row>
    <row r="950" spans="1:35" ht="12.75" customHeight="1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  <c r="AB950" s="207"/>
      <c r="AC950" s="207"/>
      <c r="AD950" s="207"/>
      <c r="AE950" s="207"/>
      <c r="AF950" s="207"/>
      <c r="AG950" s="207"/>
      <c r="AH950" s="207"/>
      <c r="AI950" s="207"/>
    </row>
    <row r="951" spans="1:35" ht="12.75" customHeight="1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  <c r="AB951" s="207"/>
      <c r="AC951" s="207"/>
      <c r="AD951" s="207"/>
      <c r="AE951" s="207"/>
      <c r="AF951" s="207"/>
      <c r="AG951" s="207"/>
      <c r="AH951" s="207"/>
      <c r="AI951" s="207"/>
    </row>
    <row r="952" spans="1:35" ht="12.75" customHeight="1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  <c r="AB952" s="207"/>
      <c r="AC952" s="207"/>
      <c r="AD952" s="207"/>
      <c r="AE952" s="207"/>
      <c r="AF952" s="207"/>
      <c r="AG952" s="207"/>
      <c r="AH952" s="207"/>
      <c r="AI952" s="207"/>
    </row>
    <row r="953" spans="1:35" ht="12.75" customHeight="1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  <c r="AB953" s="207"/>
      <c r="AC953" s="207"/>
      <c r="AD953" s="207"/>
      <c r="AE953" s="207"/>
      <c r="AF953" s="207"/>
      <c r="AG953" s="207"/>
      <c r="AH953" s="207"/>
      <c r="AI953" s="207"/>
    </row>
    <row r="954" spans="1:35" ht="12.75" customHeight="1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  <c r="AB954" s="207"/>
      <c r="AC954" s="207"/>
      <c r="AD954" s="207"/>
      <c r="AE954" s="207"/>
      <c r="AF954" s="207"/>
      <c r="AG954" s="207"/>
      <c r="AH954" s="207"/>
      <c r="AI954" s="207"/>
    </row>
    <row r="955" spans="1:35" ht="12.75" customHeight="1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  <c r="AB955" s="207"/>
      <c r="AC955" s="207"/>
      <c r="AD955" s="207"/>
      <c r="AE955" s="207"/>
      <c r="AF955" s="207"/>
      <c r="AG955" s="207"/>
      <c r="AH955" s="207"/>
      <c r="AI955" s="207"/>
    </row>
    <row r="956" spans="1:35" ht="12.75" customHeight="1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</row>
    <row r="957" spans="1:35" ht="12.75" customHeight="1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</row>
    <row r="958" spans="1:35" ht="12.75" customHeight="1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</row>
    <row r="959" spans="1:35" ht="12.75" customHeight="1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</row>
    <row r="960" spans="1:35" ht="12.75" customHeight="1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</row>
    <row r="961" spans="1:35" ht="12.75" customHeight="1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</row>
    <row r="962" spans="1:35" ht="12.75" customHeight="1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</row>
    <row r="963" spans="1:35" ht="12.75" customHeight="1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</row>
    <row r="964" spans="1:35" ht="12.75" customHeight="1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</row>
    <row r="965" spans="1:35" ht="12.75" customHeight="1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</row>
    <row r="966" spans="1:35" ht="12.75" customHeight="1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  <c r="AB966" s="207"/>
      <c r="AC966" s="207"/>
      <c r="AD966" s="207"/>
      <c r="AE966" s="207"/>
      <c r="AF966" s="207"/>
      <c r="AG966" s="207"/>
      <c r="AH966" s="207"/>
      <c r="AI966" s="207"/>
    </row>
    <row r="967" spans="1:35" ht="12.75" customHeight="1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  <c r="AB967" s="207"/>
      <c r="AC967" s="207"/>
      <c r="AD967" s="207"/>
      <c r="AE967" s="207"/>
      <c r="AF967" s="207"/>
      <c r="AG967" s="207"/>
      <c r="AH967" s="207"/>
      <c r="AI967" s="207"/>
    </row>
    <row r="968" spans="1:35" ht="12.75" customHeight="1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  <c r="AB968" s="207"/>
      <c r="AC968" s="207"/>
      <c r="AD968" s="207"/>
      <c r="AE968" s="207"/>
      <c r="AF968" s="207"/>
      <c r="AG968" s="207"/>
      <c r="AH968" s="207"/>
      <c r="AI968" s="207"/>
    </row>
    <row r="969" spans="1:35" ht="12.75" customHeight="1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  <c r="AB969" s="207"/>
      <c r="AC969" s="207"/>
      <c r="AD969" s="207"/>
      <c r="AE969" s="207"/>
      <c r="AF969" s="207"/>
      <c r="AG969" s="207"/>
      <c r="AH969" s="207"/>
      <c r="AI969" s="207"/>
    </row>
    <row r="970" spans="1:35" ht="12.75" customHeight="1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  <c r="AB970" s="207"/>
      <c r="AC970" s="207"/>
      <c r="AD970" s="207"/>
      <c r="AE970" s="207"/>
      <c r="AF970" s="207"/>
      <c r="AG970" s="207"/>
      <c r="AH970" s="207"/>
      <c r="AI970" s="207"/>
    </row>
    <row r="971" spans="1:35" ht="12.75" customHeight="1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  <c r="AB971" s="207"/>
      <c r="AC971" s="207"/>
      <c r="AD971" s="207"/>
      <c r="AE971" s="207"/>
      <c r="AF971" s="207"/>
      <c r="AG971" s="207"/>
      <c r="AH971" s="207"/>
      <c r="AI971" s="207"/>
    </row>
    <row r="972" spans="1:35" ht="12.75" customHeight="1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  <c r="AB972" s="207"/>
      <c r="AC972" s="207"/>
      <c r="AD972" s="207"/>
      <c r="AE972" s="207"/>
      <c r="AF972" s="207"/>
      <c r="AG972" s="207"/>
      <c r="AH972" s="207"/>
      <c r="AI972" s="207"/>
    </row>
    <row r="973" spans="1:35" ht="12.75" customHeight="1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  <c r="AB973" s="207"/>
      <c r="AC973" s="207"/>
      <c r="AD973" s="207"/>
      <c r="AE973" s="207"/>
      <c r="AF973" s="207"/>
      <c r="AG973" s="207"/>
      <c r="AH973" s="207"/>
      <c r="AI973" s="207"/>
    </row>
    <row r="974" spans="1:35" ht="12.75" customHeight="1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  <c r="AB974" s="207"/>
      <c r="AC974" s="207"/>
      <c r="AD974" s="207"/>
      <c r="AE974" s="207"/>
      <c r="AF974" s="207"/>
      <c r="AG974" s="207"/>
      <c r="AH974" s="207"/>
      <c r="AI974" s="207"/>
    </row>
    <row r="975" spans="1:35" ht="12.75" customHeight="1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  <c r="AB975" s="207"/>
      <c r="AC975" s="207"/>
      <c r="AD975" s="207"/>
      <c r="AE975" s="207"/>
      <c r="AF975" s="207"/>
      <c r="AG975" s="207"/>
      <c r="AH975" s="207"/>
      <c r="AI975" s="207"/>
    </row>
    <row r="976" spans="1:35" ht="12.75" customHeight="1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  <c r="AB976" s="207"/>
      <c r="AC976" s="207"/>
      <c r="AD976" s="207"/>
      <c r="AE976" s="207"/>
      <c r="AF976" s="207"/>
      <c r="AG976" s="207"/>
      <c r="AH976" s="207"/>
      <c r="AI976" s="207"/>
    </row>
    <row r="977" spans="1:35" ht="12.75" customHeight="1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  <c r="AB977" s="207"/>
      <c r="AC977" s="207"/>
      <c r="AD977" s="207"/>
      <c r="AE977" s="207"/>
      <c r="AF977" s="207"/>
      <c r="AG977" s="207"/>
      <c r="AH977" s="207"/>
      <c r="AI977" s="207"/>
    </row>
    <row r="978" spans="1:35" ht="12.75" customHeight="1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  <c r="AB978" s="207"/>
      <c r="AC978" s="207"/>
      <c r="AD978" s="207"/>
      <c r="AE978" s="207"/>
      <c r="AF978" s="207"/>
      <c r="AG978" s="207"/>
      <c r="AH978" s="207"/>
      <c r="AI978" s="207"/>
    </row>
    <row r="979" spans="1:35" ht="12.75" customHeight="1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  <c r="AB979" s="207"/>
      <c r="AC979" s="207"/>
      <c r="AD979" s="207"/>
      <c r="AE979" s="207"/>
      <c r="AF979" s="207"/>
      <c r="AG979" s="207"/>
      <c r="AH979" s="207"/>
      <c r="AI979" s="207"/>
    </row>
    <row r="980" spans="1:35" ht="12.75" customHeight="1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  <c r="AB980" s="207"/>
      <c r="AC980" s="207"/>
      <c r="AD980" s="207"/>
      <c r="AE980" s="207"/>
      <c r="AF980" s="207"/>
      <c r="AG980" s="207"/>
      <c r="AH980" s="207"/>
      <c r="AI980" s="207"/>
    </row>
    <row r="981" spans="1:35" ht="12.75" customHeight="1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  <c r="AB981" s="207"/>
      <c r="AC981" s="207"/>
      <c r="AD981" s="207"/>
      <c r="AE981" s="207"/>
      <c r="AF981" s="207"/>
      <c r="AG981" s="207"/>
      <c r="AH981" s="207"/>
      <c r="AI981" s="207"/>
    </row>
    <row r="982" spans="1:35" ht="12.75" customHeight="1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</row>
    <row r="983" spans="1:35" ht="12.75" customHeight="1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</row>
    <row r="984" spans="1:35" ht="12.75" customHeight="1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</row>
    <row r="985" spans="1:35" ht="12.75" customHeight="1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</row>
    <row r="986" spans="1:35" ht="12.75" customHeight="1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  <c r="AB986" s="207"/>
      <c r="AC986" s="207"/>
      <c r="AD986" s="207"/>
      <c r="AE986" s="207"/>
      <c r="AF986" s="207"/>
      <c r="AG986" s="207"/>
      <c r="AH986" s="207"/>
      <c r="AI986" s="207"/>
    </row>
    <row r="987" spans="1:35" ht="12.75" customHeight="1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</row>
    <row r="988" spans="1:35" ht="12.75" customHeight="1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  <c r="AB988" s="207"/>
      <c r="AC988" s="207"/>
      <c r="AD988" s="207"/>
      <c r="AE988" s="207"/>
      <c r="AF988" s="207"/>
      <c r="AG988" s="207"/>
      <c r="AH988" s="207"/>
      <c r="AI988" s="207"/>
    </row>
    <row r="989" spans="1:35" ht="12.75" customHeight="1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  <c r="AB989" s="207"/>
      <c r="AC989" s="207"/>
      <c r="AD989" s="207"/>
      <c r="AE989" s="207"/>
      <c r="AF989" s="207"/>
      <c r="AG989" s="207"/>
      <c r="AH989" s="207"/>
      <c r="AI989" s="207"/>
    </row>
    <row r="990" spans="1:35" ht="12.75" customHeight="1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  <c r="AB990" s="207"/>
      <c r="AC990" s="207"/>
      <c r="AD990" s="207"/>
      <c r="AE990" s="207"/>
      <c r="AF990" s="207"/>
      <c r="AG990" s="207"/>
      <c r="AH990" s="207"/>
      <c r="AI990" s="207"/>
    </row>
    <row r="991" spans="1:35" ht="12.75" customHeight="1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  <c r="AB991" s="207"/>
      <c r="AC991" s="207"/>
      <c r="AD991" s="207"/>
      <c r="AE991" s="207"/>
      <c r="AF991" s="207"/>
      <c r="AG991" s="207"/>
      <c r="AH991" s="207"/>
      <c r="AI991" s="207"/>
    </row>
    <row r="992" spans="1:35" ht="12.75" customHeight="1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  <c r="AB992" s="207"/>
      <c r="AC992" s="207"/>
      <c r="AD992" s="207"/>
      <c r="AE992" s="207"/>
      <c r="AF992" s="207"/>
      <c r="AG992" s="207"/>
      <c r="AH992" s="207"/>
      <c r="AI992" s="207"/>
    </row>
    <row r="993" spans="1:35" ht="12.75" customHeight="1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  <c r="AB993" s="207"/>
      <c r="AC993" s="207"/>
      <c r="AD993" s="207"/>
      <c r="AE993" s="207"/>
      <c r="AF993" s="207"/>
      <c r="AG993" s="207"/>
      <c r="AH993" s="207"/>
      <c r="AI993" s="207"/>
    </row>
    <row r="994" spans="1:35" ht="12.75" customHeight="1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  <c r="AB994" s="207"/>
      <c r="AC994" s="207"/>
      <c r="AD994" s="207"/>
      <c r="AE994" s="207"/>
      <c r="AF994" s="207"/>
      <c r="AG994" s="207"/>
      <c r="AH994" s="207"/>
      <c r="AI994" s="207"/>
    </row>
    <row r="995" spans="1:35" ht="12.75" customHeight="1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  <c r="AB995" s="207"/>
      <c r="AC995" s="207"/>
      <c r="AD995" s="207"/>
      <c r="AE995" s="207"/>
      <c r="AF995" s="207"/>
      <c r="AG995" s="207"/>
      <c r="AH995" s="207"/>
      <c r="AI995" s="207"/>
    </row>
    <row r="996" spans="1:35" ht="12.75" customHeight="1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  <c r="AB996" s="207"/>
      <c r="AC996" s="207"/>
      <c r="AD996" s="207"/>
      <c r="AE996" s="207"/>
      <c r="AF996" s="207"/>
      <c r="AG996" s="207"/>
      <c r="AH996" s="207"/>
      <c r="AI996" s="207"/>
    </row>
    <row r="997" spans="1:35" ht="12.75" customHeight="1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  <c r="AB997" s="207"/>
      <c r="AC997" s="207"/>
      <c r="AD997" s="207"/>
      <c r="AE997" s="207"/>
      <c r="AF997" s="207"/>
      <c r="AG997" s="207"/>
      <c r="AH997" s="207"/>
      <c r="AI997" s="207"/>
    </row>
    <row r="998" spans="1:35" ht="12.75" customHeight="1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  <c r="AB998" s="207"/>
      <c r="AC998" s="207"/>
      <c r="AD998" s="207"/>
      <c r="AE998" s="207"/>
      <c r="AF998" s="207"/>
      <c r="AG998" s="207"/>
      <c r="AH998" s="207"/>
      <c r="AI998" s="207"/>
    </row>
    <row r="999" spans="1:35" ht="12.75" customHeight="1">
      <c r="A999" s="207"/>
      <c r="B999" s="207"/>
      <c r="C999" s="207"/>
      <c r="D999" s="207"/>
      <c r="E999" s="207"/>
      <c r="F999" s="207"/>
      <c r="G999" s="207"/>
      <c r="H999" s="207"/>
      <c r="I999" s="207"/>
      <c r="J999" s="207"/>
      <c r="K999" s="207"/>
      <c r="L999" s="207"/>
      <c r="M999" s="207"/>
      <c r="N999" s="207"/>
      <c r="O999" s="207"/>
      <c r="P999" s="207"/>
      <c r="Q999" s="207"/>
      <c r="R999" s="207"/>
      <c r="S999" s="207"/>
      <c r="T999" s="207"/>
      <c r="U999" s="207"/>
      <c r="V999" s="207"/>
      <c r="W999" s="207"/>
      <c r="X999" s="207"/>
      <c r="Y999" s="207"/>
      <c r="Z999" s="207"/>
      <c r="AA999" s="207"/>
      <c r="AB999" s="207"/>
      <c r="AC999" s="207"/>
      <c r="AD999" s="207"/>
      <c r="AE999" s="207"/>
      <c r="AF999" s="207"/>
      <c r="AG999" s="207"/>
      <c r="AH999" s="207"/>
      <c r="AI999" s="207"/>
    </row>
    <row r="1000" spans="1:35" ht="12.75" customHeight="1">
      <c r="A1000" s="207"/>
      <c r="B1000" s="207"/>
      <c r="C1000" s="207"/>
      <c r="D1000" s="207"/>
      <c r="E1000" s="207"/>
      <c r="F1000" s="207"/>
      <c r="G1000" s="207"/>
      <c r="H1000" s="207"/>
      <c r="I1000" s="207"/>
      <c r="J1000" s="207"/>
      <c r="K1000" s="207"/>
      <c r="L1000" s="207"/>
      <c r="M1000" s="207"/>
      <c r="N1000" s="207"/>
      <c r="O1000" s="207"/>
      <c r="P1000" s="207"/>
      <c r="Q1000" s="207"/>
      <c r="R1000" s="207"/>
      <c r="S1000" s="207"/>
      <c r="T1000" s="207"/>
      <c r="U1000" s="207"/>
      <c r="V1000" s="207"/>
      <c r="W1000" s="207"/>
      <c r="X1000" s="207"/>
      <c r="Y1000" s="207"/>
      <c r="Z1000" s="207"/>
      <c r="AA1000" s="207"/>
      <c r="AB1000" s="207"/>
      <c r="AC1000" s="207"/>
      <c r="AD1000" s="207"/>
      <c r="AE1000" s="207"/>
      <c r="AF1000" s="207"/>
      <c r="AG1000" s="207"/>
      <c r="AH1000" s="207"/>
      <c r="AI1000" s="207"/>
    </row>
  </sheetData>
  <mergeCells count="54">
    <mergeCell ref="Q98:Q102"/>
    <mergeCell ref="I99:I103"/>
    <mergeCell ref="J100:J104"/>
    <mergeCell ref="A102:E102"/>
    <mergeCell ref="L100:L104"/>
    <mergeCell ref="F112:G112"/>
    <mergeCell ref="H113:I113"/>
    <mergeCell ref="H114:I114"/>
    <mergeCell ref="H115:I115"/>
    <mergeCell ref="A69:F69"/>
    <mergeCell ref="A77:A78"/>
    <mergeCell ref="B77:B78"/>
    <mergeCell ref="I77:I78"/>
    <mergeCell ref="K100:K104"/>
    <mergeCell ref="C77:C78"/>
    <mergeCell ref="D77:D78"/>
    <mergeCell ref="G92:H92"/>
    <mergeCell ref="A98:E98"/>
    <mergeCell ref="H64:I64"/>
    <mergeCell ref="H65:I65"/>
    <mergeCell ref="H66:I66"/>
    <mergeCell ref="H67:I67"/>
    <mergeCell ref="H68:I68"/>
    <mergeCell ref="A60:B60"/>
    <mergeCell ref="A61:G61"/>
    <mergeCell ref="A62:A63"/>
    <mergeCell ref="B62:B63"/>
    <mergeCell ref="C62:D62"/>
    <mergeCell ref="E62:E63"/>
    <mergeCell ref="F62:F63"/>
    <mergeCell ref="G62:G63"/>
    <mergeCell ref="E37:E38"/>
    <mergeCell ref="F37:F38"/>
    <mergeCell ref="G37:G38"/>
    <mergeCell ref="A56:F56"/>
    <mergeCell ref="A58:G58"/>
    <mergeCell ref="A33:D33"/>
    <mergeCell ref="A35:B35"/>
    <mergeCell ref="A37:A38"/>
    <mergeCell ref="B37:B38"/>
    <mergeCell ref="C37:D37"/>
    <mergeCell ref="K5:K6"/>
    <mergeCell ref="L5:O5"/>
    <mergeCell ref="P5:P6"/>
    <mergeCell ref="Q5:Q6"/>
    <mergeCell ref="A5:A6"/>
    <mergeCell ref="C8:F8"/>
    <mergeCell ref="C9:F9"/>
    <mergeCell ref="C10:F10"/>
    <mergeCell ref="C11:F11"/>
    <mergeCell ref="A1:G1"/>
    <mergeCell ref="B5:B6"/>
    <mergeCell ref="C5:F5"/>
    <mergeCell ref="A8:A11"/>
  </mergeCells>
  <pageMargins left="0.511811024" right="0.511811024" top="0.78740157499999996" bottom="0.78740157499999996" header="0" footer="0"/>
  <pageSetup paperSize="9"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workbookViewId="0">
      <selection sqref="A1:F1"/>
    </sheetView>
  </sheetViews>
  <sheetFormatPr defaultColWidth="14.42578125" defaultRowHeight="15" customHeight="1"/>
  <cols>
    <col min="1" max="1" width="22.7109375" customWidth="1"/>
    <col min="2" max="2" width="16.28515625" customWidth="1"/>
    <col min="3" max="3" width="12.7109375" customWidth="1"/>
    <col min="4" max="4" width="15.28515625" customWidth="1"/>
    <col min="5" max="5" width="17.7109375" customWidth="1"/>
    <col min="6" max="6" width="15.7109375" customWidth="1"/>
    <col min="7" max="7" width="13.140625" customWidth="1"/>
    <col min="8" max="8" width="12.85546875" customWidth="1"/>
    <col min="9" max="9" width="15.42578125" customWidth="1"/>
    <col min="10" max="10" width="12.7109375" customWidth="1"/>
    <col min="11" max="11" width="14.28515625" customWidth="1"/>
    <col min="12" max="16" width="12.7109375" customWidth="1"/>
    <col min="17" max="17" width="15.28515625" customWidth="1"/>
    <col min="18" max="18" width="12.7109375" customWidth="1"/>
    <col min="19" max="19" width="14.140625" customWidth="1"/>
    <col min="20" max="28" width="12.7109375" customWidth="1"/>
    <col min="29" max="29" width="15.7109375" customWidth="1"/>
    <col min="30" max="35" width="12.7109375" customWidth="1"/>
    <col min="36" max="36" width="14.28515625" customWidth="1"/>
    <col min="37" max="38" width="12.7109375" customWidth="1"/>
  </cols>
  <sheetData>
    <row r="1" spans="1:38" ht="15" customHeight="1">
      <c r="A1" s="704" t="s">
        <v>2115</v>
      </c>
      <c r="B1" s="687"/>
      <c r="C1" s="687"/>
      <c r="D1" s="687"/>
      <c r="E1" s="687"/>
      <c r="F1" s="687"/>
      <c r="G1" s="67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</row>
    <row r="2" spans="1:38" ht="15" customHeight="1">
      <c r="A2" s="467"/>
      <c r="B2" s="205"/>
      <c r="C2" s="205"/>
      <c r="D2" s="205"/>
      <c r="E2" s="205"/>
      <c r="F2" s="205"/>
      <c r="G2" s="205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</row>
    <row r="3" spans="1:38" ht="12.75" customHeight="1">
      <c r="A3" s="446" t="s">
        <v>2059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</row>
    <row r="4" spans="1:38" ht="12" customHeight="1">
      <c r="A4" s="720" t="s">
        <v>2214</v>
      </c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7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</row>
    <row r="5" spans="1:38" ht="14.25" customHeight="1">
      <c r="A5" s="714" t="s">
        <v>22</v>
      </c>
      <c r="B5" s="714" t="s">
        <v>2060</v>
      </c>
      <c r="C5" s="713" t="s">
        <v>2061</v>
      </c>
      <c r="D5" s="687"/>
      <c r="E5" s="687"/>
      <c r="F5" s="677"/>
      <c r="G5" s="715" t="s">
        <v>2062</v>
      </c>
      <c r="H5" s="687"/>
      <c r="I5" s="687"/>
      <c r="J5" s="687"/>
      <c r="K5" s="677"/>
      <c r="L5" s="714" t="s">
        <v>2063</v>
      </c>
      <c r="M5" s="715" t="s">
        <v>2064</v>
      </c>
      <c r="N5" s="687"/>
      <c r="O5" s="687"/>
      <c r="P5" s="677"/>
      <c r="Q5" s="716" t="s">
        <v>2065</v>
      </c>
      <c r="R5" s="714" t="s">
        <v>2066</v>
      </c>
      <c r="S5" s="722" t="s">
        <v>2206</v>
      </c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</row>
    <row r="6" spans="1:38" ht="14.25" customHeight="1">
      <c r="A6" s="682"/>
      <c r="B6" s="682"/>
      <c r="C6" s="524" t="s">
        <v>2067</v>
      </c>
      <c r="D6" s="524" t="s">
        <v>2068</v>
      </c>
      <c r="E6" s="524" t="s">
        <v>2069</v>
      </c>
      <c r="F6" s="524" t="s">
        <v>2070</v>
      </c>
      <c r="G6" s="522" t="s">
        <v>1847</v>
      </c>
      <c r="H6" s="522"/>
      <c r="I6" s="522" t="s">
        <v>2068</v>
      </c>
      <c r="J6" s="524" t="s">
        <v>2069</v>
      </c>
      <c r="K6" s="524" t="s">
        <v>2070</v>
      </c>
      <c r="L6" s="682"/>
      <c r="M6" s="522" t="s">
        <v>1847</v>
      </c>
      <c r="N6" s="522" t="s">
        <v>2068</v>
      </c>
      <c r="O6" s="524" t="s">
        <v>2069</v>
      </c>
      <c r="P6" s="524" t="s">
        <v>2070</v>
      </c>
      <c r="Q6" s="682"/>
      <c r="R6" s="682"/>
      <c r="S6" s="682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</row>
    <row r="7" spans="1:38" ht="27.75" customHeight="1">
      <c r="A7" s="525" t="s">
        <v>2071</v>
      </c>
      <c r="B7" s="522"/>
      <c r="C7" s="732" t="s">
        <v>2072</v>
      </c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77"/>
      <c r="R7" s="529" t="s">
        <v>2073</v>
      </c>
      <c r="S7" s="558" t="s">
        <v>2215</v>
      </c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</row>
    <row r="8" spans="1:38" ht="12.75" customHeight="1">
      <c r="A8" s="717" t="s">
        <v>2074</v>
      </c>
      <c r="B8" s="529"/>
      <c r="C8" s="711" t="s">
        <v>2196</v>
      </c>
      <c r="D8" s="687"/>
      <c r="E8" s="687"/>
      <c r="F8" s="677"/>
      <c r="G8" s="530">
        <v>110</v>
      </c>
      <c r="H8" s="530"/>
      <c r="I8" s="529"/>
      <c r="J8" s="529"/>
      <c r="K8" s="529"/>
      <c r="L8" s="529">
        <f>G8*6</f>
        <v>660</v>
      </c>
      <c r="M8" s="529"/>
      <c r="N8" s="529"/>
      <c r="O8" s="529"/>
      <c r="P8" s="529"/>
      <c r="Q8" s="529"/>
      <c r="R8" s="529">
        <f t="shared" ref="R8:R17" si="0">SUM(L8+Q8)</f>
        <v>660</v>
      </c>
      <c r="S8" s="559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</row>
    <row r="9" spans="1:38" ht="12.75" customHeight="1">
      <c r="A9" s="702"/>
      <c r="B9" s="529"/>
      <c r="C9" s="711" t="s">
        <v>2076</v>
      </c>
      <c r="D9" s="687"/>
      <c r="E9" s="687"/>
      <c r="F9" s="677"/>
      <c r="G9" s="530">
        <v>55</v>
      </c>
      <c r="H9" s="530"/>
      <c r="I9" s="529"/>
      <c r="J9" s="529"/>
      <c r="K9" s="529"/>
      <c r="L9" s="529">
        <f>G9*20</f>
        <v>1100</v>
      </c>
      <c r="M9" s="529"/>
      <c r="N9" s="529"/>
      <c r="O9" s="529"/>
      <c r="P9" s="529"/>
      <c r="Q9" s="529"/>
      <c r="R9" s="529">
        <f t="shared" si="0"/>
        <v>1100</v>
      </c>
      <c r="S9" s="559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</row>
    <row r="10" spans="1:38" ht="12.75" customHeight="1">
      <c r="A10" s="702"/>
      <c r="B10" s="529"/>
      <c r="C10" s="711" t="s">
        <v>2077</v>
      </c>
      <c r="D10" s="687"/>
      <c r="E10" s="687"/>
      <c r="F10" s="677"/>
      <c r="G10" s="530">
        <v>185</v>
      </c>
      <c r="H10" s="530"/>
      <c r="I10" s="529"/>
      <c r="J10" s="529"/>
      <c r="K10" s="529"/>
      <c r="L10" s="530">
        <f>G10*2</f>
        <v>370</v>
      </c>
      <c r="M10" s="529"/>
      <c r="N10" s="529"/>
      <c r="O10" s="529"/>
      <c r="P10" s="529"/>
      <c r="Q10" s="529"/>
      <c r="R10" s="529">
        <f t="shared" si="0"/>
        <v>370</v>
      </c>
      <c r="S10" s="559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</row>
    <row r="11" spans="1:38" ht="12.75" customHeight="1">
      <c r="A11" s="682"/>
      <c r="B11" s="529"/>
      <c r="C11" s="711" t="s">
        <v>2216</v>
      </c>
      <c r="D11" s="687"/>
      <c r="E11" s="687"/>
      <c r="F11" s="677"/>
      <c r="G11" s="530">
        <v>185</v>
      </c>
      <c r="H11" s="530"/>
      <c r="I11" s="529"/>
      <c r="J11" s="529"/>
      <c r="K11" s="529"/>
      <c r="L11" s="529">
        <f>G11*7</f>
        <v>1295</v>
      </c>
      <c r="M11" s="529"/>
      <c r="N11" s="529"/>
      <c r="O11" s="529"/>
      <c r="P11" s="529"/>
      <c r="Q11" s="529"/>
      <c r="R11" s="529">
        <f t="shared" si="0"/>
        <v>1295</v>
      </c>
      <c r="S11" s="559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</row>
    <row r="12" spans="1:38" ht="12.75" customHeight="1">
      <c r="A12" s="531" t="s">
        <v>2079</v>
      </c>
      <c r="B12" s="560">
        <v>45438</v>
      </c>
      <c r="C12" s="532"/>
      <c r="D12" s="532"/>
      <c r="E12" s="532"/>
      <c r="F12" s="532"/>
      <c r="G12" s="529">
        <v>150</v>
      </c>
      <c r="H12" s="529"/>
      <c r="I12" s="529"/>
      <c r="J12" s="529"/>
      <c r="K12" s="529"/>
      <c r="L12" s="529">
        <f t="shared" ref="L12:L15" si="1">PRODUCT(C12*G12)</f>
        <v>0</v>
      </c>
      <c r="M12" s="529">
        <v>230</v>
      </c>
      <c r="N12" s="533"/>
      <c r="O12" s="529"/>
      <c r="P12" s="529"/>
      <c r="Q12" s="529">
        <f>M12*C12</f>
        <v>0</v>
      </c>
      <c r="R12" s="529">
        <f t="shared" si="0"/>
        <v>0</v>
      </c>
      <c r="S12" s="559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</row>
    <row r="13" spans="1:38" ht="12.75" customHeight="1">
      <c r="A13" s="534" t="s">
        <v>2088</v>
      </c>
      <c r="B13" s="541" t="s">
        <v>2217</v>
      </c>
      <c r="C13" s="532" t="s">
        <v>2199</v>
      </c>
      <c r="D13" s="532"/>
      <c r="E13" s="532"/>
      <c r="F13" s="532"/>
      <c r="G13" s="529">
        <v>62.5</v>
      </c>
      <c r="H13" s="529"/>
      <c r="I13" s="529"/>
      <c r="J13" s="529"/>
      <c r="K13" s="529"/>
      <c r="L13" s="529">
        <f t="shared" si="1"/>
        <v>187.5</v>
      </c>
      <c r="M13" s="529">
        <v>50</v>
      </c>
      <c r="N13" s="529"/>
      <c r="O13" s="529"/>
      <c r="P13" s="529"/>
      <c r="Q13" s="529">
        <f>PRODUCT(C13*M13)</f>
        <v>150</v>
      </c>
      <c r="R13" s="529">
        <f t="shared" si="0"/>
        <v>337.5</v>
      </c>
      <c r="S13" s="559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</row>
    <row r="14" spans="1:38" ht="12.75" customHeight="1">
      <c r="A14" s="534" t="s">
        <v>2086</v>
      </c>
      <c r="B14" s="561" t="s">
        <v>2218</v>
      </c>
      <c r="C14" s="532" t="s">
        <v>2198</v>
      </c>
      <c r="D14" s="532"/>
      <c r="E14" s="532"/>
      <c r="F14" s="532"/>
      <c r="G14" s="529">
        <v>27.5</v>
      </c>
      <c r="H14" s="529"/>
      <c r="I14" s="529"/>
      <c r="J14" s="529"/>
      <c r="K14" s="529"/>
      <c r="L14" s="529">
        <f t="shared" si="1"/>
        <v>137.5</v>
      </c>
      <c r="M14" s="529"/>
      <c r="N14" s="529"/>
      <c r="O14" s="529"/>
      <c r="P14" s="529"/>
      <c r="Q14" s="529"/>
      <c r="R14" s="529">
        <f t="shared" si="0"/>
        <v>137.5</v>
      </c>
      <c r="S14" s="559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</row>
    <row r="15" spans="1:38" ht="12.75" customHeight="1">
      <c r="A15" s="534" t="s">
        <v>2089</v>
      </c>
      <c r="B15" s="561" t="s">
        <v>2219</v>
      </c>
      <c r="C15" s="532" t="s">
        <v>2090</v>
      </c>
      <c r="D15" s="532"/>
      <c r="E15" s="532"/>
      <c r="F15" s="532"/>
      <c r="G15" s="529">
        <v>62.5</v>
      </c>
      <c r="H15" s="529"/>
      <c r="I15" s="529"/>
      <c r="J15" s="529"/>
      <c r="K15" s="529"/>
      <c r="L15" s="529">
        <f t="shared" si="1"/>
        <v>375</v>
      </c>
      <c r="M15" s="529">
        <v>50</v>
      </c>
      <c r="N15" s="529"/>
      <c r="O15" s="529"/>
      <c r="P15" s="529"/>
      <c r="Q15" s="529">
        <f>PRODUCT(C15*M15)</f>
        <v>300</v>
      </c>
      <c r="R15" s="529">
        <f t="shared" si="0"/>
        <v>675</v>
      </c>
      <c r="S15" s="559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</row>
    <row r="16" spans="1:38" ht="12.75" customHeight="1">
      <c r="A16" s="534" t="s">
        <v>2082</v>
      </c>
      <c r="B16" s="541" t="s">
        <v>2220</v>
      </c>
      <c r="C16" s="532" t="s">
        <v>2097</v>
      </c>
      <c r="D16" s="532" t="s">
        <v>2081</v>
      </c>
      <c r="E16" s="532" t="s">
        <v>2081</v>
      </c>
      <c r="F16" s="532" t="s">
        <v>2081</v>
      </c>
      <c r="G16" s="529">
        <v>62.5</v>
      </c>
      <c r="H16" s="529"/>
      <c r="I16" s="529">
        <v>279.5</v>
      </c>
      <c r="J16" s="529">
        <v>121</v>
      </c>
      <c r="K16" s="529">
        <v>121</v>
      </c>
      <c r="L16" s="529">
        <f>PRODUCT(C16*G16)+(PRODUCT(D16*I16))+PRODUCT(E16*J16)+PRODUCT(F16*K16)</f>
        <v>1084</v>
      </c>
      <c r="M16" s="529">
        <v>50</v>
      </c>
      <c r="N16" s="529">
        <v>171</v>
      </c>
      <c r="O16" s="529">
        <v>95</v>
      </c>
      <c r="P16" s="529">
        <v>95</v>
      </c>
      <c r="Q16" s="529">
        <f>PRODUCT(C16*M16)+N16+O16+P16</f>
        <v>811</v>
      </c>
      <c r="R16" s="529">
        <f t="shared" si="0"/>
        <v>1895</v>
      </c>
      <c r="S16" s="559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</row>
    <row r="17" spans="1:38" ht="12.75" customHeight="1">
      <c r="A17" s="531" t="s">
        <v>2091</v>
      </c>
      <c r="B17" s="541" t="s">
        <v>2221</v>
      </c>
      <c r="C17" s="532" t="s">
        <v>2093</v>
      </c>
      <c r="D17" s="532"/>
      <c r="E17" s="532"/>
      <c r="F17" s="532"/>
      <c r="G17" s="529"/>
      <c r="H17" s="529"/>
      <c r="I17" s="529"/>
      <c r="J17" s="529"/>
      <c r="K17" s="529"/>
      <c r="L17" s="529">
        <f>PRODUCT(C17*G17)</f>
        <v>0</v>
      </c>
      <c r="M17" s="529"/>
      <c r="N17" s="529"/>
      <c r="O17" s="529"/>
      <c r="P17" s="529"/>
      <c r="Q17" s="529"/>
      <c r="R17" s="529">
        <f t="shared" si="0"/>
        <v>0</v>
      </c>
      <c r="S17" s="559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</row>
    <row r="18" spans="1:38" ht="12.75" customHeight="1">
      <c r="A18" s="534" t="s">
        <v>2201</v>
      </c>
      <c r="B18" s="541" t="s">
        <v>2222</v>
      </c>
      <c r="C18" s="524" t="s">
        <v>2097</v>
      </c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36"/>
      <c r="S18" s="559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</row>
    <row r="19" spans="1:38" ht="12.75" customHeight="1">
      <c r="A19" s="534" t="s">
        <v>2094</v>
      </c>
      <c r="B19" s="562">
        <v>45507</v>
      </c>
      <c r="C19" s="532" t="s">
        <v>2090</v>
      </c>
      <c r="D19" s="532"/>
      <c r="E19" s="532"/>
      <c r="F19" s="532"/>
      <c r="G19" s="529">
        <v>150</v>
      </c>
      <c r="H19" s="529"/>
      <c r="I19" s="529"/>
      <c r="J19" s="529"/>
      <c r="K19" s="529"/>
      <c r="L19" s="529">
        <f t="shared" ref="L19:L20" si="2">PRODUCT(C19*G19)</f>
        <v>900</v>
      </c>
      <c r="M19" s="529">
        <v>964.5</v>
      </c>
      <c r="N19" s="529"/>
      <c r="O19" s="529"/>
      <c r="P19" s="529"/>
      <c r="Q19" s="529">
        <f>2*M19</f>
        <v>1929</v>
      </c>
      <c r="R19" s="529">
        <f t="shared" ref="R19:R22" si="3">SUM(L19+Q19)</f>
        <v>2829</v>
      </c>
      <c r="S19" s="559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</row>
    <row r="20" spans="1:38" ht="12.75" customHeight="1">
      <c r="A20" s="534" t="s">
        <v>2096</v>
      </c>
      <c r="B20" s="541" t="s">
        <v>2223</v>
      </c>
      <c r="C20" s="532" t="s">
        <v>2224</v>
      </c>
      <c r="D20" s="532"/>
      <c r="E20" s="532"/>
      <c r="F20" s="532"/>
      <c r="G20" s="529">
        <v>85</v>
      </c>
      <c r="H20" s="529"/>
      <c r="I20" s="529"/>
      <c r="J20" s="529"/>
      <c r="K20" s="529"/>
      <c r="L20" s="529">
        <f t="shared" si="2"/>
        <v>850</v>
      </c>
      <c r="M20" s="529">
        <v>796.8</v>
      </c>
      <c r="N20" s="535"/>
      <c r="O20" s="534"/>
      <c r="P20" s="534"/>
      <c r="Q20" s="534">
        <f t="shared" ref="Q20:Q21" si="4">M20</f>
        <v>796.8</v>
      </c>
      <c r="R20" s="529">
        <f t="shared" si="3"/>
        <v>1646.8</v>
      </c>
      <c r="S20" s="559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</row>
    <row r="21" spans="1:38" ht="12.75" customHeight="1">
      <c r="A21" s="534" t="s">
        <v>2100</v>
      </c>
      <c r="B21" s="541" t="s">
        <v>2225</v>
      </c>
      <c r="C21" s="532" t="s">
        <v>2090</v>
      </c>
      <c r="D21" s="532"/>
      <c r="E21" s="532"/>
      <c r="F21" s="532"/>
      <c r="G21" s="529">
        <v>145</v>
      </c>
      <c r="H21" s="529"/>
      <c r="I21" s="529">
        <v>332.03</v>
      </c>
      <c r="J21" s="529"/>
      <c r="K21" s="529"/>
      <c r="L21" s="529">
        <f>PRODUCT(C21*G21)+(I21*2)</f>
        <v>1534.06</v>
      </c>
      <c r="M21" s="529">
        <v>996.1</v>
      </c>
      <c r="N21" s="529"/>
      <c r="O21" s="529"/>
      <c r="P21" s="529"/>
      <c r="Q21" s="529">
        <f t="shared" si="4"/>
        <v>996.1</v>
      </c>
      <c r="R21" s="529">
        <f t="shared" si="3"/>
        <v>2530.16</v>
      </c>
      <c r="S21" s="559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</row>
    <row r="22" spans="1:38" ht="12.75" customHeight="1">
      <c r="A22" s="534" t="s">
        <v>2098</v>
      </c>
      <c r="B22" s="541" t="s">
        <v>2226</v>
      </c>
      <c r="C22" s="532" t="s">
        <v>2081</v>
      </c>
      <c r="D22" s="532"/>
      <c r="E22" s="532"/>
      <c r="F22" s="532"/>
      <c r="G22" s="529">
        <v>150</v>
      </c>
      <c r="H22" s="529"/>
      <c r="I22" s="529"/>
      <c r="J22" s="529"/>
      <c r="K22" s="529"/>
      <c r="L22" s="529">
        <f>PRODUCT(C22*G22)</f>
        <v>150</v>
      </c>
      <c r="M22" s="529">
        <v>230</v>
      </c>
      <c r="N22" s="529"/>
      <c r="O22" s="529"/>
      <c r="P22" s="529"/>
      <c r="Q22" s="529">
        <f>PRODUCT(C22*M22)</f>
        <v>230</v>
      </c>
      <c r="R22" s="529">
        <f t="shared" si="3"/>
        <v>380</v>
      </c>
      <c r="S22" s="559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</row>
    <row r="23" spans="1:38" ht="12.75" customHeight="1">
      <c r="A23" s="531" t="s">
        <v>2112</v>
      </c>
      <c r="B23" s="541" t="s">
        <v>2227</v>
      </c>
      <c r="C23" s="524" t="s">
        <v>2097</v>
      </c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36"/>
      <c r="S23" s="559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</row>
    <row r="24" spans="1:38" ht="12.75" customHeight="1">
      <c r="A24" s="534" t="s">
        <v>2101</v>
      </c>
      <c r="B24" s="541" t="s">
        <v>2228</v>
      </c>
      <c r="C24" s="532" t="s">
        <v>2081</v>
      </c>
      <c r="D24" s="532"/>
      <c r="E24" s="532"/>
      <c r="F24" s="532"/>
      <c r="G24" s="529">
        <v>145</v>
      </c>
      <c r="H24" s="529"/>
      <c r="I24" s="529">
        <v>332.03</v>
      </c>
      <c r="J24" s="529"/>
      <c r="K24" s="529"/>
      <c r="L24" s="529">
        <f>PRODUCT(C24*G24)+I24</f>
        <v>477.03</v>
      </c>
      <c r="M24" s="529">
        <v>996.1</v>
      </c>
      <c r="N24" s="529"/>
      <c r="O24" s="529"/>
      <c r="P24" s="529"/>
      <c r="Q24" s="529">
        <f>M24</f>
        <v>996.1</v>
      </c>
      <c r="R24" s="529">
        <f t="shared" ref="R24:R26" si="5">SUM(L24+Q24)</f>
        <v>1473.13</v>
      </c>
      <c r="S24" s="559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</row>
    <row r="25" spans="1:38" ht="12.75" customHeight="1">
      <c r="A25" s="534" t="s">
        <v>2102</v>
      </c>
      <c r="B25" s="562">
        <v>45570</v>
      </c>
      <c r="C25" s="532" t="s">
        <v>2198</v>
      </c>
      <c r="D25" s="532" t="s">
        <v>2081</v>
      </c>
      <c r="E25" s="532"/>
      <c r="F25" s="532"/>
      <c r="G25" s="529">
        <v>27.5</v>
      </c>
      <c r="H25" s="529"/>
      <c r="I25" s="529">
        <v>138</v>
      </c>
      <c r="J25" s="529"/>
      <c r="K25" s="529"/>
      <c r="L25" s="529">
        <f>PRODUCT(C25*G25)+(PRODUCT(D25*I25))</f>
        <v>275.5</v>
      </c>
      <c r="M25" s="529">
        <v>22</v>
      </c>
      <c r="N25" s="529">
        <v>86</v>
      </c>
      <c r="O25" s="529"/>
      <c r="P25" s="529"/>
      <c r="Q25" s="529">
        <f>PRODUCT(C25*M25)+N25</f>
        <v>196</v>
      </c>
      <c r="R25" s="529">
        <f t="shared" si="5"/>
        <v>471.5</v>
      </c>
      <c r="S25" s="559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</row>
    <row r="26" spans="1:38" ht="12.75" customHeight="1">
      <c r="A26" s="534" t="s">
        <v>2104</v>
      </c>
      <c r="B26" s="541" t="s">
        <v>2229</v>
      </c>
      <c r="C26" s="532" t="s">
        <v>2200</v>
      </c>
      <c r="D26" s="532" t="s">
        <v>2081</v>
      </c>
      <c r="E26" s="532" t="s">
        <v>2081</v>
      </c>
      <c r="F26" s="532" t="s">
        <v>2081</v>
      </c>
      <c r="G26" s="529">
        <v>62.5</v>
      </c>
      <c r="H26" s="529"/>
      <c r="I26" s="529">
        <v>279.5</v>
      </c>
      <c r="J26" s="529">
        <v>121</v>
      </c>
      <c r="K26" s="529">
        <v>121</v>
      </c>
      <c r="L26" s="529">
        <f>PRODUCT(C26*G26)+(PRODUCT(D26*I26))+PRODUCT(E26*J26)+PRODUCT(F26*K26)</f>
        <v>1271.5</v>
      </c>
      <c r="M26" s="529">
        <v>50</v>
      </c>
      <c r="N26" s="529">
        <v>171</v>
      </c>
      <c r="O26" s="529">
        <v>95</v>
      </c>
      <c r="P26" s="529">
        <v>95</v>
      </c>
      <c r="Q26" s="529">
        <f>PRODUCT(C26*M26)+N26+O26+P26</f>
        <v>961</v>
      </c>
      <c r="R26" s="529">
        <f t="shared" si="5"/>
        <v>2232.5</v>
      </c>
      <c r="S26" s="559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</row>
    <row r="27" spans="1:38" ht="12.75" customHeight="1">
      <c r="A27" s="531" t="s">
        <v>2105</v>
      </c>
      <c r="B27" s="529" t="s">
        <v>2106</v>
      </c>
      <c r="C27" s="532"/>
      <c r="D27" s="532"/>
      <c r="E27" s="532"/>
      <c r="F27" s="532"/>
      <c r="G27" s="529">
        <v>63.47</v>
      </c>
      <c r="H27" s="529"/>
      <c r="I27" s="529"/>
      <c r="J27" s="529"/>
      <c r="K27" s="529"/>
      <c r="L27" s="529">
        <f>PRODUCT(C27*G27)</f>
        <v>0</v>
      </c>
      <c r="M27" s="529">
        <v>528.95000000000005</v>
      </c>
      <c r="N27" s="535"/>
      <c r="O27" s="534"/>
      <c r="P27" s="534"/>
      <c r="Q27" s="534">
        <f>M27</f>
        <v>528.95000000000005</v>
      </c>
      <c r="R27" s="529"/>
      <c r="S27" s="559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</row>
    <row r="28" spans="1:38" ht="12.75" customHeight="1">
      <c r="A28" s="534" t="s">
        <v>2107</v>
      </c>
      <c r="B28" s="562">
        <v>45605</v>
      </c>
      <c r="C28" s="532"/>
      <c r="D28" s="532" t="s">
        <v>2081</v>
      </c>
      <c r="E28" s="532" t="s">
        <v>2081</v>
      </c>
      <c r="F28" s="532" t="s">
        <v>2081</v>
      </c>
      <c r="G28" s="529"/>
      <c r="H28" s="529"/>
      <c r="I28" s="529">
        <v>659</v>
      </c>
      <c r="J28" s="529">
        <v>208</v>
      </c>
      <c r="K28" s="529">
        <v>197</v>
      </c>
      <c r="L28" s="529">
        <f>PRODUCT(D28*I28)+PRODUCT(E28*J28)+PRODUCT(F28*K28)</f>
        <v>1064</v>
      </c>
      <c r="M28" s="529"/>
      <c r="N28" s="529">
        <v>377</v>
      </c>
      <c r="O28" s="529">
        <v>197</v>
      </c>
      <c r="P28" s="529">
        <v>139</v>
      </c>
      <c r="Q28" s="529">
        <f>N28+O28+P28</f>
        <v>713</v>
      </c>
      <c r="R28" s="529">
        <f t="shared" ref="R28:R30" si="6">SUM(L28+Q28)</f>
        <v>1777</v>
      </c>
      <c r="S28" s="559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</row>
    <row r="29" spans="1:38" ht="12.75" customHeight="1">
      <c r="A29" s="534" t="s">
        <v>2108</v>
      </c>
      <c r="B29" s="541" t="s">
        <v>2230</v>
      </c>
      <c r="C29" s="532" t="s">
        <v>2090</v>
      </c>
      <c r="D29" s="532"/>
      <c r="E29" s="532"/>
      <c r="F29" s="532"/>
      <c r="G29" s="529">
        <v>62.5</v>
      </c>
      <c r="H29" s="529"/>
      <c r="I29" s="529"/>
      <c r="J29" s="529"/>
      <c r="K29" s="529"/>
      <c r="L29" s="529">
        <f>PRODUCT(C29*G29)</f>
        <v>375</v>
      </c>
      <c r="M29" s="529">
        <v>50</v>
      </c>
      <c r="N29" s="529"/>
      <c r="O29" s="529"/>
      <c r="P29" s="529"/>
      <c r="Q29" s="529">
        <f>PRODUCT(C29*M29)</f>
        <v>300</v>
      </c>
      <c r="R29" s="529">
        <f t="shared" si="6"/>
        <v>675</v>
      </c>
      <c r="S29" s="559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</row>
    <row r="30" spans="1:38" ht="12.75" customHeight="1">
      <c r="A30" s="534" t="s">
        <v>2109</v>
      </c>
      <c r="B30" s="541" t="s">
        <v>2231</v>
      </c>
      <c r="C30" s="532" t="s">
        <v>2198</v>
      </c>
      <c r="D30" s="532"/>
      <c r="E30" s="532" t="s">
        <v>2081</v>
      </c>
      <c r="F30" s="532" t="s">
        <v>2081</v>
      </c>
      <c r="G30" s="529">
        <v>145</v>
      </c>
      <c r="H30" s="529"/>
      <c r="I30" s="529">
        <v>332.03</v>
      </c>
      <c r="J30" s="529"/>
      <c r="K30" s="529"/>
      <c r="L30" s="529">
        <f>PRODUCT(C30*G30)+(I30*2)</f>
        <v>1389.06</v>
      </c>
      <c r="M30" s="529"/>
      <c r="N30" s="529">
        <v>996.1</v>
      </c>
      <c r="O30" s="529"/>
      <c r="P30" s="529"/>
      <c r="Q30" s="529">
        <f>N30</f>
        <v>996.1</v>
      </c>
      <c r="R30" s="529">
        <f t="shared" si="6"/>
        <v>2385.16</v>
      </c>
      <c r="S30" s="559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</row>
    <row r="31" spans="1:38" ht="12.75" customHeight="1">
      <c r="A31" s="207"/>
      <c r="B31" s="720" t="s">
        <v>14</v>
      </c>
      <c r="C31" s="68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  <c r="Q31" s="687"/>
      <c r="R31" s="677"/>
      <c r="S31" s="536">
        <f>SUM(R13:R30)</f>
        <v>19445.25</v>
      </c>
      <c r="T31" s="220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</row>
    <row r="32" spans="1:38" ht="12.75" customHeight="1">
      <c r="A32" s="458"/>
      <c r="B32" s="458"/>
      <c r="C32" s="459"/>
      <c r="D32" s="459"/>
      <c r="E32" s="458"/>
      <c r="F32" s="458"/>
      <c r="G32" s="458"/>
      <c r="H32" s="458"/>
      <c r="I32" s="458"/>
      <c r="J32" s="458"/>
      <c r="K32" s="458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</row>
    <row r="33" spans="1:38" ht="12.75" customHeight="1">
      <c r="A33" s="705" t="s">
        <v>2113</v>
      </c>
      <c r="B33" s="659"/>
      <c r="C33" s="659"/>
      <c r="D33" s="660"/>
      <c r="E33" s="458"/>
      <c r="F33" s="458"/>
      <c r="G33" s="458"/>
      <c r="H33" s="458"/>
      <c r="I33" s="458"/>
      <c r="J33" s="458"/>
      <c r="K33" s="458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</row>
    <row r="34" spans="1:38" ht="24.75" customHeight="1">
      <c r="A34" s="460"/>
      <c r="B34" s="460"/>
      <c r="C34" s="458"/>
      <c r="D34" s="459"/>
      <c r="E34" s="458"/>
      <c r="F34" s="458"/>
      <c r="G34" s="458"/>
      <c r="H34" s="458"/>
      <c r="I34" s="458"/>
      <c r="J34" s="458"/>
      <c r="K34" s="458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</row>
    <row r="35" spans="1:38" ht="12.75" customHeight="1">
      <c r="A35" s="689" t="s">
        <v>2114</v>
      </c>
      <c r="B35" s="675"/>
      <c r="C35" s="459"/>
      <c r="D35" s="459"/>
      <c r="E35" s="458"/>
      <c r="F35" s="458"/>
      <c r="G35" s="458"/>
      <c r="H35" s="458"/>
      <c r="I35" s="458"/>
      <c r="J35" s="458"/>
      <c r="K35" s="458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</row>
    <row r="36" spans="1:38" ht="12.75" customHeight="1">
      <c r="A36" s="458"/>
      <c r="B36" s="458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</row>
    <row r="37" spans="1:38" ht="12.75" customHeight="1">
      <c r="A37" s="712" t="s">
        <v>22</v>
      </c>
      <c r="B37" s="712" t="s">
        <v>2060</v>
      </c>
      <c r="C37" s="718" t="s">
        <v>2061</v>
      </c>
      <c r="D37" s="677"/>
      <c r="E37" s="719" t="s">
        <v>2116</v>
      </c>
      <c r="F37" s="719" t="s">
        <v>2117</v>
      </c>
      <c r="G37" s="733" t="s">
        <v>2232</v>
      </c>
      <c r="H37" s="734" t="s">
        <v>2233</v>
      </c>
      <c r="I37" s="722" t="s">
        <v>2206</v>
      </c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</row>
    <row r="38" spans="1:38" ht="12.75" customHeight="1">
      <c r="A38" s="682"/>
      <c r="B38" s="682"/>
      <c r="C38" s="539" t="s">
        <v>2067</v>
      </c>
      <c r="D38" s="539" t="s">
        <v>2119</v>
      </c>
      <c r="E38" s="682"/>
      <c r="F38" s="682"/>
      <c r="G38" s="682"/>
      <c r="H38" s="682"/>
      <c r="I38" s="682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</row>
    <row r="39" spans="1:38" ht="12.75" customHeight="1">
      <c r="A39" s="563" t="s">
        <v>2079</v>
      </c>
      <c r="B39" s="560">
        <v>45438</v>
      </c>
      <c r="C39" s="532"/>
      <c r="D39" s="541"/>
      <c r="E39" s="541" t="s">
        <v>2234</v>
      </c>
      <c r="F39" s="541"/>
      <c r="G39" s="542"/>
      <c r="H39" s="564"/>
      <c r="I39" s="565" t="s">
        <v>2189</v>
      </c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</row>
    <row r="40" spans="1:38" ht="12.75" customHeight="1">
      <c r="A40" s="535" t="s">
        <v>2088</v>
      </c>
      <c r="B40" s="541" t="s">
        <v>2217</v>
      </c>
      <c r="C40" s="532" t="s">
        <v>2199</v>
      </c>
      <c r="D40" s="541">
        <v>1</v>
      </c>
      <c r="E40" s="541" t="s">
        <v>2127</v>
      </c>
      <c r="F40" s="541" t="s">
        <v>2204</v>
      </c>
      <c r="G40" s="542"/>
      <c r="H40" s="564">
        <v>506.25</v>
      </c>
      <c r="I40" s="565" t="s">
        <v>2187</v>
      </c>
      <c r="J40" s="543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</row>
    <row r="41" spans="1:38" ht="12.75" customHeight="1">
      <c r="A41" s="535" t="s">
        <v>2086</v>
      </c>
      <c r="B41" s="561" t="s">
        <v>2218</v>
      </c>
      <c r="C41" s="532" t="s">
        <v>2198</v>
      </c>
      <c r="D41" s="541">
        <v>2</v>
      </c>
      <c r="E41" s="541" t="s">
        <v>2124</v>
      </c>
      <c r="F41" s="541" t="s">
        <v>2204</v>
      </c>
      <c r="G41" s="542"/>
      <c r="H41" s="564">
        <v>715.2</v>
      </c>
      <c r="I41" s="565" t="s">
        <v>2187</v>
      </c>
      <c r="J41" s="543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</row>
    <row r="42" spans="1:38" ht="12.75" customHeight="1">
      <c r="A42" s="535" t="s">
        <v>2089</v>
      </c>
      <c r="B42" s="561" t="s">
        <v>2219</v>
      </c>
      <c r="C42" s="532" t="s">
        <v>2090</v>
      </c>
      <c r="D42" s="541">
        <v>2</v>
      </c>
      <c r="E42" s="541" t="s">
        <v>2130</v>
      </c>
      <c r="F42" s="541" t="s">
        <v>2204</v>
      </c>
      <c r="G42" s="542"/>
      <c r="H42" s="564">
        <v>593.91999999999996</v>
      </c>
      <c r="I42" s="565" t="s">
        <v>2187</v>
      </c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</row>
    <row r="43" spans="1:38" ht="12.75" customHeight="1">
      <c r="A43" s="535" t="s">
        <v>2082</v>
      </c>
      <c r="B43" s="541" t="s">
        <v>2220</v>
      </c>
      <c r="C43" s="532" t="s">
        <v>2097</v>
      </c>
      <c r="D43" s="541">
        <v>2</v>
      </c>
      <c r="E43" s="541" t="s">
        <v>2122</v>
      </c>
      <c r="F43" s="541" t="s">
        <v>2235</v>
      </c>
      <c r="G43" s="542">
        <v>1452.5</v>
      </c>
      <c r="H43" s="564">
        <v>627.84</v>
      </c>
      <c r="I43" s="565" t="s">
        <v>2187</v>
      </c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</row>
    <row r="44" spans="1:38" ht="12.75" customHeight="1">
      <c r="A44" s="563" t="s">
        <v>2091</v>
      </c>
      <c r="B44" s="541" t="s">
        <v>2221</v>
      </c>
      <c r="C44" s="532" t="s">
        <v>2093</v>
      </c>
      <c r="D44" s="541"/>
      <c r="E44" s="541" t="s">
        <v>2236</v>
      </c>
      <c r="F44" s="541"/>
      <c r="G44" s="542"/>
      <c r="H44" s="564"/>
      <c r="I44" s="565" t="s">
        <v>1284</v>
      </c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</row>
    <row r="45" spans="1:38" ht="12.75" customHeight="1">
      <c r="A45" s="535" t="s">
        <v>2111</v>
      </c>
      <c r="B45" s="541" t="s">
        <v>2222</v>
      </c>
      <c r="C45" s="524" t="s">
        <v>2097</v>
      </c>
      <c r="D45" s="541"/>
      <c r="E45" s="541" t="s">
        <v>2237</v>
      </c>
      <c r="F45" s="541"/>
      <c r="G45" s="542"/>
      <c r="H45" s="564"/>
      <c r="I45" s="565" t="s">
        <v>2238</v>
      </c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</row>
    <row r="46" spans="1:38" ht="12.75" customHeight="1">
      <c r="A46" s="535" t="s">
        <v>2094</v>
      </c>
      <c r="B46" s="562">
        <v>45507</v>
      </c>
      <c r="C46" s="532" t="s">
        <v>2090</v>
      </c>
      <c r="D46" s="541">
        <v>1</v>
      </c>
      <c r="E46" s="541" t="s">
        <v>2126</v>
      </c>
      <c r="F46" s="541" t="s">
        <v>2204</v>
      </c>
      <c r="G46" s="542"/>
      <c r="H46" s="564">
        <v>823.68</v>
      </c>
      <c r="I46" s="565" t="s">
        <v>2187</v>
      </c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</row>
    <row r="47" spans="1:38" ht="26.25" customHeight="1">
      <c r="A47" s="535" t="s">
        <v>2096</v>
      </c>
      <c r="B47" s="541" t="s">
        <v>2223</v>
      </c>
      <c r="C47" s="532" t="s">
        <v>2224</v>
      </c>
      <c r="D47" s="541">
        <v>2</v>
      </c>
      <c r="E47" s="541" t="s">
        <v>2127</v>
      </c>
      <c r="F47" s="541" t="s">
        <v>2204</v>
      </c>
      <c r="G47" s="542"/>
      <c r="H47" s="564">
        <v>1215</v>
      </c>
      <c r="I47" s="565" t="s">
        <v>2239</v>
      </c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</row>
    <row r="48" spans="1:38" ht="12.75" customHeight="1">
      <c r="A48" s="535" t="s">
        <v>2100</v>
      </c>
      <c r="B48" s="541" t="s">
        <v>2225</v>
      </c>
      <c r="C48" s="532" t="s">
        <v>2090</v>
      </c>
      <c r="D48" s="541">
        <v>2</v>
      </c>
      <c r="E48" s="541" t="s">
        <v>2240</v>
      </c>
      <c r="F48" s="541" t="s">
        <v>2128</v>
      </c>
      <c r="G48" s="542">
        <v>5498</v>
      </c>
      <c r="H48" s="564"/>
      <c r="I48" s="565" t="s">
        <v>2241</v>
      </c>
      <c r="J48" s="543">
        <f>G48/8</f>
        <v>687.25</v>
      </c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</row>
    <row r="49" spans="1:38" ht="12.75" customHeight="1">
      <c r="A49" s="535" t="s">
        <v>2098</v>
      </c>
      <c r="B49" s="541" t="s">
        <v>2226</v>
      </c>
      <c r="C49" s="532" t="s">
        <v>2085</v>
      </c>
      <c r="D49" s="541">
        <v>1</v>
      </c>
      <c r="E49" s="541" t="s">
        <v>2242</v>
      </c>
      <c r="F49" s="541" t="s">
        <v>2204</v>
      </c>
      <c r="G49" s="542"/>
      <c r="H49" s="564">
        <v>203.76</v>
      </c>
      <c r="I49" s="565" t="s">
        <v>2189</v>
      </c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</row>
    <row r="50" spans="1:38" ht="12.75" customHeight="1">
      <c r="A50" s="535" t="s">
        <v>2112</v>
      </c>
      <c r="B50" s="541" t="s">
        <v>2227</v>
      </c>
      <c r="C50" s="524" t="s">
        <v>2097</v>
      </c>
      <c r="D50" s="541"/>
      <c r="E50" s="541"/>
      <c r="F50" s="541"/>
      <c r="G50" s="542"/>
      <c r="H50" s="564"/>
      <c r="I50" s="565" t="s">
        <v>2238</v>
      </c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</row>
    <row r="51" spans="1:38" ht="12.75" customHeight="1">
      <c r="A51" s="535" t="s">
        <v>2101</v>
      </c>
      <c r="B51" s="541" t="s">
        <v>2228</v>
      </c>
      <c r="C51" s="532" t="s">
        <v>2081</v>
      </c>
      <c r="D51" s="541">
        <v>1</v>
      </c>
      <c r="E51" s="541" t="s">
        <v>2243</v>
      </c>
      <c r="F51" s="541" t="s">
        <v>2128</v>
      </c>
      <c r="G51" s="542">
        <v>2665.48</v>
      </c>
      <c r="H51" s="564"/>
      <c r="I51" s="565" t="s">
        <v>2241</v>
      </c>
      <c r="J51" s="543">
        <f>G51/2</f>
        <v>1332.74</v>
      </c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</row>
    <row r="52" spans="1:38" ht="12.75" customHeight="1">
      <c r="A52" s="535" t="s">
        <v>2102</v>
      </c>
      <c r="B52" s="562">
        <v>45570</v>
      </c>
      <c r="C52" s="532" t="s">
        <v>2198</v>
      </c>
      <c r="D52" s="541">
        <v>2</v>
      </c>
      <c r="E52" s="541" t="s">
        <v>2124</v>
      </c>
      <c r="F52" s="541" t="s">
        <v>2204</v>
      </c>
      <c r="G52" s="542"/>
      <c r="H52" s="564">
        <v>715.2</v>
      </c>
      <c r="I52" s="565" t="s">
        <v>2239</v>
      </c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</row>
    <row r="53" spans="1:38" ht="12.75" customHeight="1">
      <c r="A53" s="535" t="s">
        <v>2104</v>
      </c>
      <c r="B53" s="541" t="s">
        <v>2229</v>
      </c>
      <c r="C53" s="532" t="s">
        <v>2200</v>
      </c>
      <c r="D53" s="541">
        <v>2</v>
      </c>
      <c r="E53" s="541" t="s">
        <v>2244</v>
      </c>
      <c r="F53" s="541" t="s">
        <v>2123</v>
      </c>
      <c r="G53" s="542">
        <v>3000</v>
      </c>
      <c r="H53" s="564"/>
      <c r="I53" s="565" t="s">
        <v>2187</v>
      </c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</row>
    <row r="54" spans="1:38" ht="12.75" customHeight="1">
      <c r="A54" s="540" t="s">
        <v>2105</v>
      </c>
      <c r="B54" s="529" t="s">
        <v>2106</v>
      </c>
      <c r="C54" s="532"/>
      <c r="D54" s="541"/>
      <c r="E54" s="541" t="s">
        <v>2120</v>
      </c>
      <c r="F54" s="541"/>
      <c r="G54" s="542"/>
      <c r="H54" s="564"/>
      <c r="I54" s="565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</row>
    <row r="55" spans="1:38" ht="12.75" customHeight="1">
      <c r="A55" s="535" t="s">
        <v>2107</v>
      </c>
      <c r="B55" s="562">
        <v>45605</v>
      </c>
      <c r="C55" s="532"/>
      <c r="D55" s="541">
        <v>2</v>
      </c>
      <c r="E55" s="541" t="s">
        <v>2122</v>
      </c>
      <c r="F55" s="541" t="s">
        <v>2123</v>
      </c>
      <c r="G55" s="542">
        <v>1452.5</v>
      </c>
      <c r="H55" s="564"/>
      <c r="I55" s="565" t="s">
        <v>2187</v>
      </c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</row>
    <row r="56" spans="1:38" ht="12.75" customHeight="1">
      <c r="A56" s="535" t="s">
        <v>2108</v>
      </c>
      <c r="B56" s="541" t="s">
        <v>2230</v>
      </c>
      <c r="C56" s="532" t="s">
        <v>2090</v>
      </c>
      <c r="D56" s="541">
        <v>2</v>
      </c>
      <c r="E56" s="541" t="s">
        <v>2130</v>
      </c>
      <c r="F56" s="541" t="s">
        <v>2204</v>
      </c>
      <c r="G56" s="542"/>
      <c r="H56" s="564">
        <v>593.91999999999996</v>
      </c>
      <c r="I56" s="565" t="s">
        <v>2187</v>
      </c>
      <c r="J56" s="207" t="s">
        <v>2187</v>
      </c>
      <c r="K56" s="543">
        <f>H40+H41+H42+G43+H43+H46+H47+H49+H52+G53+G55+H56</f>
        <v>11899.77</v>
      </c>
      <c r="L56" s="543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</row>
    <row r="57" spans="1:38" ht="37.5" customHeight="1">
      <c r="A57" s="535" t="s">
        <v>2109</v>
      </c>
      <c r="B57" s="541" t="s">
        <v>2245</v>
      </c>
      <c r="C57" s="532" t="s">
        <v>2198</v>
      </c>
      <c r="D57" s="541">
        <v>2</v>
      </c>
      <c r="E57" s="541" t="s">
        <v>2131</v>
      </c>
      <c r="F57" s="541" t="s">
        <v>2132</v>
      </c>
      <c r="G57" s="542">
        <v>8400</v>
      </c>
      <c r="H57" s="564"/>
      <c r="I57" s="565" t="s">
        <v>2241</v>
      </c>
      <c r="J57" s="207" t="s">
        <v>2133</v>
      </c>
      <c r="K57" s="543">
        <f>G57+G51+G48</f>
        <v>16563.48</v>
      </c>
      <c r="L57" s="543">
        <f>G57/7</f>
        <v>1200</v>
      </c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</row>
    <row r="58" spans="1:38" ht="29.25" customHeight="1">
      <c r="A58" s="720" t="s">
        <v>14</v>
      </c>
      <c r="B58" s="687"/>
      <c r="C58" s="687"/>
      <c r="D58" s="687"/>
      <c r="E58" s="687"/>
      <c r="F58" s="677"/>
      <c r="G58" s="735">
        <f>SUM(G39:H57)</f>
        <v>28463.25</v>
      </c>
      <c r="H58" s="677"/>
      <c r="I58" s="565"/>
      <c r="J58" s="543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</row>
    <row r="59" spans="1:38" ht="15" customHeight="1">
      <c r="A59" s="721" t="s">
        <v>2134</v>
      </c>
      <c r="B59" s="667"/>
      <c r="C59" s="667"/>
      <c r="D59" s="667"/>
      <c r="E59" s="667"/>
      <c r="F59" s="667"/>
      <c r="G59" s="667"/>
      <c r="H59" s="458"/>
      <c r="I59" s="458"/>
      <c r="J59" s="721"/>
      <c r="K59" s="667"/>
      <c r="L59" s="667"/>
      <c r="M59" s="667"/>
      <c r="N59" s="667"/>
      <c r="O59" s="667"/>
      <c r="P59" s="66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</row>
    <row r="60" spans="1:38" ht="12.75" customHeight="1">
      <c r="A60" s="458"/>
      <c r="B60" s="207"/>
      <c r="C60" s="207"/>
      <c r="D60" s="207"/>
      <c r="E60" s="207"/>
      <c r="F60" s="207"/>
      <c r="G60" s="207"/>
      <c r="H60" s="458"/>
      <c r="I60" s="458"/>
      <c r="J60" s="458"/>
      <c r="K60" s="458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</row>
    <row r="61" spans="1:38" ht="12.75" customHeight="1">
      <c r="A61" s="689" t="s">
        <v>2135</v>
      </c>
      <c r="B61" s="675"/>
      <c r="C61" s="459"/>
      <c r="D61" s="459"/>
      <c r="E61" s="458"/>
      <c r="F61" s="458"/>
      <c r="G61" s="458"/>
      <c r="H61" s="458"/>
      <c r="I61" s="458"/>
      <c r="J61" s="458"/>
      <c r="K61" s="458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</row>
    <row r="62" spans="1:38" ht="12.75" customHeight="1">
      <c r="A62" s="704" t="s">
        <v>2115</v>
      </c>
      <c r="B62" s="687"/>
      <c r="C62" s="687"/>
      <c r="D62" s="687"/>
      <c r="E62" s="687"/>
      <c r="F62" s="687"/>
      <c r="G62" s="677"/>
      <c r="H62" s="458"/>
      <c r="I62" s="458"/>
      <c r="J62" s="458"/>
      <c r="K62" s="458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</row>
    <row r="63" spans="1:38" ht="12.75" customHeight="1">
      <c r="A63" s="712" t="s">
        <v>22</v>
      </c>
      <c r="B63" s="712" t="s">
        <v>2060</v>
      </c>
      <c r="C63" s="718" t="s">
        <v>2061</v>
      </c>
      <c r="D63" s="677"/>
      <c r="E63" s="719" t="s">
        <v>2116</v>
      </c>
      <c r="F63" s="719" t="s">
        <v>2147</v>
      </c>
      <c r="G63" s="712" t="s">
        <v>2118</v>
      </c>
      <c r="H63" s="722" t="s">
        <v>2206</v>
      </c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</row>
    <row r="64" spans="1:38" ht="26.25" customHeight="1">
      <c r="A64" s="682"/>
      <c r="B64" s="682"/>
      <c r="C64" s="539" t="s">
        <v>2067</v>
      </c>
      <c r="D64" s="539" t="s">
        <v>2119</v>
      </c>
      <c r="E64" s="682"/>
      <c r="F64" s="682"/>
      <c r="G64" s="682"/>
      <c r="H64" s="682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</row>
    <row r="65" spans="1:38" ht="12.75" customHeight="1">
      <c r="A65" s="724" t="s">
        <v>2096</v>
      </c>
      <c r="B65" s="566" t="s">
        <v>2246</v>
      </c>
      <c r="C65" s="723" t="s">
        <v>2224</v>
      </c>
      <c r="D65" s="567" t="s">
        <v>2081</v>
      </c>
      <c r="E65" s="724" t="s">
        <v>2127</v>
      </c>
      <c r="F65" s="724" t="s">
        <v>2247</v>
      </c>
      <c r="G65" s="566">
        <v>394.25</v>
      </c>
      <c r="H65" s="724" t="s">
        <v>2120</v>
      </c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</row>
    <row r="66" spans="1:38" ht="12.75" customHeight="1">
      <c r="A66" s="682"/>
      <c r="B66" s="566" t="s">
        <v>2248</v>
      </c>
      <c r="C66" s="682"/>
      <c r="D66" s="567" t="s">
        <v>2081</v>
      </c>
      <c r="E66" s="682"/>
      <c r="F66" s="682"/>
      <c r="G66" s="566">
        <v>788</v>
      </c>
      <c r="H66" s="682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</row>
    <row r="67" spans="1:38" ht="12.75" customHeight="1">
      <c r="A67" s="535" t="s">
        <v>2100</v>
      </c>
      <c r="B67" s="535" t="s">
        <v>2225</v>
      </c>
      <c r="C67" s="541" t="s">
        <v>2090</v>
      </c>
      <c r="D67" s="532">
        <v>2</v>
      </c>
      <c r="E67" s="535" t="s">
        <v>2240</v>
      </c>
      <c r="F67" s="535" t="s">
        <v>2249</v>
      </c>
      <c r="G67" s="535">
        <v>8415</v>
      </c>
      <c r="H67" s="535" t="s">
        <v>2241</v>
      </c>
      <c r="I67" s="546">
        <f>G67/8</f>
        <v>1051.875</v>
      </c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</row>
    <row r="68" spans="1:38" ht="12.75" customHeight="1">
      <c r="A68" s="535" t="s">
        <v>2250</v>
      </c>
      <c r="B68" s="535" t="s">
        <v>2228</v>
      </c>
      <c r="C68" s="541" t="s">
        <v>2081</v>
      </c>
      <c r="D68" s="532">
        <v>1</v>
      </c>
      <c r="E68" s="535" t="s">
        <v>2243</v>
      </c>
      <c r="F68" s="535" t="s">
        <v>2251</v>
      </c>
      <c r="G68" s="535">
        <v>1480</v>
      </c>
      <c r="H68" s="535" t="s">
        <v>2241</v>
      </c>
      <c r="I68" s="546">
        <f>G68/2</f>
        <v>740</v>
      </c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</row>
    <row r="69" spans="1:38" ht="12.75" customHeight="1">
      <c r="A69" s="540" t="s">
        <v>2105</v>
      </c>
      <c r="B69" s="535" t="s">
        <v>2252</v>
      </c>
      <c r="C69" s="541"/>
      <c r="D69" s="532"/>
      <c r="E69" s="535" t="s">
        <v>2253</v>
      </c>
      <c r="F69" s="535"/>
      <c r="G69" s="535"/>
      <c r="H69" s="535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</row>
    <row r="70" spans="1:38" ht="12.75" customHeight="1">
      <c r="A70" s="535" t="s">
        <v>2109</v>
      </c>
      <c r="B70" s="535" t="s">
        <v>2245</v>
      </c>
      <c r="C70" s="532" t="s">
        <v>2198</v>
      </c>
      <c r="D70" s="541">
        <v>2</v>
      </c>
      <c r="E70" s="535" t="s">
        <v>2131</v>
      </c>
      <c r="F70" s="535" t="s">
        <v>2120</v>
      </c>
      <c r="G70" s="535">
        <v>5714</v>
      </c>
      <c r="H70" s="535" t="s">
        <v>2241</v>
      </c>
      <c r="I70" s="546">
        <f>G70/7</f>
        <v>816.28571428571433</v>
      </c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</row>
    <row r="71" spans="1:38" ht="12.75" customHeight="1">
      <c r="A71" s="467"/>
      <c r="B71" s="205"/>
      <c r="C71" s="205"/>
      <c r="D71" s="205"/>
      <c r="E71" s="205"/>
      <c r="F71" s="205"/>
      <c r="G71" s="468">
        <f>SUM(G65:G70)</f>
        <v>16791.25</v>
      </c>
      <c r="H71" s="469"/>
      <c r="I71" s="458"/>
      <c r="J71" s="207"/>
      <c r="K71" s="207"/>
      <c r="L71" s="207"/>
      <c r="M71" s="207"/>
      <c r="N71" s="207"/>
      <c r="O71" s="207"/>
      <c r="P71" s="207"/>
      <c r="Q71" s="290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</row>
    <row r="72" spans="1:38" ht="12.75" customHeight="1">
      <c r="A72" s="470" t="s">
        <v>2137</v>
      </c>
      <c r="B72" s="205"/>
      <c r="C72" s="205"/>
      <c r="D72" s="205"/>
      <c r="E72" s="205"/>
      <c r="F72" s="205"/>
      <c r="G72" s="468"/>
      <c r="H72" s="458"/>
      <c r="I72" s="458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</row>
    <row r="73" spans="1:38" ht="12.75" customHeight="1">
      <c r="A73" s="471" t="s">
        <v>2138</v>
      </c>
      <c r="B73" s="205"/>
      <c r="C73" s="205"/>
      <c r="D73" s="205"/>
      <c r="E73" s="205"/>
      <c r="F73" s="205"/>
      <c r="G73" s="468"/>
      <c r="H73" s="458"/>
      <c r="I73" s="458"/>
      <c r="J73" s="725"/>
      <c r="K73" s="687"/>
      <c r="L73" s="687"/>
      <c r="M73" s="687"/>
      <c r="N73" s="687"/>
      <c r="O73" s="677"/>
      <c r="P73" s="568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</row>
    <row r="74" spans="1:38" ht="12.75" customHeight="1">
      <c r="A74" s="535" t="s">
        <v>2096</v>
      </c>
      <c r="B74" s="535" t="s">
        <v>2223</v>
      </c>
      <c r="C74" s="532">
        <v>2</v>
      </c>
      <c r="D74" s="535" t="s">
        <v>2127</v>
      </c>
      <c r="E74" s="535"/>
      <c r="F74" s="535">
        <f>7*50</f>
        <v>350</v>
      </c>
      <c r="G74" s="535" t="s">
        <v>2187</v>
      </c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</row>
    <row r="75" spans="1:38" ht="12.75" customHeight="1">
      <c r="A75" s="535" t="s">
        <v>2100</v>
      </c>
      <c r="B75" s="535" t="s">
        <v>2254</v>
      </c>
      <c r="C75" s="532">
        <v>2</v>
      </c>
      <c r="D75" s="535" t="s">
        <v>2240</v>
      </c>
      <c r="E75" s="535">
        <v>50</v>
      </c>
      <c r="F75" s="535">
        <v>1200</v>
      </c>
      <c r="G75" s="535" t="s">
        <v>2241</v>
      </c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</row>
    <row r="76" spans="1:38" ht="25.5" customHeight="1">
      <c r="A76" s="535" t="s">
        <v>2250</v>
      </c>
      <c r="B76" s="535" t="s">
        <v>2255</v>
      </c>
      <c r="C76" s="532">
        <v>1</v>
      </c>
      <c r="D76" s="535" t="s">
        <v>2243</v>
      </c>
      <c r="E76" s="535">
        <v>50</v>
      </c>
      <c r="F76" s="535">
        <v>600</v>
      </c>
      <c r="G76" s="535" t="s">
        <v>2241</v>
      </c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</row>
    <row r="77" spans="1:38" ht="12.75" customHeight="1">
      <c r="A77" s="540" t="s">
        <v>2105</v>
      </c>
      <c r="B77" s="535" t="s">
        <v>2252</v>
      </c>
      <c r="C77" s="532"/>
      <c r="D77" s="535" t="s">
        <v>2253</v>
      </c>
      <c r="E77" s="535"/>
      <c r="F77" s="535"/>
      <c r="G77" s="535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</row>
    <row r="78" spans="1:38" ht="12.75" customHeight="1">
      <c r="A78" s="535" t="s">
        <v>2109</v>
      </c>
      <c r="B78" s="535" t="s">
        <v>2245</v>
      </c>
      <c r="C78" s="541">
        <v>2</v>
      </c>
      <c r="D78" s="535" t="s">
        <v>2131</v>
      </c>
      <c r="E78" s="535">
        <v>50</v>
      </c>
      <c r="F78" s="535">
        <f>(8*E78)*2</f>
        <v>800</v>
      </c>
      <c r="G78" s="535" t="s">
        <v>2241</v>
      </c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</row>
    <row r="79" spans="1:38" ht="12.75" customHeight="1">
      <c r="A79" s="471"/>
      <c r="B79" s="205"/>
      <c r="C79" s="205"/>
      <c r="D79" s="205"/>
      <c r="E79" s="205"/>
      <c r="F79" s="569">
        <f>SUM(F74:F78)</f>
        <v>2950</v>
      </c>
      <c r="G79" s="468"/>
      <c r="H79" s="458"/>
      <c r="I79" s="458"/>
      <c r="J79" s="458"/>
      <c r="K79" s="458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</row>
    <row r="80" spans="1:38" ht="12.75" customHeight="1">
      <c r="A80" s="471" t="s">
        <v>2140</v>
      </c>
      <c r="B80" s="205"/>
      <c r="C80" s="205"/>
      <c r="D80" s="205"/>
      <c r="E80" s="205"/>
      <c r="F80" s="205">
        <v>4200</v>
      </c>
      <c r="G80" s="468"/>
      <c r="H80" s="458"/>
      <c r="I80" s="458"/>
      <c r="J80" s="458"/>
      <c r="K80" s="458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</row>
    <row r="81" spans="1:38" ht="12.75" customHeight="1">
      <c r="A81" s="458"/>
      <c r="B81" s="458"/>
      <c r="C81" s="459"/>
      <c r="D81" s="459"/>
      <c r="E81" s="458"/>
      <c r="F81" s="458"/>
      <c r="G81" s="458"/>
      <c r="H81" s="458"/>
      <c r="I81" s="458"/>
      <c r="J81" s="458"/>
      <c r="K81" s="458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</row>
    <row r="82" spans="1:38" ht="12.75" customHeight="1">
      <c r="A82" s="458"/>
      <c r="B82" s="458"/>
      <c r="C82" s="459"/>
      <c r="D82" s="459"/>
      <c r="E82" s="458"/>
      <c r="F82" s="458"/>
      <c r="G82" s="458"/>
      <c r="H82" s="458"/>
      <c r="I82" s="458"/>
      <c r="J82" s="458"/>
      <c r="K82" s="458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</row>
    <row r="83" spans="1:38" ht="12.75" customHeight="1">
      <c r="A83" s="472" t="s">
        <v>2141</v>
      </c>
      <c r="B83" s="458"/>
      <c r="C83" s="459"/>
      <c r="D83" s="459"/>
      <c r="E83" s="458"/>
      <c r="F83" s="458"/>
      <c r="G83" s="458"/>
      <c r="H83" s="458"/>
      <c r="I83" s="458"/>
      <c r="J83" s="458"/>
      <c r="K83" s="458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</row>
    <row r="84" spans="1:38" ht="12.75" customHeight="1">
      <c r="A84" s="681" t="s">
        <v>2142</v>
      </c>
      <c r="B84" s="681" t="s">
        <v>2060</v>
      </c>
      <c r="C84" s="681" t="s">
        <v>2116</v>
      </c>
      <c r="D84" s="683" t="s">
        <v>2143</v>
      </c>
      <c r="E84" s="473" t="s">
        <v>2144</v>
      </c>
      <c r="F84" s="547"/>
      <c r="G84" s="547"/>
      <c r="H84" s="548"/>
      <c r="I84" s="683" t="s">
        <v>2145</v>
      </c>
      <c r="J84" s="458"/>
      <c r="K84" s="458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</row>
    <row r="85" spans="1:38" ht="15" customHeight="1">
      <c r="A85" s="682"/>
      <c r="B85" s="682"/>
      <c r="C85" s="682"/>
      <c r="D85" s="682"/>
      <c r="E85" s="474" t="s">
        <v>2062</v>
      </c>
      <c r="F85" s="474" t="s">
        <v>2117</v>
      </c>
      <c r="G85" s="474" t="s">
        <v>2146</v>
      </c>
      <c r="H85" s="474" t="s">
        <v>2147</v>
      </c>
      <c r="I85" s="682"/>
      <c r="J85" s="458"/>
      <c r="K85" s="458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</row>
    <row r="86" spans="1:38" ht="12.75" customHeight="1">
      <c r="A86" s="475" t="s">
        <v>2148</v>
      </c>
      <c r="B86" s="475" t="s">
        <v>2149</v>
      </c>
      <c r="C86" s="475" t="s">
        <v>2150</v>
      </c>
      <c r="D86" s="476" t="s">
        <v>2151</v>
      </c>
      <c r="E86" s="476">
        <v>150</v>
      </c>
      <c r="F86" s="476"/>
      <c r="G86" s="476"/>
      <c r="H86" s="476"/>
      <c r="I86" s="476">
        <f>PRODUCT(E86*2)</f>
        <v>300</v>
      </c>
      <c r="J86" s="458"/>
      <c r="K86" s="458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</row>
    <row r="87" spans="1:38" ht="12.75" customHeight="1">
      <c r="A87" s="475" t="s">
        <v>2152</v>
      </c>
      <c r="B87" s="475" t="s">
        <v>2153</v>
      </c>
      <c r="C87" s="475" t="s">
        <v>2154</v>
      </c>
      <c r="D87" s="476" t="s">
        <v>2155</v>
      </c>
      <c r="E87" s="476">
        <v>6000</v>
      </c>
      <c r="F87" s="476">
        <v>2000</v>
      </c>
      <c r="G87" s="476">
        <v>1000</v>
      </c>
      <c r="H87" s="476">
        <v>1000</v>
      </c>
      <c r="I87" s="476">
        <f t="shared" ref="I87:I88" si="7">SUM(E87+F87+G87+H87)</f>
        <v>10000</v>
      </c>
      <c r="J87" s="458"/>
      <c r="K87" s="458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</row>
    <row r="88" spans="1:38" ht="12.75" customHeight="1">
      <c r="A88" s="475" t="s">
        <v>2156</v>
      </c>
      <c r="B88" s="475" t="s">
        <v>1284</v>
      </c>
      <c r="C88" s="475" t="s">
        <v>2150</v>
      </c>
      <c r="D88" s="476" t="s">
        <v>2157</v>
      </c>
      <c r="E88" s="476">
        <v>1500</v>
      </c>
      <c r="F88" s="476"/>
      <c r="G88" s="476"/>
      <c r="H88" s="476"/>
      <c r="I88" s="477">
        <f t="shared" si="7"/>
        <v>1500</v>
      </c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</row>
    <row r="89" spans="1:38" ht="12.75" customHeight="1">
      <c r="A89" s="482" t="s">
        <v>2256</v>
      </c>
      <c r="B89" s="482" t="s">
        <v>2257</v>
      </c>
      <c r="C89" s="482" t="s">
        <v>2258</v>
      </c>
      <c r="D89" s="501" t="s">
        <v>2259</v>
      </c>
      <c r="E89" s="501">
        <v>800</v>
      </c>
      <c r="F89" s="501"/>
      <c r="G89" s="501"/>
      <c r="H89" s="501"/>
      <c r="I89" s="570">
        <v>800</v>
      </c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</row>
    <row r="90" spans="1:38" ht="12.75" customHeight="1">
      <c r="A90" s="458"/>
      <c r="B90" s="458"/>
      <c r="C90" s="459"/>
      <c r="D90" s="459"/>
      <c r="E90" s="458"/>
      <c r="F90" s="458"/>
      <c r="G90" s="458"/>
      <c r="H90" s="458"/>
      <c r="I90" s="571">
        <f>SUM(I86+I87+I88+I89)</f>
        <v>12600</v>
      </c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</row>
    <row r="91" spans="1:38" ht="12.75" customHeight="1">
      <c r="A91" s="458"/>
      <c r="B91" s="458"/>
      <c r="C91" s="459"/>
      <c r="D91" s="459"/>
      <c r="E91" s="458"/>
      <c r="F91" s="458"/>
      <c r="G91" s="458"/>
      <c r="H91" s="458"/>
      <c r="I91" s="472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</row>
    <row r="92" spans="1:38" ht="12.75" customHeight="1">
      <c r="A92" s="479" t="s">
        <v>2158</v>
      </c>
      <c r="B92" s="458"/>
      <c r="C92" s="459"/>
      <c r="D92" s="459"/>
      <c r="E92" s="458"/>
      <c r="F92" s="458"/>
      <c r="G92" s="458"/>
      <c r="H92" s="458"/>
      <c r="I92" s="458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</row>
    <row r="93" spans="1:38" ht="23.25" customHeight="1">
      <c r="A93" s="458"/>
      <c r="B93" s="458"/>
      <c r="C93" s="549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</row>
    <row r="94" spans="1:38" ht="12.75" customHeight="1">
      <c r="A94" s="550" t="s">
        <v>2159</v>
      </c>
      <c r="B94" s="550" t="s">
        <v>2061</v>
      </c>
      <c r="C94" s="550" t="s">
        <v>2118</v>
      </c>
      <c r="D94" s="550" t="s">
        <v>2160</v>
      </c>
      <c r="E94" s="550" t="s">
        <v>2161</v>
      </c>
      <c r="F94" s="549" t="s">
        <v>2206</v>
      </c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</row>
    <row r="95" spans="1:38" ht="12.75" customHeight="1">
      <c r="A95" s="551" t="s">
        <v>40</v>
      </c>
      <c r="B95" s="551">
        <v>120</v>
      </c>
      <c r="C95" s="551">
        <v>16</v>
      </c>
      <c r="D95" s="553">
        <v>1920</v>
      </c>
      <c r="E95" s="551" t="s">
        <v>2162</v>
      </c>
      <c r="F95" s="572" t="s">
        <v>2189</v>
      </c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</row>
    <row r="96" spans="1:38" ht="12.75" customHeight="1">
      <c r="A96" s="551" t="s">
        <v>2164</v>
      </c>
      <c r="B96" s="551">
        <v>10</v>
      </c>
      <c r="C96" s="551">
        <v>360</v>
      </c>
      <c r="D96" s="553">
        <f t="shared" ref="D96:D101" si="8">PRODUCT(B96*C96)</f>
        <v>3600</v>
      </c>
      <c r="E96" s="551" t="s">
        <v>2165</v>
      </c>
      <c r="F96" s="464" t="s">
        <v>2215</v>
      </c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</row>
    <row r="97" spans="1:38" ht="12.75" customHeight="1">
      <c r="A97" s="551" t="s">
        <v>2166</v>
      </c>
      <c r="B97" s="551">
        <v>6</v>
      </c>
      <c r="C97" s="554">
        <v>1050</v>
      </c>
      <c r="D97" s="553">
        <f t="shared" si="8"/>
        <v>6300</v>
      </c>
      <c r="E97" s="551" t="s">
        <v>2167</v>
      </c>
      <c r="F97" s="464" t="s">
        <v>2189</v>
      </c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</row>
    <row r="98" spans="1:38" ht="24.75" customHeight="1">
      <c r="A98" s="551" t="s">
        <v>2169</v>
      </c>
      <c r="B98" s="551">
        <v>3</v>
      </c>
      <c r="C98" s="554">
        <v>1050</v>
      </c>
      <c r="D98" s="553">
        <f t="shared" si="8"/>
        <v>3150</v>
      </c>
      <c r="E98" s="551" t="s">
        <v>2167</v>
      </c>
      <c r="F98" s="464" t="s">
        <v>2187</v>
      </c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</row>
    <row r="99" spans="1:38" ht="24.75" customHeight="1">
      <c r="A99" s="551" t="s">
        <v>2170</v>
      </c>
      <c r="B99" s="551">
        <v>2</v>
      </c>
      <c r="C99" s="554">
        <v>1050</v>
      </c>
      <c r="D99" s="553">
        <f t="shared" si="8"/>
        <v>2100</v>
      </c>
      <c r="E99" s="551" t="s">
        <v>2167</v>
      </c>
      <c r="F99" s="464" t="s">
        <v>2260</v>
      </c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</row>
    <row r="100" spans="1:38" ht="24.75" customHeight="1">
      <c r="A100" s="551" t="s">
        <v>2171</v>
      </c>
      <c r="B100" s="551">
        <v>18</v>
      </c>
      <c r="C100" s="551">
        <v>380</v>
      </c>
      <c r="D100" s="553">
        <f t="shared" si="8"/>
        <v>6840</v>
      </c>
      <c r="E100" s="551" t="s">
        <v>2207</v>
      </c>
      <c r="F100" s="464" t="s">
        <v>2261</v>
      </c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</row>
    <row r="101" spans="1:38" ht="24.75" customHeight="1">
      <c r="A101" s="551" t="s">
        <v>2174</v>
      </c>
      <c r="B101" s="551">
        <v>23</v>
      </c>
      <c r="C101" s="551">
        <v>50</v>
      </c>
      <c r="D101" s="553">
        <f t="shared" si="8"/>
        <v>1150</v>
      </c>
      <c r="E101" s="551" t="s">
        <v>2175</v>
      </c>
      <c r="F101" s="464" t="s">
        <v>2189</v>
      </c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</row>
    <row r="102" spans="1:38" ht="30" customHeight="1">
      <c r="A102" s="551" t="s">
        <v>2176</v>
      </c>
      <c r="B102" s="551" t="s">
        <v>2262</v>
      </c>
      <c r="C102" s="551">
        <v>230</v>
      </c>
      <c r="D102" s="553">
        <v>920</v>
      </c>
      <c r="E102" s="551" t="s">
        <v>2263</v>
      </c>
      <c r="F102" s="464" t="s">
        <v>2187</v>
      </c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</row>
    <row r="103" spans="1:38" ht="12.75" customHeight="1">
      <c r="A103" s="551" t="s">
        <v>2179</v>
      </c>
      <c r="B103" s="551">
        <v>3</v>
      </c>
      <c r="C103" s="551">
        <v>85</v>
      </c>
      <c r="D103" s="553">
        <f>PRODUCT(B103*C103)</f>
        <v>255</v>
      </c>
      <c r="E103" s="551" t="s">
        <v>2180</v>
      </c>
      <c r="F103" s="464" t="s">
        <v>2187</v>
      </c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</row>
    <row r="104" spans="1:38" ht="18.75" customHeight="1">
      <c r="A104" s="551" t="s">
        <v>2264</v>
      </c>
      <c r="B104" s="551">
        <v>1</v>
      </c>
      <c r="C104" s="551">
        <v>354.04</v>
      </c>
      <c r="D104" s="553">
        <v>354.04</v>
      </c>
      <c r="E104" s="551" t="s">
        <v>2265</v>
      </c>
      <c r="F104" s="475" t="s">
        <v>2187</v>
      </c>
      <c r="G104" s="207" t="s">
        <v>2189</v>
      </c>
      <c r="H104" s="573">
        <f>D95+D97+D101+D106+D99</f>
        <v>13470</v>
      </c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</row>
    <row r="105" spans="1:38" ht="17.25" customHeight="1">
      <c r="A105" s="551" t="s">
        <v>2266</v>
      </c>
      <c r="B105" s="551">
        <v>3</v>
      </c>
      <c r="C105" s="551">
        <v>230</v>
      </c>
      <c r="D105" s="553">
        <v>690</v>
      </c>
      <c r="E105" s="551" t="s">
        <v>2267</v>
      </c>
      <c r="F105" s="475" t="s">
        <v>2187</v>
      </c>
      <c r="G105" s="207" t="s">
        <v>2187</v>
      </c>
      <c r="H105" s="573">
        <f>D98+D102+D103+D104+D105</f>
        <v>5369.04</v>
      </c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</row>
    <row r="106" spans="1:38" ht="17.25" customHeight="1">
      <c r="A106" s="551" t="s">
        <v>2211</v>
      </c>
      <c r="B106" s="551">
        <v>25</v>
      </c>
      <c r="C106" s="551">
        <v>80</v>
      </c>
      <c r="D106" s="553">
        <f>PRODUCT(B106*C106)</f>
        <v>2000</v>
      </c>
      <c r="E106" s="551" t="s">
        <v>2212</v>
      </c>
      <c r="F106" s="464" t="s">
        <v>2189</v>
      </c>
      <c r="G106" s="205" t="s">
        <v>2215</v>
      </c>
      <c r="H106" s="501">
        <f>D96</f>
        <v>3600</v>
      </c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</row>
    <row r="107" spans="1:38" ht="24.75" customHeight="1">
      <c r="A107" s="482"/>
      <c r="B107" s="482"/>
      <c r="C107" s="482"/>
      <c r="D107" s="489">
        <f>SUM(D95:D106)</f>
        <v>29279.040000000001</v>
      </c>
      <c r="E107" s="482"/>
      <c r="F107" s="490"/>
      <c r="G107" s="458" t="s">
        <v>2239</v>
      </c>
      <c r="H107" s="458">
        <f>D100</f>
        <v>6840</v>
      </c>
      <c r="I107" s="694"/>
      <c r="J107" s="574"/>
      <c r="K107" s="574"/>
      <c r="L107" s="575"/>
      <c r="M107" s="491"/>
      <c r="N107" s="205"/>
      <c r="O107" s="491"/>
      <c r="P107" s="491"/>
      <c r="Q107" s="501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</row>
    <row r="108" spans="1:38" ht="24.75" customHeight="1">
      <c r="A108" s="686" t="s">
        <v>2183</v>
      </c>
      <c r="B108" s="687"/>
      <c r="C108" s="687"/>
      <c r="D108" s="687"/>
      <c r="E108" s="677"/>
      <c r="F108" s="458"/>
      <c r="G108" s="458"/>
      <c r="H108" s="458"/>
      <c r="I108" s="667"/>
      <c r="J108" s="205"/>
      <c r="K108" s="205"/>
      <c r="L108" s="205"/>
      <c r="M108" s="491"/>
      <c r="N108" s="491"/>
      <c r="O108" s="501"/>
      <c r="P108" s="501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</row>
    <row r="109" spans="1:38" ht="24.75" customHeight="1">
      <c r="A109" s="482"/>
      <c r="B109" s="482"/>
      <c r="C109" s="482"/>
      <c r="D109" s="482"/>
      <c r="E109" s="482"/>
      <c r="F109" s="458"/>
      <c r="G109" s="458"/>
      <c r="H109" s="458"/>
      <c r="I109" s="667"/>
      <c r="J109" s="482"/>
      <c r="K109" s="482"/>
      <c r="L109" s="501"/>
      <c r="M109" s="501"/>
      <c r="N109" s="501"/>
      <c r="O109" s="501"/>
      <c r="P109" s="501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</row>
    <row r="110" spans="1:38" ht="24.75" customHeight="1">
      <c r="A110" s="492" t="s">
        <v>2184</v>
      </c>
      <c r="B110" s="493"/>
      <c r="C110" s="493"/>
      <c r="D110" s="493"/>
      <c r="E110" s="494"/>
      <c r="F110" s="458"/>
      <c r="G110" s="458"/>
      <c r="H110" s="458"/>
      <c r="I110" s="667"/>
      <c r="J110" s="482"/>
      <c r="K110" s="482"/>
      <c r="L110" s="501"/>
      <c r="M110" s="501"/>
      <c r="N110" s="501"/>
      <c r="O110" s="501"/>
      <c r="P110" s="501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</row>
    <row r="111" spans="1:38" ht="12.75" customHeight="1">
      <c r="A111" s="482"/>
      <c r="B111" s="482"/>
      <c r="C111" s="482"/>
      <c r="D111" s="482"/>
      <c r="E111" s="482"/>
      <c r="F111" s="458"/>
      <c r="G111" s="458"/>
      <c r="H111" s="458"/>
      <c r="I111" s="667"/>
      <c r="J111" s="482"/>
      <c r="K111" s="482"/>
      <c r="L111" s="501"/>
      <c r="M111" s="501"/>
      <c r="N111" s="501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</row>
    <row r="112" spans="1:38" ht="18.75" customHeight="1">
      <c r="A112" s="728" t="s">
        <v>2185</v>
      </c>
      <c r="B112" s="729"/>
      <c r="C112" s="729"/>
      <c r="D112" s="729"/>
      <c r="E112" s="730"/>
      <c r="F112" s="458"/>
      <c r="G112" s="458"/>
      <c r="H112" s="458"/>
      <c r="I112" s="482"/>
      <c r="J112" s="458"/>
      <c r="K112" s="458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</row>
    <row r="113" spans="1:38" ht="12.75" customHeight="1">
      <c r="A113" s="726" t="str">
        <f>A3</f>
        <v>TAXAS COMPETIÇÕES</v>
      </c>
      <c r="B113" s="687"/>
      <c r="C113" s="687"/>
      <c r="D113" s="677"/>
      <c r="E113" s="557">
        <f>S31</f>
        <v>19445.25</v>
      </c>
      <c r="F113" s="500" t="s">
        <v>2049</v>
      </c>
      <c r="G113" s="458"/>
      <c r="H113" s="458"/>
      <c r="I113" s="482"/>
      <c r="J113" s="458"/>
      <c r="K113" s="458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</row>
    <row r="114" spans="1:38" ht="12.75" customHeight="1">
      <c r="A114" s="726" t="str">
        <f>A35</f>
        <v>PREVISÃO TRANSPORTES</v>
      </c>
      <c r="B114" s="687"/>
      <c r="C114" s="677"/>
      <c r="D114" s="557" t="s">
        <v>2268</v>
      </c>
      <c r="E114" s="557">
        <f>K56</f>
        <v>11899.77</v>
      </c>
      <c r="F114" s="458" t="s">
        <v>2187</v>
      </c>
      <c r="G114" s="458"/>
      <c r="H114" s="458"/>
      <c r="I114" s="482"/>
      <c r="J114" s="458"/>
      <c r="K114" s="458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</row>
    <row r="115" spans="1:38" ht="12" customHeight="1">
      <c r="A115" s="731"/>
      <c r="B115" s="687"/>
      <c r="C115" s="677"/>
      <c r="D115" s="577" t="s">
        <v>2188</v>
      </c>
      <c r="E115" s="557">
        <f>K57-E116</f>
        <v>12788.98</v>
      </c>
      <c r="F115" s="458" t="s">
        <v>2189</v>
      </c>
      <c r="G115" s="458"/>
      <c r="H115" s="458"/>
      <c r="I115" s="458"/>
      <c r="J115" s="458"/>
      <c r="K115" s="458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</row>
    <row r="116" spans="1:38" ht="14.25" customHeight="1">
      <c r="A116" s="731"/>
      <c r="B116" s="687"/>
      <c r="C116" s="677"/>
      <c r="D116" s="577" t="s">
        <v>2190</v>
      </c>
      <c r="E116" s="557">
        <f>(J48*2)+(L57*2)</f>
        <v>3774.5</v>
      </c>
      <c r="F116" s="500" t="s">
        <v>2049</v>
      </c>
      <c r="G116" s="458"/>
      <c r="H116" s="458"/>
      <c r="I116" s="458"/>
      <c r="J116" s="458"/>
      <c r="K116" s="458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</row>
    <row r="117" spans="1:38" ht="12" customHeight="1">
      <c r="A117" s="726" t="s">
        <v>2147</v>
      </c>
      <c r="B117" s="687"/>
      <c r="C117" s="677"/>
      <c r="D117" s="578" t="s">
        <v>2191</v>
      </c>
      <c r="E117" s="557">
        <f>G71-E118</f>
        <v>11132.678571428572</v>
      </c>
      <c r="F117" s="458" t="s">
        <v>2189</v>
      </c>
      <c r="G117" s="458"/>
      <c r="H117" s="458"/>
      <c r="I117" s="458"/>
      <c r="J117" s="458"/>
      <c r="K117" s="458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</row>
    <row r="118" spans="1:38" ht="12.75" customHeight="1">
      <c r="A118" s="557"/>
      <c r="B118" s="557"/>
      <c r="C118" s="578"/>
      <c r="D118" s="578" t="s">
        <v>2192</v>
      </c>
      <c r="E118" s="557">
        <f>G65+G66+(I67*2)+I68+(I70*2)</f>
        <v>5658.5714285714284</v>
      </c>
      <c r="F118" s="458" t="s">
        <v>2269</v>
      </c>
      <c r="G118" s="458"/>
      <c r="H118" s="458"/>
      <c r="I118" s="458"/>
      <c r="J118" s="458"/>
      <c r="K118" s="458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</row>
    <row r="119" spans="1:38" ht="12.75" customHeight="1">
      <c r="A119" s="726" t="str">
        <f>A72</f>
        <v>Comissão técnica</v>
      </c>
      <c r="B119" s="687"/>
      <c r="C119" s="677"/>
      <c r="D119" s="578"/>
      <c r="E119" s="557">
        <f>G81</f>
        <v>0</v>
      </c>
      <c r="F119" s="458"/>
      <c r="G119" s="458"/>
      <c r="H119" s="458"/>
      <c r="I119" s="458"/>
      <c r="J119" s="458"/>
      <c r="K119" s="458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</row>
    <row r="120" spans="1:38" ht="13.5" customHeight="1">
      <c r="A120" s="557"/>
      <c r="B120" s="557"/>
      <c r="C120" s="727" t="s">
        <v>2270</v>
      </c>
      <c r="D120" s="677"/>
      <c r="E120" s="557">
        <f>F79-F74</f>
        <v>2600</v>
      </c>
      <c r="F120" s="458"/>
      <c r="G120" s="579"/>
      <c r="H120" s="458"/>
      <c r="I120" s="458"/>
      <c r="J120" s="458"/>
      <c r="K120" s="458"/>
      <c r="L120" s="458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</row>
    <row r="121" spans="1:38" ht="12.75" customHeight="1">
      <c r="A121" s="557"/>
      <c r="B121" s="557"/>
      <c r="C121" s="727" t="s">
        <v>2271</v>
      </c>
      <c r="D121" s="677"/>
      <c r="E121" s="557">
        <f>F74</f>
        <v>350</v>
      </c>
      <c r="F121" s="458"/>
      <c r="G121" s="500"/>
      <c r="H121" s="519"/>
      <c r="I121" s="519"/>
      <c r="J121" s="458"/>
      <c r="K121" s="458"/>
      <c r="L121" s="458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</row>
    <row r="122" spans="1:38" ht="12.75" customHeight="1">
      <c r="A122" s="557"/>
      <c r="B122" s="557"/>
      <c r="C122" s="727" t="s">
        <v>2272</v>
      </c>
      <c r="D122" s="677"/>
      <c r="E122" s="557">
        <f>F80</f>
        <v>4200</v>
      </c>
      <c r="F122" s="458"/>
      <c r="G122" s="500"/>
      <c r="H122" s="519"/>
      <c r="I122" s="519"/>
      <c r="J122" s="458"/>
      <c r="K122" s="458"/>
      <c r="L122" s="458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</row>
    <row r="123" spans="1:38" ht="12.75" customHeight="1">
      <c r="A123" s="726" t="s">
        <v>51</v>
      </c>
      <c r="B123" s="687"/>
      <c r="C123" s="687"/>
      <c r="D123" s="677"/>
      <c r="E123" s="557">
        <f>I90</f>
        <v>12600</v>
      </c>
      <c r="F123" s="579"/>
      <c r="G123" s="458"/>
      <c r="H123" s="519"/>
      <c r="I123" s="519"/>
      <c r="J123" s="458"/>
      <c r="K123" s="458"/>
      <c r="L123" s="458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</row>
    <row r="124" spans="1:38" ht="12.75" customHeight="1">
      <c r="A124" s="726" t="str">
        <f>A92</f>
        <v>PREVISÃO MATERIAIS</v>
      </c>
      <c r="B124" s="687"/>
      <c r="C124" s="687"/>
      <c r="D124" s="677"/>
      <c r="E124" s="557"/>
      <c r="F124" s="458"/>
      <c r="G124" s="458"/>
      <c r="H124" s="519"/>
      <c r="I124" s="519"/>
      <c r="J124" s="458"/>
      <c r="K124" s="458"/>
      <c r="L124" s="458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</row>
    <row r="125" spans="1:38" ht="12.75" customHeight="1">
      <c r="A125" s="576"/>
      <c r="B125" s="580"/>
      <c r="C125" s="580"/>
      <c r="D125" s="581" t="str">
        <f t="shared" ref="D125:E125" si="9">G104</f>
        <v>PAIS</v>
      </c>
      <c r="E125" s="557">
        <f t="shared" si="9"/>
        <v>13470</v>
      </c>
      <c r="F125" s="458"/>
      <c r="G125" s="458"/>
      <c r="H125" s="458"/>
      <c r="I125" s="458"/>
      <c r="J125" s="458"/>
      <c r="K125" s="458"/>
      <c r="L125" s="458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</row>
    <row r="126" spans="1:38" ht="12.75" customHeight="1">
      <c r="A126" s="576"/>
      <c r="B126" s="580"/>
      <c r="C126" s="580"/>
      <c r="D126" s="581" t="str">
        <f t="shared" ref="D126:E126" si="10">G105</f>
        <v>GRCAMP</v>
      </c>
      <c r="E126" s="557">
        <f t="shared" si="10"/>
        <v>5369.04</v>
      </c>
      <c r="F126" s="458"/>
      <c r="G126" s="458"/>
      <c r="H126" s="458"/>
      <c r="I126" s="458"/>
      <c r="J126" s="458"/>
      <c r="K126" s="458"/>
      <c r="L126" s="458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</row>
    <row r="127" spans="1:38" ht="12.75" customHeight="1">
      <c r="A127" s="576"/>
      <c r="B127" s="580"/>
      <c r="C127" s="580"/>
      <c r="D127" s="581" t="str">
        <f t="shared" ref="D127:E127" si="11">G106</f>
        <v>REGATAS</v>
      </c>
      <c r="E127" s="557">
        <f t="shared" si="11"/>
        <v>3600</v>
      </c>
      <c r="F127" s="555"/>
      <c r="G127" s="458"/>
      <c r="H127" s="458"/>
      <c r="I127" s="458"/>
      <c r="J127" s="458"/>
      <c r="K127" s="458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</row>
    <row r="128" spans="1:38" ht="12.75" customHeight="1">
      <c r="A128" s="576"/>
      <c r="B128" s="580"/>
      <c r="C128" s="580"/>
      <c r="D128" s="581" t="str">
        <f t="shared" ref="D128:E128" si="12">G107</f>
        <v>GRCAMP/PAIS</v>
      </c>
      <c r="E128" s="557">
        <f t="shared" si="12"/>
        <v>6840</v>
      </c>
      <c r="F128" s="555"/>
      <c r="G128" s="458"/>
      <c r="H128" s="458"/>
      <c r="I128" s="458"/>
      <c r="J128" s="458"/>
      <c r="K128" s="458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</row>
    <row r="129" spans="1:38" ht="12.75" customHeight="1">
      <c r="A129" s="557"/>
      <c r="B129" s="557"/>
      <c r="C129" s="578"/>
      <c r="D129" s="578"/>
      <c r="E129" s="479">
        <f>SUM(E113:E128)</f>
        <v>113728.79</v>
      </c>
      <c r="F129" s="515"/>
      <c r="G129" s="458"/>
      <c r="H129" s="458"/>
      <c r="I129" s="458"/>
      <c r="J129" s="458"/>
      <c r="K129" s="458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</row>
    <row r="130" spans="1:38" ht="12.75" customHeight="1">
      <c r="A130" s="458"/>
      <c r="B130" s="458"/>
      <c r="C130" s="459"/>
      <c r="D130" s="459"/>
      <c r="E130" s="472"/>
      <c r="F130" s="458"/>
      <c r="G130" s="458"/>
      <c r="H130" s="458"/>
      <c r="I130" s="458"/>
      <c r="J130" s="458"/>
      <c r="K130" s="458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</row>
    <row r="131" spans="1:38" ht="12.75" customHeight="1">
      <c r="A131" s="458"/>
      <c r="B131" s="458"/>
      <c r="C131" s="579"/>
      <c r="D131" s="689" t="s">
        <v>2193</v>
      </c>
      <c r="E131" s="675"/>
      <c r="F131" s="582"/>
      <c r="G131" s="458"/>
      <c r="H131" s="458"/>
      <c r="I131" s="458"/>
      <c r="J131" s="458"/>
      <c r="K131" s="458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</row>
    <row r="132" spans="1:38" ht="12.75" customHeight="1">
      <c r="A132" s="458"/>
      <c r="B132" s="458"/>
      <c r="C132" s="500"/>
      <c r="D132" s="583" t="s">
        <v>2049</v>
      </c>
      <c r="E132" s="584">
        <f>E113+E116+E118+E120+E127-G65-G66</f>
        <v>33896.071428571428</v>
      </c>
      <c r="F132" s="585" t="s">
        <v>2194</v>
      </c>
      <c r="G132" s="458"/>
      <c r="H132" s="458"/>
      <c r="I132" s="458"/>
      <c r="J132" s="458"/>
      <c r="K132" s="458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</row>
    <row r="133" spans="1:38" ht="12.75" customHeight="1">
      <c r="A133" s="458"/>
      <c r="B133" s="458"/>
      <c r="C133" s="458"/>
      <c r="D133" s="557" t="s">
        <v>2187</v>
      </c>
      <c r="E133" s="586">
        <f>E114+E121+E122+E123+E126+G65+G66</f>
        <v>35601.06</v>
      </c>
      <c r="F133" s="557"/>
      <c r="G133" s="458"/>
      <c r="H133" s="458"/>
      <c r="I133" s="458"/>
      <c r="J133" s="458"/>
      <c r="K133" s="458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</row>
    <row r="134" spans="1:38" ht="12.75" customHeight="1">
      <c r="A134" s="458"/>
      <c r="B134" s="458"/>
      <c r="C134" s="458"/>
      <c r="D134" s="557" t="s">
        <v>2189</v>
      </c>
      <c r="E134" s="586">
        <f>E115+E117+E125</f>
        <v>37391.658571428576</v>
      </c>
      <c r="F134" s="585" t="s">
        <v>2213</v>
      </c>
      <c r="G134" s="458"/>
      <c r="H134" s="458"/>
      <c r="I134" s="458"/>
      <c r="J134" s="458"/>
      <c r="K134" s="458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</row>
    <row r="135" spans="1:38" ht="12.75" customHeight="1">
      <c r="A135" s="458"/>
      <c r="B135" s="458"/>
      <c r="C135" s="458"/>
      <c r="D135" s="557" t="s">
        <v>2239</v>
      </c>
      <c r="E135" s="587">
        <f>E128</f>
        <v>6840</v>
      </c>
      <c r="F135" s="585" t="s">
        <v>135</v>
      </c>
      <c r="G135" s="458"/>
      <c r="H135" s="458"/>
      <c r="I135" s="458"/>
      <c r="J135" s="458"/>
      <c r="K135" s="458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</row>
    <row r="136" spans="1:38" ht="12.75" customHeight="1">
      <c r="A136" s="458"/>
      <c r="B136" s="472"/>
      <c r="C136" s="458"/>
      <c r="D136" s="458"/>
      <c r="E136" s="588">
        <f>SUM(E132:E135)</f>
        <v>113728.79</v>
      </c>
      <c r="F136" s="458"/>
      <c r="G136" s="458"/>
      <c r="H136" s="458"/>
      <c r="I136" s="458"/>
      <c r="J136" s="458"/>
      <c r="K136" s="458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</row>
    <row r="137" spans="1:38" ht="12.75" customHeight="1">
      <c r="A137" s="458"/>
      <c r="B137" s="458"/>
      <c r="C137" s="458"/>
      <c r="D137" s="458"/>
      <c r="E137" s="458"/>
      <c r="F137" s="458"/>
      <c r="G137" s="458"/>
      <c r="H137" s="458"/>
      <c r="I137" s="458"/>
      <c r="J137" s="458"/>
      <c r="K137" s="458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</row>
    <row r="138" spans="1:38" ht="12.75" customHeight="1">
      <c r="A138" s="458"/>
      <c r="B138" s="458"/>
      <c r="C138" s="458"/>
      <c r="D138" s="458"/>
      <c r="E138" s="458"/>
      <c r="F138" s="458"/>
      <c r="G138" s="458"/>
      <c r="H138" s="458"/>
      <c r="I138" s="458"/>
      <c r="J138" s="458"/>
      <c r="K138" s="458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</row>
    <row r="139" spans="1:38" ht="12.75" customHeight="1">
      <c r="A139" s="458"/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</row>
    <row r="140" spans="1:38" ht="12.75" customHeight="1">
      <c r="A140" s="458"/>
      <c r="B140" s="458"/>
      <c r="C140" s="459"/>
      <c r="D140" s="459"/>
      <c r="E140" s="458"/>
      <c r="F140" s="458"/>
      <c r="G140" s="458"/>
      <c r="H140" s="458"/>
      <c r="I140" s="458"/>
      <c r="J140" s="458"/>
      <c r="K140" s="458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</row>
    <row r="141" spans="1:38" ht="12.75" customHeight="1">
      <c r="A141" s="458"/>
      <c r="B141" s="458"/>
      <c r="C141" s="459"/>
      <c r="D141" s="459"/>
      <c r="E141" s="458"/>
      <c r="F141" s="458"/>
      <c r="G141" s="458"/>
      <c r="H141" s="458"/>
      <c r="I141" s="458"/>
      <c r="J141" s="458"/>
      <c r="K141" s="458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</row>
    <row r="142" spans="1:38" ht="12.75" customHeight="1">
      <c r="A142" s="458"/>
      <c r="B142" s="458"/>
      <c r="C142" s="459"/>
      <c r="D142" s="459"/>
      <c r="E142" s="458"/>
      <c r="F142" s="458"/>
      <c r="G142" s="458"/>
      <c r="H142" s="458"/>
      <c r="I142" s="458"/>
      <c r="J142" s="458"/>
      <c r="K142" s="458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</row>
    <row r="143" spans="1:38" ht="12.75" customHeight="1">
      <c r="A143" s="458"/>
      <c r="B143" s="458"/>
      <c r="C143" s="459"/>
      <c r="D143" s="459"/>
      <c r="E143" s="458"/>
      <c r="F143" s="458"/>
      <c r="G143" s="458"/>
      <c r="H143" s="458"/>
      <c r="I143" s="458"/>
      <c r="J143" s="458"/>
      <c r="K143" s="458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</row>
    <row r="144" spans="1:38" ht="12.75" customHeight="1">
      <c r="A144" s="458"/>
      <c r="B144" s="458"/>
      <c r="C144" s="459"/>
      <c r="D144" s="459"/>
      <c r="E144" s="458"/>
      <c r="F144" s="458"/>
      <c r="G144" s="458"/>
      <c r="H144" s="458"/>
      <c r="I144" s="458"/>
      <c r="J144" s="458"/>
      <c r="K144" s="458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</row>
    <row r="145" spans="1:38" ht="12.75" customHeight="1">
      <c r="A145" s="458"/>
      <c r="B145" s="458"/>
      <c r="C145" s="459"/>
      <c r="D145" s="459"/>
      <c r="E145" s="458"/>
      <c r="F145" s="458"/>
      <c r="G145" s="458"/>
      <c r="H145" s="458"/>
      <c r="I145" s="458"/>
      <c r="J145" s="458"/>
      <c r="K145" s="458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</row>
    <row r="146" spans="1:38" ht="12.75" customHeight="1">
      <c r="A146" s="458"/>
      <c r="B146" s="458"/>
      <c r="C146" s="459"/>
      <c r="D146" s="459"/>
      <c r="E146" s="458"/>
      <c r="F146" s="458"/>
      <c r="G146" s="458"/>
      <c r="H146" s="458"/>
      <c r="I146" s="458"/>
      <c r="J146" s="458"/>
      <c r="K146" s="458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</row>
    <row r="147" spans="1:38" ht="12.75" customHeight="1">
      <c r="A147" s="458"/>
      <c r="B147" s="458"/>
      <c r="C147" s="459"/>
      <c r="D147" s="459"/>
      <c r="E147" s="458"/>
      <c r="F147" s="458"/>
      <c r="G147" s="458"/>
      <c r="H147" s="458"/>
      <c r="I147" s="458"/>
      <c r="J147" s="458"/>
      <c r="K147" s="458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</row>
    <row r="148" spans="1:38" ht="12.75" customHeight="1">
      <c r="A148" s="458"/>
      <c r="B148" s="458"/>
      <c r="C148" s="459"/>
      <c r="D148" s="459"/>
      <c r="E148" s="458"/>
      <c r="F148" s="458"/>
      <c r="G148" s="458"/>
      <c r="H148" s="458"/>
      <c r="I148" s="458"/>
      <c r="J148" s="458"/>
      <c r="K148" s="458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</row>
    <row r="149" spans="1:38" ht="12.75" customHeight="1">
      <c r="A149" s="458"/>
      <c r="B149" s="458"/>
      <c r="C149" s="459"/>
      <c r="D149" s="459"/>
      <c r="E149" s="458"/>
      <c r="F149" s="458"/>
      <c r="G149" s="458"/>
      <c r="H149" s="458"/>
      <c r="I149" s="458"/>
      <c r="J149" s="458"/>
      <c r="K149" s="458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</row>
    <row r="150" spans="1:38" ht="12.75" customHeight="1">
      <c r="A150" s="458"/>
      <c r="B150" s="458"/>
      <c r="C150" s="459"/>
      <c r="D150" s="459"/>
      <c r="E150" s="458"/>
      <c r="F150" s="458"/>
      <c r="G150" s="458"/>
      <c r="H150" s="458"/>
      <c r="I150" s="458"/>
      <c r="J150" s="458"/>
      <c r="K150" s="458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</row>
    <row r="151" spans="1:38" ht="12.75" customHeight="1">
      <c r="A151" s="458"/>
      <c r="B151" s="458"/>
      <c r="C151" s="459"/>
      <c r="D151" s="459"/>
      <c r="E151" s="458"/>
      <c r="F151" s="458"/>
      <c r="G151" s="458"/>
      <c r="H151" s="458"/>
      <c r="I151" s="458"/>
      <c r="J151" s="458"/>
      <c r="K151" s="458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</row>
    <row r="152" spans="1:38" ht="12.75" customHeight="1">
      <c r="A152" s="458"/>
      <c r="B152" s="458"/>
      <c r="C152" s="459"/>
      <c r="D152" s="459"/>
      <c r="E152" s="458"/>
      <c r="F152" s="458"/>
      <c r="G152" s="458"/>
      <c r="H152" s="458"/>
      <c r="I152" s="458"/>
      <c r="J152" s="458"/>
      <c r="K152" s="458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</row>
    <row r="153" spans="1:38" ht="12.75" customHeight="1">
      <c r="A153" s="458"/>
      <c r="B153" s="458"/>
      <c r="C153" s="459"/>
      <c r="D153" s="459"/>
      <c r="E153" s="458"/>
      <c r="F153" s="458"/>
      <c r="G153" s="458"/>
      <c r="H153" s="458"/>
      <c r="I153" s="458"/>
      <c r="J153" s="458"/>
      <c r="K153" s="458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</row>
    <row r="154" spans="1:38" ht="12.75" customHeight="1">
      <c r="A154" s="458"/>
      <c r="B154" s="458"/>
      <c r="C154" s="459"/>
      <c r="D154" s="459"/>
      <c r="E154" s="458"/>
      <c r="F154" s="458"/>
      <c r="G154" s="458"/>
      <c r="H154" s="458"/>
      <c r="I154" s="458"/>
      <c r="J154" s="458"/>
      <c r="K154" s="458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</row>
    <row r="155" spans="1:38" ht="12.75" customHeight="1">
      <c r="A155" s="458"/>
      <c r="B155" s="458"/>
      <c r="C155" s="459"/>
      <c r="D155" s="459"/>
      <c r="E155" s="458"/>
      <c r="F155" s="458"/>
      <c r="G155" s="458"/>
      <c r="H155" s="458"/>
      <c r="I155" s="458"/>
      <c r="J155" s="458"/>
      <c r="K155" s="458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</row>
    <row r="156" spans="1:38" ht="12.75" customHeight="1">
      <c r="A156" s="458"/>
      <c r="B156" s="458"/>
      <c r="C156" s="459"/>
      <c r="D156" s="459"/>
      <c r="E156" s="458"/>
      <c r="F156" s="458"/>
      <c r="G156" s="458"/>
      <c r="H156" s="458"/>
      <c r="I156" s="458"/>
      <c r="J156" s="458"/>
      <c r="K156" s="458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</row>
    <row r="157" spans="1:38" ht="12.75" customHeight="1">
      <c r="A157" s="458"/>
      <c r="B157" s="458"/>
      <c r="C157" s="459"/>
      <c r="D157" s="459"/>
      <c r="E157" s="458"/>
      <c r="F157" s="458"/>
      <c r="G157" s="458"/>
      <c r="H157" s="458"/>
      <c r="I157" s="458"/>
      <c r="J157" s="458"/>
      <c r="K157" s="458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</row>
    <row r="158" spans="1:38" ht="12.75" customHeight="1">
      <c r="A158" s="458"/>
      <c r="B158" s="458"/>
      <c r="C158" s="459"/>
      <c r="D158" s="459"/>
      <c r="E158" s="458"/>
      <c r="F158" s="458"/>
      <c r="G158" s="458"/>
      <c r="H158" s="458"/>
      <c r="I158" s="458"/>
      <c r="J158" s="458"/>
      <c r="K158" s="458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</row>
    <row r="159" spans="1:38" ht="12.75" customHeight="1">
      <c r="A159" s="458"/>
      <c r="B159" s="458"/>
      <c r="C159" s="459"/>
      <c r="D159" s="459"/>
      <c r="E159" s="458"/>
      <c r="F159" s="458"/>
      <c r="G159" s="458"/>
      <c r="H159" s="458"/>
      <c r="I159" s="458"/>
      <c r="J159" s="458"/>
      <c r="K159" s="458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</row>
    <row r="160" spans="1:38" ht="12.75" customHeight="1">
      <c r="A160" s="458"/>
      <c r="B160" s="458"/>
      <c r="C160" s="459"/>
      <c r="D160" s="459"/>
      <c r="E160" s="458"/>
      <c r="F160" s="458"/>
      <c r="G160" s="458"/>
      <c r="H160" s="458"/>
      <c r="I160" s="458"/>
      <c r="J160" s="458"/>
      <c r="K160" s="458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</row>
    <row r="161" spans="1:38" ht="12.75" customHeight="1">
      <c r="A161" s="458"/>
      <c r="B161" s="458"/>
      <c r="C161" s="459"/>
      <c r="D161" s="459"/>
      <c r="E161" s="458"/>
      <c r="F161" s="458"/>
      <c r="G161" s="458"/>
      <c r="H161" s="458"/>
      <c r="I161" s="458"/>
      <c r="J161" s="458"/>
      <c r="K161" s="458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</row>
    <row r="162" spans="1:38" ht="12.75" customHeight="1">
      <c r="A162" s="458"/>
      <c r="B162" s="458"/>
      <c r="C162" s="459"/>
      <c r="D162" s="459"/>
      <c r="E162" s="458"/>
      <c r="F162" s="458"/>
      <c r="G162" s="458"/>
      <c r="H162" s="458"/>
      <c r="I162" s="458"/>
      <c r="J162" s="458"/>
      <c r="K162" s="458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</row>
    <row r="163" spans="1:38" ht="12.75" customHeight="1">
      <c r="A163" s="458"/>
      <c r="B163" s="458"/>
      <c r="C163" s="459"/>
      <c r="D163" s="459"/>
      <c r="E163" s="458"/>
      <c r="F163" s="458"/>
      <c r="G163" s="458"/>
      <c r="H163" s="458"/>
      <c r="I163" s="458"/>
      <c r="J163" s="458"/>
      <c r="K163" s="458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</row>
    <row r="164" spans="1:38" ht="12.75" customHeight="1">
      <c r="A164" s="458"/>
      <c r="B164" s="458"/>
      <c r="C164" s="459"/>
      <c r="D164" s="459"/>
      <c r="E164" s="458"/>
      <c r="F164" s="458"/>
      <c r="G164" s="458"/>
      <c r="H164" s="458"/>
      <c r="I164" s="458"/>
      <c r="J164" s="458"/>
      <c r="K164" s="458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</row>
    <row r="165" spans="1:38" ht="12.75" customHeight="1">
      <c r="A165" s="458"/>
      <c r="B165" s="458"/>
      <c r="C165" s="459"/>
      <c r="D165" s="459"/>
      <c r="E165" s="458"/>
      <c r="F165" s="458"/>
      <c r="G165" s="458"/>
      <c r="H165" s="458"/>
      <c r="I165" s="458"/>
      <c r="J165" s="458"/>
      <c r="K165" s="458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</row>
    <row r="166" spans="1:38" ht="12.75" customHeight="1">
      <c r="A166" s="458"/>
      <c r="B166" s="458"/>
      <c r="C166" s="459"/>
      <c r="D166" s="459"/>
      <c r="E166" s="458"/>
      <c r="F166" s="458"/>
      <c r="G166" s="458"/>
      <c r="H166" s="458"/>
      <c r="I166" s="458"/>
      <c r="J166" s="458"/>
      <c r="K166" s="458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</row>
    <row r="167" spans="1:38" ht="12.75" customHeight="1">
      <c r="A167" s="458"/>
      <c r="B167" s="458"/>
      <c r="C167" s="459"/>
      <c r="D167" s="459"/>
      <c r="E167" s="458"/>
      <c r="F167" s="458"/>
      <c r="G167" s="458"/>
      <c r="H167" s="458"/>
      <c r="I167" s="458"/>
      <c r="J167" s="458"/>
      <c r="K167" s="458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</row>
    <row r="168" spans="1:38" ht="12.75" customHeight="1">
      <c r="A168" s="458"/>
      <c r="B168" s="458"/>
      <c r="C168" s="459"/>
      <c r="D168" s="459"/>
      <c r="E168" s="458"/>
      <c r="F168" s="458"/>
      <c r="G168" s="458"/>
      <c r="H168" s="458"/>
      <c r="I168" s="458"/>
      <c r="J168" s="458"/>
      <c r="K168" s="458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</row>
    <row r="169" spans="1:38" ht="12.75" customHeight="1">
      <c r="A169" s="458"/>
      <c r="B169" s="458"/>
      <c r="C169" s="459"/>
      <c r="D169" s="459"/>
      <c r="E169" s="458"/>
      <c r="F169" s="458"/>
      <c r="G169" s="458"/>
      <c r="H169" s="458"/>
      <c r="I169" s="458"/>
      <c r="J169" s="458"/>
      <c r="K169" s="458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</row>
    <row r="170" spans="1:38" ht="12.75" customHeight="1">
      <c r="A170" s="458"/>
      <c r="B170" s="458"/>
      <c r="C170" s="459"/>
      <c r="D170" s="459"/>
      <c r="E170" s="458"/>
      <c r="F170" s="458"/>
      <c r="G170" s="458"/>
      <c r="H170" s="458"/>
      <c r="I170" s="458"/>
      <c r="J170" s="458"/>
      <c r="K170" s="458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</row>
    <row r="171" spans="1:38" ht="12.75" customHeight="1">
      <c r="A171" s="458"/>
      <c r="B171" s="458"/>
      <c r="C171" s="459"/>
      <c r="D171" s="459"/>
      <c r="E171" s="458"/>
      <c r="F171" s="458"/>
      <c r="G171" s="458"/>
      <c r="H171" s="458"/>
      <c r="I171" s="458"/>
      <c r="J171" s="458"/>
      <c r="K171" s="458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</row>
    <row r="172" spans="1:38" ht="12.75" customHeight="1">
      <c r="A172" s="458"/>
      <c r="B172" s="458"/>
      <c r="C172" s="459"/>
      <c r="D172" s="459"/>
      <c r="E172" s="458"/>
      <c r="F172" s="458"/>
      <c r="G172" s="458"/>
      <c r="H172" s="458"/>
      <c r="I172" s="458"/>
      <c r="J172" s="458"/>
      <c r="K172" s="458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</row>
    <row r="173" spans="1:38" ht="12.75" customHeight="1">
      <c r="A173" s="458"/>
      <c r="B173" s="458"/>
      <c r="C173" s="459"/>
      <c r="D173" s="459"/>
      <c r="E173" s="458"/>
      <c r="F173" s="458"/>
      <c r="G173" s="458"/>
      <c r="H173" s="458"/>
      <c r="I173" s="458"/>
      <c r="J173" s="458"/>
      <c r="K173" s="458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</row>
    <row r="174" spans="1:38" ht="12.75" customHeight="1">
      <c r="A174" s="458"/>
      <c r="B174" s="458"/>
      <c r="C174" s="459"/>
      <c r="D174" s="459"/>
      <c r="E174" s="458"/>
      <c r="F174" s="458"/>
      <c r="G174" s="458"/>
      <c r="H174" s="458"/>
      <c r="I174" s="458"/>
      <c r="J174" s="458"/>
      <c r="K174" s="458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</row>
    <row r="175" spans="1:38" ht="12.75" customHeight="1">
      <c r="A175" s="458"/>
      <c r="B175" s="458"/>
      <c r="C175" s="459"/>
      <c r="D175" s="459"/>
      <c r="E175" s="458"/>
      <c r="F175" s="458"/>
      <c r="G175" s="458"/>
      <c r="H175" s="458"/>
      <c r="I175" s="458"/>
      <c r="J175" s="458"/>
      <c r="K175" s="458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</row>
    <row r="176" spans="1:38" ht="12.75" customHeight="1">
      <c r="A176" s="458"/>
      <c r="B176" s="458"/>
      <c r="C176" s="459"/>
      <c r="D176" s="459"/>
      <c r="E176" s="458"/>
      <c r="F176" s="458"/>
      <c r="G176" s="458"/>
      <c r="H176" s="458"/>
      <c r="I176" s="458"/>
      <c r="J176" s="458"/>
      <c r="K176" s="458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</row>
    <row r="177" spans="1:38" ht="12.75" customHeight="1">
      <c r="A177" s="458"/>
      <c r="B177" s="458"/>
      <c r="C177" s="459"/>
      <c r="D177" s="459"/>
      <c r="E177" s="458"/>
      <c r="F177" s="458"/>
      <c r="G177" s="458"/>
      <c r="H177" s="458"/>
      <c r="I177" s="458"/>
      <c r="J177" s="458"/>
      <c r="K177" s="458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</row>
    <row r="178" spans="1:38" ht="12.75" customHeight="1">
      <c r="A178" s="458"/>
      <c r="B178" s="458"/>
      <c r="C178" s="459"/>
      <c r="D178" s="459"/>
      <c r="E178" s="458"/>
      <c r="F178" s="458"/>
      <c r="G178" s="458"/>
      <c r="H178" s="458"/>
      <c r="I178" s="458"/>
      <c r="J178" s="458"/>
      <c r="K178" s="458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</row>
    <row r="179" spans="1:38" ht="12.75" customHeight="1">
      <c r="A179" s="458"/>
      <c r="B179" s="458"/>
      <c r="C179" s="459"/>
      <c r="D179" s="459"/>
      <c r="E179" s="458"/>
      <c r="F179" s="458"/>
      <c r="G179" s="458"/>
      <c r="H179" s="458"/>
      <c r="I179" s="458"/>
      <c r="J179" s="458"/>
      <c r="K179" s="458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</row>
    <row r="180" spans="1:38" ht="12.75" customHeight="1">
      <c r="A180" s="458"/>
      <c r="B180" s="458"/>
      <c r="C180" s="459"/>
      <c r="D180" s="459"/>
      <c r="E180" s="458"/>
      <c r="F180" s="458"/>
      <c r="G180" s="458"/>
      <c r="H180" s="458"/>
      <c r="I180" s="458"/>
      <c r="J180" s="458"/>
      <c r="K180" s="458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</row>
    <row r="181" spans="1:38" ht="12.75" customHeight="1">
      <c r="A181" s="458"/>
      <c r="B181" s="458"/>
      <c r="C181" s="459"/>
      <c r="D181" s="459"/>
      <c r="E181" s="458"/>
      <c r="F181" s="458"/>
      <c r="G181" s="458"/>
      <c r="H181" s="458"/>
      <c r="I181" s="458"/>
      <c r="J181" s="458"/>
      <c r="K181" s="458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</row>
    <row r="182" spans="1:38" ht="12.75" customHeight="1">
      <c r="A182" s="458"/>
      <c r="B182" s="458"/>
      <c r="C182" s="459"/>
      <c r="D182" s="459"/>
      <c r="E182" s="458"/>
      <c r="F182" s="458"/>
      <c r="G182" s="458"/>
      <c r="H182" s="458"/>
      <c r="I182" s="458"/>
      <c r="J182" s="458"/>
      <c r="K182" s="458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</row>
    <row r="183" spans="1:38" ht="12.75" customHeight="1">
      <c r="A183" s="458"/>
      <c r="B183" s="458"/>
      <c r="C183" s="459"/>
      <c r="D183" s="459"/>
      <c r="E183" s="458"/>
      <c r="F183" s="458"/>
      <c r="G183" s="458"/>
      <c r="H183" s="458"/>
      <c r="I183" s="458"/>
      <c r="J183" s="458"/>
      <c r="K183" s="458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</row>
    <row r="184" spans="1:38" ht="12.75" customHeight="1">
      <c r="A184" s="458"/>
      <c r="B184" s="458"/>
      <c r="C184" s="459"/>
      <c r="D184" s="459"/>
      <c r="E184" s="458"/>
      <c r="F184" s="458"/>
      <c r="G184" s="458"/>
      <c r="H184" s="458"/>
      <c r="I184" s="458"/>
      <c r="J184" s="458"/>
      <c r="K184" s="458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</row>
    <row r="185" spans="1:38" ht="12.75" customHeight="1">
      <c r="A185" s="458"/>
      <c r="B185" s="458"/>
      <c r="C185" s="459"/>
      <c r="D185" s="459"/>
      <c r="E185" s="458"/>
      <c r="F185" s="458"/>
      <c r="G185" s="458"/>
      <c r="H185" s="458"/>
      <c r="I185" s="458"/>
      <c r="J185" s="458"/>
      <c r="K185" s="458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</row>
    <row r="186" spans="1:38" ht="12.75" customHeight="1">
      <c r="A186" s="458"/>
      <c r="B186" s="458"/>
      <c r="C186" s="459"/>
      <c r="D186" s="459"/>
      <c r="E186" s="458"/>
      <c r="F186" s="458"/>
      <c r="G186" s="458"/>
      <c r="H186" s="458"/>
      <c r="I186" s="458"/>
      <c r="J186" s="458"/>
      <c r="K186" s="458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</row>
    <row r="187" spans="1:38" ht="12.75" customHeight="1">
      <c r="A187" s="458"/>
      <c r="B187" s="458"/>
      <c r="C187" s="459"/>
      <c r="D187" s="459"/>
      <c r="E187" s="458"/>
      <c r="F187" s="458"/>
      <c r="G187" s="458"/>
      <c r="H187" s="458"/>
      <c r="I187" s="458"/>
      <c r="J187" s="458"/>
      <c r="K187" s="458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</row>
    <row r="188" spans="1:38" ht="12.75" customHeight="1">
      <c r="A188" s="458"/>
      <c r="B188" s="458"/>
      <c r="C188" s="459"/>
      <c r="D188" s="459"/>
      <c r="E188" s="458"/>
      <c r="F188" s="458"/>
      <c r="G188" s="458"/>
      <c r="H188" s="458"/>
      <c r="I188" s="458"/>
      <c r="J188" s="458"/>
      <c r="K188" s="458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</row>
    <row r="189" spans="1:38" ht="12.75" customHeight="1">
      <c r="A189" s="458"/>
      <c r="B189" s="458"/>
      <c r="C189" s="459"/>
      <c r="D189" s="459"/>
      <c r="E189" s="458"/>
      <c r="F189" s="458"/>
      <c r="G189" s="458"/>
      <c r="H189" s="458"/>
      <c r="I189" s="458"/>
      <c r="J189" s="458"/>
      <c r="K189" s="458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</row>
    <row r="190" spans="1:38" ht="12.75" customHeight="1">
      <c r="A190" s="458"/>
      <c r="B190" s="458"/>
      <c r="C190" s="459"/>
      <c r="D190" s="459"/>
      <c r="E190" s="458"/>
      <c r="F190" s="458"/>
      <c r="G190" s="458"/>
      <c r="H190" s="458"/>
      <c r="I190" s="458"/>
      <c r="J190" s="458"/>
      <c r="K190" s="458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</row>
    <row r="191" spans="1:38" ht="12.75" customHeight="1">
      <c r="A191" s="458"/>
      <c r="B191" s="458"/>
      <c r="C191" s="459"/>
      <c r="D191" s="459"/>
      <c r="E191" s="458"/>
      <c r="F191" s="458"/>
      <c r="G191" s="458"/>
      <c r="H191" s="458"/>
      <c r="I191" s="458"/>
      <c r="J191" s="458"/>
      <c r="K191" s="458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</row>
    <row r="192" spans="1:38" ht="12.75" customHeight="1">
      <c r="A192" s="458"/>
      <c r="B192" s="458"/>
      <c r="C192" s="459"/>
      <c r="D192" s="459"/>
      <c r="E192" s="458"/>
      <c r="F192" s="458"/>
      <c r="G192" s="458"/>
      <c r="H192" s="458"/>
      <c r="I192" s="458"/>
      <c r="J192" s="458"/>
      <c r="K192" s="458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</row>
    <row r="193" spans="1:38" ht="12.75" customHeight="1">
      <c r="A193" s="458"/>
      <c r="B193" s="458"/>
      <c r="C193" s="459"/>
      <c r="D193" s="459"/>
      <c r="E193" s="458"/>
      <c r="F193" s="458"/>
      <c r="G193" s="458"/>
      <c r="H193" s="458"/>
      <c r="I193" s="458"/>
      <c r="J193" s="458"/>
      <c r="K193" s="458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</row>
    <row r="194" spans="1:38" ht="12.75" customHeight="1">
      <c r="A194" s="458"/>
      <c r="B194" s="458"/>
      <c r="C194" s="459"/>
      <c r="D194" s="459"/>
      <c r="E194" s="458"/>
      <c r="F194" s="458"/>
      <c r="G194" s="458"/>
      <c r="H194" s="458"/>
      <c r="I194" s="458"/>
      <c r="J194" s="458"/>
      <c r="K194" s="458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</row>
    <row r="195" spans="1:38" ht="12.75" customHeight="1">
      <c r="A195" s="458"/>
      <c r="B195" s="458"/>
      <c r="C195" s="459"/>
      <c r="D195" s="459"/>
      <c r="E195" s="458"/>
      <c r="F195" s="458"/>
      <c r="G195" s="458"/>
      <c r="H195" s="458"/>
      <c r="I195" s="458"/>
      <c r="J195" s="458"/>
      <c r="K195" s="458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</row>
    <row r="196" spans="1:38" ht="12.75" customHeight="1">
      <c r="A196" s="458"/>
      <c r="B196" s="458"/>
      <c r="C196" s="459"/>
      <c r="D196" s="459"/>
      <c r="E196" s="458"/>
      <c r="F196" s="458"/>
      <c r="G196" s="458"/>
      <c r="H196" s="458"/>
      <c r="I196" s="458"/>
      <c r="J196" s="458"/>
      <c r="K196" s="458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</row>
    <row r="197" spans="1:38" ht="12.75" customHeight="1">
      <c r="A197" s="458"/>
      <c r="B197" s="458"/>
      <c r="C197" s="459"/>
      <c r="D197" s="459"/>
      <c r="E197" s="458"/>
      <c r="F197" s="458"/>
      <c r="G197" s="458"/>
      <c r="H197" s="458"/>
      <c r="I197" s="458"/>
      <c r="J197" s="458"/>
      <c r="K197" s="458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</row>
    <row r="198" spans="1:38" ht="12.75" customHeight="1">
      <c r="A198" s="458"/>
      <c r="B198" s="458"/>
      <c r="C198" s="459"/>
      <c r="D198" s="459"/>
      <c r="E198" s="458"/>
      <c r="F198" s="458"/>
      <c r="G198" s="458"/>
      <c r="H198" s="458"/>
      <c r="I198" s="458"/>
      <c r="J198" s="458"/>
      <c r="K198" s="458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</row>
    <row r="199" spans="1:38" ht="12.75" customHeight="1">
      <c r="A199" s="458"/>
      <c r="B199" s="458"/>
      <c r="C199" s="459"/>
      <c r="D199" s="459"/>
      <c r="E199" s="458"/>
      <c r="F199" s="458"/>
      <c r="G199" s="458"/>
      <c r="H199" s="458"/>
      <c r="I199" s="458"/>
      <c r="J199" s="458"/>
      <c r="K199" s="458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</row>
    <row r="200" spans="1:38" ht="12.75" customHeight="1">
      <c r="A200" s="458"/>
      <c r="B200" s="458"/>
      <c r="C200" s="459"/>
      <c r="D200" s="459"/>
      <c r="E200" s="458"/>
      <c r="F200" s="458"/>
      <c r="G200" s="458"/>
      <c r="H200" s="458"/>
      <c r="I200" s="458"/>
      <c r="J200" s="458"/>
      <c r="K200" s="458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</row>
    <row r="201" spans="1:38" ht="12.75" customHeight="1">
      <c r="A201" s="458"/>
      <c r="B201" s="458"/>
      <c r="C201" s="459"/>
      <c r="D201" s="459"/>
      <c r="E201" s="458"/>
      <c r="F201" s="458"/>
      <c r="G201" s="458"/>
      <c r="H201" s="458"/>
      <c r="I201" s="458"/>
      <c r="J201" s="458"/>
      <c r="K201" s="458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</row>
    <row r="202" spans="1:38" ht="12.75" customHeight="1">
      <c r="A202" s="458"/>
      <c r="B202" s="458"/>
      <c r="C202" s="459"/>
      <c r="D202" s="459"/>
      <c r="E202" s="458"/>
      <c r="F202" s="458"/>
      <c r="G202" s="458"/>
      <c r="H202" s="458"/>
      <c r="I202" s="458"/>
      <c r="J202" s="458"/>
      <c r="K202" s="458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</row>
    <row r="203" spans="1:38" ht="12.75" customHeight="1">
      <c r="A203" s="458"/>
      <c r="B203" s="458"/>
      <c r="C203" s="459"/>
      <c r="D203" s="459"/>
      <c r="E203" s="458"/>
      <c r="F203" s="458"/>
      <c r="G203" s="458"/>
      <c r="H203" s="458"/>
      <c r="I203" s="458"/>
      <c r="J203" s="458"/>
      <c r="K203" s="458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</row>
    <row r="204" spans="1:38" ht="12.75" customHeight="1">
      <c r="A204" s="458"/>
      <c r="B204" s="458"/>
      <c r="C204" s="459"/>
      <c r="D204" s="459"/>
      <c r="E204" s="458"/>
      <c r="F204" s="458"/>
      <c r="G204" s="458"/>
      <c r="H204" s="458"/>
      <c r="I204" s="458"/>
      <c r="J204" s="458"/>
      <c r="K204" s="458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</row>
    <row r="205" spans="1:38" ht="12.75" customHeight="1">
      <c r="A205" s="458"/>
      <c r="B205" s="458"/>
      <c r="C205" s="459"/>
      <c r="D205" s="459"/>
      <c r="E205" s="458"/>
      <c r="F205" s="458"/>
      <c r="G205" s="458"/>
      <c r="H205" s="458"/>
      <c r="I205" s="458"/>
      <c r="J205" s="458"/>
      <c r="K205" s="458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</row>
    <row r="206" spans="1:38" ht="12.75" customHeight="1">
      <c r="A206" s="458"/>
      <c r="B206" s="458"/>
      <c r="C206" s="459"/>
      <c r="D206" s="459"/>
      <c r="E206" s="458"/>
      <c r="F206" s="458"/>
      <c r="G206" s="458"/>
      <c r="H206" s="458"/>
      <c r="I206" s="458"/>
      <c r="J206" s="458"/>
      <c r="K206" s="458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</row>
    <row r="207" spans="1:38" ht="12.75" customHeight="1">
      <c r="A207" s="458"/>
      <c r="B207" s="458"/>
      <c r="C207" s="459"/>
      <c r="D207" s="459"/>
      <c r="E207" s="458"/>
      <c r="F207" s="458"/>
      <c r="G207" s="458"/>
      <c r="H207" s="458"/>
      <c r="I207" s="458"/>
      <c r="J207" s="458"/>
      <c r="K207" s="458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</row>
    <row r="208" spans="1:38" ht="12.75" customHeight="1">
      <c r="A208" s="458"/>
      <c r="B208" s="458"/>
      <c r="C208" s="459"/>
      <c r="D208" s="459"/>
      <c r="E208" s="458"/>
      <c r="F208" s="458"/>
      <c r="G208" s="458"/>
      <c r="H208" s="458"/>
      <c r="I208" s="458"/>
      <c r="J208" s="458"/>
      <c r="K208" s="458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</row>
    <row r="209" spans="1:38" ht="12.75" customHeight="1">
      <c r="A209" s="458"/>
      <c r="B209" s="458"/>
      <c r="C209" s="459"/>
      <c r="D209" s="459"/>
      <c r="E209" s="458"/>
      <c r="F209" s="458"/>
      <c r="G209" s="458"/>
      <c r="H209" s="458"/>
      <c r="I209" s="458"/>
      <c r="J209" s="458"/>
      <c r="K209" s="458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</row>
    <row r="210" spans="1:38" ht="12.75" customHeight="1">
      <c r="A210" s="458"/>
      <c r="B210" s="458"/>
      <c r="C210" s="459"/>
      <c r="D210" s="459"/>
      <c r="E210" s="458"/>
      <c r="F210" s="458"/>
      <c r="G210" s="458"/>
      <c r="H210" s="458"/>
      <c r="I210" s="458"/>
      <c r="J210" s="458"/>
      <c r="K210" s="458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</row>
    <row r="211" spans="1:38" ht="12.75" customHeight="1">
      <c r="A211" s="458"/>
      <c r="B211" s="458"/>
      <c r="C211" s="459"/>
      <c r="D211" s="459"/>
      <c r="E211" s="458"/>
      <c r="F211" s="458"/>
      <c r="G211" s="458"/>
      <c r="H211" s="458"/>
      <c r="I211" s="458"/>
      <c r="J211" s="458"/>
      <c r="K211" s="458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</row>
    <row r="212" spans="1:38" ht="12.75" customHeight="1">
      <c r="A212" s="458"/>
      <c r="B212" s="458"/>
      <c r="C212" s="459"/>
      <c r="D212" s="459"/>
      <c r="E212" s="458"/>
      <c r="F212" s="458"/>
      <c r="G212" s="458"/>
      <c r="H212" s="458"/>
      <c r="I212" s="458"/>
      <c r="J212" s="458"/>
      <c r="K212" s="458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</row>
    <row r="213" spans="1:38" ht="12.75" customHeight="1">
      <c r="A213" s="458"/>
      <c r="B213" s="458"/>
      <c r="C213" s="459"/>
      <c r="D213" s="459"/>
      <c r="E213" s="458"/>
      <c r="F213" s="458"/>
      <c r="G213" s="458"/>
      <c r="H213" s="458"/>
      <c r="I213" s="458"/>
      <c r="J213" s="458"/>
      <c r="K213" s="458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</row>
    <row r="214" spans="1:38" ht="12.75" customHeight="1">
      <c r="A214" s="458"/>
      <c r="B214" s="458"/>
      <c r="C214" s="459"/>
      <c r="D214" s="459"/>
      <c r="E214" s="458"/>
      <c r="F214" s="458"/>
      <c r="G214" s="458"/>
      <c r="H214" s="458"/>
      <c r="I214" s="458"/>
      <c r="J214" s="458"/>
      <c r="K214" s="458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</row>
    <row r="215" spans="1:38" ht="12.75" customHeight="1">
      <c r="A215" s="458"/>
      <c r="B215" s="458"/>
      <c r="C215" s="459"/>
      <c r="D215" s="459"/>
      <c r="E215" s="458"/>
      <c r="F215" s="458"/>
      <c r="G215" s="458"/>
      <c r="H215" s="458"/>
      <c r="I215" s="458"/>
      <c r="J215" s="458"/>
      <c r="K215" s="458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</row>
    <row r="216" spans="1:38" ht="12.75" customHeight="1">
      <c r="A216" s="458"/>
      <c r="B216" s="458"/>
      <c r="C216" s="459"/>
      <c r="D216" s="459"/>
      <c r="E216" s="458"/>
      <c r="F216" s="458"/>
      <c r="G216" s="458"/>
      <c r="H216" s="458"/>
      <c r="I216" s="458"/>
      <c r="J216" s="458"/>
      <c r="K216" s="458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</row>
    <row r="217" spans="1:38" ht="12.75" customHeight="1">
      <c r="A217" s="458"/>
      <c r="B217" s="458"/>
      <c r="C217" s="459"/>
      <c r="D217" s="459"/>
      <c r="E217" s="458"/>
      <c r="F217" s="458"/>
      <c r="G217" s="458"/>
      <c r="H217" s="458"/>
      <c r="I217" s="458"/>
      <c r="J217" s="458"/>
      <c r="K217" s="458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</row>
    <row r="218" spans="1:38" ht="12.75" customHeight="1">
      <c r="A218" s="458"/>
      <c r="B218" s="458"/>
      <c r="C218" s="459"/>
      <c r="D218" s="459"/>
      <c r="E218" s="458"/>
      <c r="F218" s="458"/>
      <c r="G218" s="458"/>
      <c r="H218" s="458"/>
      <c r="I218" s="458"/>
      <c r="J218" s="458"/>
      <c r="K218" s="458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</row>
    <row r="219" spans="1:38" ht="12.75" customHeight="1">
      <c r="A219" s="458"/>
      <c r="B219" s="458"/>
      <c r="C219" s="459"/>
      <c r="D219" s="459"/>
      <c r="E219" s="458"/>
      <c r="F219" s="458"/>
      <c r="G219" s="458"/>
      <c r="H219" s="458"/>
      <c r="I219" s="458"/>
      <c r="J219" s="458"/>
      <c r="K219" s="458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</row>
    <row r="220" spans="1:38" ht="12.75" customHeight="1">
      <c r="A220" s="458"/>
      <c r="B220" s="458"/>
      <c r="C220" s="459"/>
      <c r="D220" s="459"/>
      <c r="E220" s="458"/>
      <c r="F220" s="458"/>
      <c r="G220" s="458"/>
      <c r="H220" s="458"/>
      <c r="I220" s="458"/>
      <c r="J220" s="458"/>
      <c r="K220" s="458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</row>
    <row r="221" spans="1:38" ht="12.75" customHeight="1">
      <c r="A221" s="458"/>
      <c r="B221" s="458"/>
      <c r="C221" s="459"/>
      <c r="D221" s="459"/>
      <c r="E221" s="458"/>
      <c r="F221" s="458"/>
      <c r="G221" s="458"/>
      <c r="H221" s="458"/>
      <c r="I221" s="458"/>
      <c r="J221" s="458"/>
      <c r="K221" s="458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</row>
    <row r="222" spans="1:38" ht="12.75" customHeight="1">
      <c r="A222" s="458"/>
      <c r="B222" s="458"/>
      <c r="C222" s="459"/>
      <c r="D222" s="459"/>
      <c r="E222" s="458"/>
      <c r="F222" s="458"/>
      <c r="G222" s="458"/>
      <c r="H222" s="458"/>
      <c r="I222" s="458"/>
      <c r="J222" s="458"/>
      <c r="K222" s="458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</row>
    <row r="223" spans="1:38" ht="12.75" customHeight="1">
      <c r="A223" s="458"/>
      <c r="B223" s="458"/>
      <c r="C223" s="459"/>
      <c r="D223" s="459"/>
      <c r="E223" s="458"/>
      <c r="F223" s="458"/>
      <c r="G223" s="458"/>
      <c r="H223" s="458"/>
      <c r="I223" s="458"/>
      <c r="J223" s="458"/>
      <c r="K223" s="458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</row>
    <row r="224" spans="1:38" ht="12.75" customHeight="1">
      <c r="A224" s="458"/>
      <c r="B224" s="458"/>
      <c r="C224" s="459"/>
      <c r="D224" s="459"/>
      <c r="E224" s="458"/>
      <c r="F224" s="458"/>
      <c r="G224" s="458"/>
      <c r="H224" s="458"/>
      <c r="I224" s="458"/>
      <c r="J224" s="458"/>
      <c r="K224" s="458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</row>
    <row r="225" spans="1:38" ht="12.75" customHeight="1">
      <c r="A225" s="458"/>
      <c r="B225" s="458"/>
      <c r="C225" s="459"/>
      <c r="D225" s="459"/>
      <c r="E225" s="458"/>
      <c r="F225" s="458"/>
      <c r="G225" s="458"/>
      <c r="H225" s="458"/>
      <c r="I225" s="458"/>
      <c r="J225" s="458"/>
      <c r="K225" s="458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</row>
    <row r="226" spans="1:38" ht="12.75" customHeight="1">
      <c r="A226" s="458"/>
      <c r="B226" s="458"/>
      <c r="C226" s="459"/>
      <c r="D226" s="459"/>
      <c r="E226" s="458"/>
      <c r="F226" s="458"/>
      <c r="G226" s="458"/>
      <c r="H226" s="458"/>
      <c r="I226" s="458"/>
      <c r="J226" s="458"/>
      <c r="K226" s="458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</row>
    <row r="227" spans="1:38" ht="12.75" customHeight="1">
      <c r="A227" s="458"/>
      <c r="B227" s="458"/>
      <c r="C227" s="459"/>
      <c r="D227" s="459"/>
      <c r="E227" s="458"/>
      <c r="F227" s="458"/>
      <c r="G227" s="458"/>
      <c r="H227" s="458"/>
      <c r="I227" s="458"/>
      <c r="J227" s="458"/>
      <c r="K227" s="458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</row>
    <row r="228" spans="1:38" ht="12.75" customHeight="1">
      <c r="A228" s="458"/>
      <c r="B228" s="458"/>
      <c r="C228" s="459"/>
      <c r="D228" s="459"/>
      <c r="E228" s="458"/>
      <c r="F228" s="458"/>
      <c r="G228" s="458"/>
      <c r="H228" s="458"/>
      <c r="I228" s="458"/>
      <c r="J228" s="458"/>
      <c r="K228" s="458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</row>
    <row r="229" spans="1:38" ht="12.75" customHeight="1">
      <c r="A229" s="458"/>
      <c r="B229" s="458"/>
      <c r="C229" s="459"/>
      <c r="D229" s="459"/>
      <c r="E229" s="458"/>
      <c r="F229" s="458"/>
      <c r="G229" s="458"/>
      <c r="H229" s="458"/>
      <c r="I229" s="458"/>
      <c r="J229" s="458"/>
      <c r="K229" s="458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</row>
    <row r="230" spans="1:38" ht="12.75" customHeight="1">
      <c r="A230" s="458"/>
      <c r="B230" s="458"/>
      <c r="C230" s="459"/>
      <c r="D230" s="459"/>
      <c r="E230" s="458"/>
      <c r="F230" s="458"/>
      <c r="G230" s="458"/>
      <c r="H230" s="458"/>
      <c r="I230" s="458"/>
      <c r="J230" s="458"/>
      <c r="K230" s="458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</row>
    <row r="231" spans="1:38" ht="12.75" customHeight="1">
      <c r="A231" s="458"/>
      <c r="B231" s="458"/>
      <c r="C231" s="459"/>
      <c r="D231" s="459"/>
      <c r="E231" s="458"/>
      <c r="F231" s="458"/>
      <c r="G231" s="458"/>
      <c r="H231" s="458"/>
      <c r="I231" s="458"/>
      <c r="J231" s="458"/>
      <c r="K231" s="458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</row>
    <row r="232" spans="1:38" ht="12.75" customHeight="1">
      <c r="A232" s="458"/>
      <c r="B232" s="458"/>
      <c r="C232" s="459"/>
      <c r="D232" s="459"/>
      <c r="E232" s="458"/>
      <c r="F232" s="458"/>
      <c r="G232" s="458"/>
      <c r="H232" s="458"/>
      <c r="I232" s="458"/>
      <c r="J232" s="458"/>
      <c r="K232" s="458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</row>
    <row r="233" spans="1:38" ht="12.75" customHeight="1">
      <c r="A233" s="458"/>
      <c r="B233" s="458"/>
      <c r="C233" s="459"/>
      <c r="D233" s="459"/>
      <c r="E233" s="458"/>
      <c r="F233" s="458"/>
      <c r="G233" s="458"/>
      <c r="H233" s="458"/>
      <c r="I233" s="458"/>
      <c r="J233" s="458"/>
      <c r="K233" s="458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</row>
    <row r="234" spans="1:38" ht="12.75" customHeight="1">
      <c r="A234" s="458"/>
      <c r="B234" s="458"/>
      <c r="C234" s="459"/>
      <c r="D234" s="459"/>
      <c r="E234" s="458"/>
      <c r="F234" s="458"/>
      <c r="G234" s="458"/>
      <c r="H234" s="458"/>
      <c r="I234" s="458"/>
      <c r="J234" s="458"/>
      <c r="K234" s="458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</row>
    <row r="235" spans="1:38" ht="12.75" customHeight="1">
      <c r="A235" s="458"/>
      <c r="B235" s="458"/>
      <c r="C235" s="459"/>
      <c r="D235" s="459"/>
      <c r="E235" s="458"/>
      <c r="F235" s="458"/>
      <c r="G235" s="458"/>
      <c r="H235" s="458"/>
      <c r="I235" s="458"/>
      <c r="J235" s="458"/>
      <c r="K235" s="458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</row>
    <row r="236" spans="1:38" ht="12.75" customHeight="1">
      <c r="A236" s="458"/>
      <c r="B236" s="458"/>
      <c r="C236" s="459"/>
      <c r="D236" s="459"/>
      <c r="E236" s="458"/>
      <c r="F236" s="458"/>
      <c r="G236" s="458"/>
      <c r="H236" s="458"/>
      <c r="I236" s="458"/>
      <c r="J236" s="458"/>
      <c r="K236" s="458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</row>
    <row r="237" spans="1:38" ht="12.75" customHeight="1">
      <c r="A237" s="458"/>
      <c r="B237" s="458"/>
      <c r="C237" s="459"/>
      <c r="D237" s="459"/>
      <c r="E237" s="458"/>
      <c r="F237" s="458"/>
      <c r="G237" s="458"/>
      <c r="H237" s="458"/>
      <c r="I237" s="458"/>
      <c r="J237" s="458"/>
      <c r="K237" s="458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</row>
    <row r="238" spans="1:38" ht="12.75" customHeight="1">
      <c r="A238" s="458"/>
      <c r="B238" s="458"/>
      <c r="C238" s="459"/>
      <c r="D238" s="459"/>
      <c r="E238" s="458"/>
      <c r="F238" s="458"/>
      <c r="G238" s="458"/>
      <c r="H238" s="458"/>
      <c r="I238" s="458"/>
      <c r="J238" s="458"/>
      <c r="K238" s="458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</row>
    <row r="239" spans="1:38" ht="12.75" customHeight="1">
      <c r="A239" s="458"/>
      <c r="B239" s="458"/>
      <c r="C239" s="459"/>
      <c r="D239" s="459"/>
      <c r="E239" s="458"/>
      <c r="F239" s="458"/>
      <c r="G239" s="458"/>
      <c r="H239" s="458"/>
      <c r="I239" s="458"/>
      <c r="J239" s="458"/>
      <c r="K239" s="458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</row>
    <row r="240" spans="1:38" ht="12.75" customHeight="1">
      <c r="A240" s="458"/>
      <c r="B240" s="458"/>
      <c r="C240" s="459"/>
      <c r="D240" s="459"/>
      <c r="E240" s="458"/>
      <c r="F240" s="458"/>
      <c r="G240" s="458"/>
      <c r="H240" s="458"/>
      <c r="I240" s="458"/>
      <c r="J240" s="458"/>
      <c r="K240" s="458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</row>
    <row r="241" spans="1:38" ht="12.75" customHeight="1">
      <c r="A241" s="458"/>
      <c r="B241" s="458"/>
      <c r="C241" s="459"/>
      <c r="D241" s="459"/>
      <c r="E241" s="458"/>
      <c r="F241" s="458"/>
      <c r="G241" s="458"/>
      <c r="H241" s="458"/>
      <c r="I241" s="458"/>
      <c r="J241" s="458"/>
      <c r="K241" s="458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</row>
    <row r="242" spans="1:38" ht="12.75" customHeight="1">
      <c r="A242" s="458"/>
      <c r="B242" s="458"/>
      <c r="C242" s="459"/>
      <c r="D242" s="459"/>
      <c r="E242" s="458"/>
      <c r="F242" s="458"/>
      <c r="G242" s="458"/>
      <c r="H242" s="458"/>
      <c r="I242" s="458"/>
      <c r="J242" s="458"/>
      <c r="K242" s="458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</row>
    <row r="243" spans="1:38" ht="12.75" customHeight="1">
      <c r="A243" s="458"/>
      <c r="B243" s="458"/>
      <c r="C243" s="459"/>
      <c r="D243" s="459"/>
      <c r="E243" s="458"/>
      <c r="F243" s="458"/>
      <c r="G243" s="458"/>
      <c r="H243" s="458"/>
      <c r="I243" s="458"/>
      <c r="J243" s="458"/>
      <c r="K243" s="458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</row>
    <row r="244" spans="1:38" ht="12.75" customHeight="1">
      <c r="A244" s="458"/>
      <c r="B244" s="458"/>
      <c r="C244" s="459"/>
      <c r="D244" s="459"/>
      <c r="E244" s="458"/>
      <c r="F244" s="458"/>
      <c r="G244" s="458"/>
      <c r="H244" s="458"/>
      <c r="I244" s="458"/>
      <c r="J244" s="458"/>
      <c r="K244" s="458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</row>
    <row r="245" spans="1:38" ht="12.75" customHeight="1">
      <c r="A245" s="458"/>
      <c r="B245" s="458"/>
      <c r="C245" s="459"/>
      <c r="D245" s="459"/>
      <c r="E245" s="458"/>
      <c r="F245" s="458"/>
      <c r="G245" s="458"/>
      <c r="H245" s="458"/>
      <c r="I245" s="458"/>
      <c r="J245" s="458"/>
      <c r="K245" s="458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</row>
    <row r="246" spans="1:38" ht="12.75" customHeight="1">
      <c r="A246" s="458"/>
      <c r="B246" s="458"/>
      <c r="C246" s="459"/>
      <c r="D246" s="459"/>
      <c r="E246" s="458"/>
      <c r="F246" s="458"/>
      <c r="G246" s="458"/>
      <c r="H246" s="458"/>
      <c r="I246" s="458"/>
      <c r="J246" s="458"/>
      <c r="K246" s="458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</row>
    <row r="247" spans="1:38" ht="12.75" customHeight="1">
      <c r="A247" s="458"/>
      <c r="B247" s="458"/>
      <c r="C247" s="459"/>
      <c r="D247" s="459"/>
      <c r="E247" s="458"/>
      <c r="F247" s="458"/>
      <c r="G247" s="458"/>
      <c r="H247" s="458"/>
      <c r="I247" s="458"/>
      <c r="J247" s="458"/>
      <c r="K247" s="458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</row>
    <row r="248" spans="1:38" ht="12.75" customHeight="1">
      <c r="A248" s="458"/>
      <c r="B248" s="458"/>
      <c r="C248" s="459"/>
      <c r="D248" s="459"/>
      <c r="E248" s="458"/>
      <c r="F248" s="458"/>
      <c r="G248" s="458"/>
      <c r="H248" s="458"/>
      <c r="I248" s="458"/>
      <c r="J248" s="458"/>
      <c r="K248" s="458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</row>
    <row r="249" spans="1:38" ht="12.75" customHeight="1">
      <c r="A249" s="458"/>
      <c r="B249" s="458"/>
      <c r="C249" s="459"/>
      <c r="D249" s="459"/>
      <c r="E249" s="458"/>
      <c r="F249" s="458"/>
      <c r="G249" s="458"/>
      <c r="H249" s="458"/>
      <c r="I249" s="458"/>
      <c r="J249" s="458"/>
      <c r="K249" s="458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</row>
    <row r="250" spans="1:38" ht="12.75" customHeight="1">
      <c r="A250" s="458"/>
      <c r="B250" s="458"/>
      <c r="C250" s="459"/>
      <c r="D250" s="459"/>
      <c r="E250" s="458"/>
      <c r="F250" s="458"/>
      <c r="G250" s="458"/>
      <c r="H250" s="458"/>
      <c r="I250" s="458"/>
      <c r="J250" s="458"/>
      <c r="K250" s="458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</row>
    <row r="251" spans="1:38" ht="12.75" customHeight="1">
      <c r="A251" s="458"/>
      <c r="B251" s="458"/>
      <c r="C251" s="459"/>
      <c r="D251" s="459"/>
      <c r="E251" s="458"/>
      <c r="F251" s="458"/>
      <c r="G251" s="458"/>
      <c r="H251" s="458"/>
      <c r="I251" s="458"/>
      <c r="J251" s="458"/>
      <c r="K251" s="458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</row>
    <row r="252" spans="1:38" ht="12.75" customHeight="1">
      <c r="A252" s="458"/>
      <c r="B252" s="458"/>
      <c r="C252" s="459"/>
      <c r="D252" s="459"/>
      <c r="E252" s="458"/>
      <c r="F252" s="458"/>
      <c r="G252" s="458"/>
      <c r="H252" s="458"/>
      <c r="I252" s="458"/>
      <c r="J252" s="458"/>
      <c r="K252" s="458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</row>
    <row r="253" spans="1:38" ht="12.75" customHeight="1">
      <c r="A253" s="458"/>
      <c r="B253" s="458"/>
      <c r="C253" s="459"/>
      <c r="D253" s="459"/>
      <c r="E253" s="458"/>
      <c r="F253" s="458"/>
      <c r="G253" s="458"/>
      <c r="H253" s="458"/>
      <c r="I253" s="458"/>
      <c r="J253" s="458"/>
      <c r="K253" s="458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</row>
    <row r="254" spans="1:38" ht="12.75" customHeight="1">
      <c r="A254" s="458"/>
      <c r="B254" s="458"/>
      <c r="C254" s="459"/>
      <c r="D254" s="459"/>
      <c r="E254" s="458"/>
      <c r="F254" s="458"/>
      <c r="G254" s="458"/>
      <c r="H254" s="458"/>
      <c r="I254" s="458"/>
      <c r="J254" s="458"/>
      <c r="K254" s="458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</row>
    <row r="255" spans="1:38" ht="12.75" customHeight="1">
      <c r="A255" s="458"/>
      <c r="B255" s="458"/>
      <c r="C255" s="459"/>
      <c r="D255" s="459"/>
      <c r="E255" s="458"/>
      <c r="F255" s="458"/>
      <c r="G255" s="458"/>
      <c r="H255" s="458"/>
      <c r="I255" s="458"/>
      <c r="J255" s="458"/>
      <c r="K255" s="458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</row>
    <row r="256" spans="1:38" ht="12.75" customHeight="1">
      <c r="A256" s="458"/>
      <c r="B256" s="458"/>
      <c r="C256" s="459"/>
      <c r="D256" s="459"/>
      <c r="E256" s="458"/>
      <c r="F256" s="458"/>
      <c r="G256" s="458"/>
      <c r="H256" s="458"/>
      <c r="I256" s="458"/>
      <c r="J256" s="458"/>
      <c r="K256" s="458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</row>
    <row r="257" spans="1:38" ht="12.75" customHeight="1">
      <c r="A257" s="458"/>
      <c r="B257" s="458"/>
      <c r="C257" s="459"/>
      <c r="D257" s="459"/>
      <c r="E257" s="458"/>
      <c r="F257" s="458"/>
      <c r="G257" s="458"/>
      <c r="H257" s="458"/>
      <c r="I257" s="458"/>
      <c r="J257" s="458"/>
      <c r="K257" s="458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</row>
    <row r="258" spans="1:38" ht="12.75" customHeight="1">
      <c r="A258" s="458"/>
      <c r="B258" s="458"/>
      <c r="C258" s="459"/>
      <c r="D258" s="459"/>
      <c r="E258" s="458"/>
      <c r="F258" s="458"/>
      <c r="G258" s="458"/>
      <c r="H258" s="458"/>
      <c r="I258" s="458"/>
      <c r="J258" s="458"/>
      <c r="K258" s="458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</row>
    <row r="259" spans="1:38" ht="12.75" customHeight="1">
      <c r="A259" s="458"/>
      <c r="B259" s="458"/>
      <c r="C259" s="459"/>
      <c r="D259" s="459"/>
      <c r="E259" s="458"/>
      <c r="F259" s="458"/>
      <c r="G259" s="458"/>
      <c r="H259" s="458"/>
      <c r="I259" s="458"/>
      <c r="J259" s="458"/>
      <c r="K259" s="458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</row>
    <row r="260" spans="1:38" ht="12.75" customHeight="1">
      <c r="A260" s="458"/>
      <c r="B260" s="458"/>
      <c r="C260" s="459"/>
      <c r="D260" s="459"/>
      <c r="E260" s="458"/>
      <c r="F260" s="458"/>
      <c r="G260" s="458"/>
      <c r="H260" s="458"/>
      <c r="I260" s="458"/>
      <c r="J260" s="458"/>
      <c r="K260" s="458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</row>
    <row r="261" spans="1:38" ht="12.75" customHeight="1">
      <c r="A261" s="458"/>
      <c r="B261" s="458"/>
      <c r="C261" s="459"/>
      <c r="D261" s="459"/>
      <c r="E261" s="458"/>
      <c r="F261" s="458"/>
      <c r="G261" s="458"/>
      <c r="H261" s="458"/>
      <c r="I261" s="458"/>
      <c r="J261" s="458"/>
      <c r="K261" s="458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</row>
    <row r="262" spans="1:38" ht="12.75" customHeight="1">
      <c r="A262" s="458"/>
      <c r="B262" s="458"/>
      <c r="C262" s="459"/>
      <c r="D262" s="459"/>
      <c r="E262" s="458"/>
      <c r="F262" s="458"/>
      <c r="G262" s="458"/>
      <c r="H262" s="458"/>
      <c r="I262" s="458"/>
      <c r="J262" s="458"/>
      <c r="K262" s="458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</row>
    <row r="263" spans="1:38" ht="12.75" customHeight="1">
      <c r="A263" s="458"/>
      <c r="B263" s="458"/>
      <c r="C263" s="459"/>
      <c r="D263" s="459"/>
      <c r="E263" s="458"/>
      <c r="F263" s="458"/>
      <c r="G263" s="458"/>
      <c r="H263" s="458"/>
      <c r="I263" s="458"/>
      <c r="J263" s="458"/>
      <c r="K263" s="458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</row>
    <row r="264" spans="1:38" ht="12.75" customHeight="1">
      <c r="A264" s="458"/>
      <c r="B264" s="458"/>
      <c r="C264" s="459"/>
      <c r="D264" s="459"/>
      <c r="E264" s="458"/>
      <c r="F264" s="458"/>
      <c r="G264" s="458"/>
      <c r="H264" s="458"/>
      <c r="I264" s="458"/>
      <c r="J264" s="458"/>
      <c r="K264" s="458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</row>
    <row r="265" spans="1:38" ht="12.75" customHeight="1">
      <c r="A265" s="458"/>
      <c r="B265" s="458"/>
      <c r="C265" s="459"/>
      <c r="D265" s="459"/>
      <c r="E265" s="458"/>
      <c r="F265" s="458"/>
      <c r="G265" s="458"/>
      <c r="H265" s="458"/>
      <c r="I265" s="458"/>
      <c r="J265" s="458"/>
      <c r="K265" s="458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</row>
    <row r="266" spans="1:38" ht="12.75" customHeight="1">
      <c r="A266" s="458"/>
      <c r="B266" s="458"/>
      <c r="C266" s="459"/>
      <c r="D266" s="459"/>
      <c r="E266" s="458"/>
      <c r="F266" s="458"/>
      <c r="G266" s="458"/>
      <c r="H266" s="458"/>
      <c r="I266" s="458"/>
      <c r="J266" s="458"/>
      <c r="K266" s="458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</row>
    <row r="267" spans="1:38" ht="12.75" customHeight="1">
      <c r="A267" s="458"/>
      <c r="B267" s="458"/>
      <c r="C267" s="459"/>
      <c r="D267" s="459"/>
      <c r="E267" s="458"/>
      <c r="F267" s="458"/>
      <c r="G267" s="458"/>
      <c r="H267" s="458"/>
      <c r="I267" s="458"/>
      <c r="J267" s="458"/>
      <c r="K267" s="458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</row>
    <row r="268" spans="1:38" ht="12.75" customHeight="1">
      <c r="A268" s="458"/>
      <c r="B268" s="458"/>
      <c r="C268" s="459"/>
      <c r="D268" s="459"/>
      <c r="E268" s="458"/>
      <c r="F268" s="458"/>
      <c r="G268" s="458"/>
      <c r="H268" s="458"/>
      <c r="I268" s="458"/>
      <c r="J268" s="458"/>
      <c r="K268" s="458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</row>
    <row r="269" spans="1:38" ht="12.75" customHeight="1">
      <c r="A269" s="458"/>
      <c r="B269" s="458"/>
      <c r="C269" s="459"/>
      <c r="D269" s="459"/>
      <c r="E269" s="458"/>
      <c r="F269" s="458"/>
      <c r="G269" s="458"/>
      <c r="H269" s="458"/>
      <c r="I269" s="458"/>
      <c r="J269" s="458"/>
      <c r="K269" s="458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</row>
    <row r="270" spans="1:38" ht="12.75" customHeight="1">
      <c r="A270" s="458"/>
      <c r="B270" s="458"/>
      <c r="C270" s="459"/>
      <c r="D270" s="459"/>
      <c r="E270" s="458"/>
      <c r="F270" s="458"/>
      <c r="G270" s="458"/>
      <c r="H270" s="458"/>
      <c r="I270" s="458"/>
      <c r="J270" s="458"/>
      <c r="K270" s="458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</row>
    <row r="271" spans="1:38" ht="12.75" customHeight="1">
      <c r="A271" s="458"/>
      <c r="B271" s="458"/>
      <c r="C271" s="459"/>
      <c r="D271" s="459"/>
      <c r="E271" s="458"/>
      <c r="F271" s="458"/>
      <c r="G271" s="458"/>
      <c r="H271" s="458"/>
      <c r="I271" s="458"/>
      <c r="J271" s="458"/>
      <c r="K271" s="458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</row>
    <row r="272" spans="1:38" ht="12.75" customHeight="1">
      <c r="A272" s="458"/>
      <c r="B272" s="458"/>
      <c r="C272" s="459"/>
      <c r="D272" s="459"/>
      <c r="E272" s="458"/>
      <c r="F272" s="458"/>
      <c r="G272" s="458"/>
      <c r="H272" s="458"/>
      <c r="I272" s="458"/>
      <c r="J272" s="458"/>
      <c r="K272" s="458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</row>
    <row r="273" spans="1:38" ht="12.75" customHeight="1">
      <c r="A273" s="458"/>
      <c r="B273" s="458"/>
      <c r="C273" s="459"/>
      <c r="D273" s="459"/>
      <c r="E273" s="458"/>
      <c r="F273" s="458"/>
      <c r="G273" s="458"/>
      <c r="H273" s="458"/>
      <c r="I273" s="458"/>
      <c r="J273" s="458"/>
      <c r="K273" s="458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</row>
    <row r="274" spans="1:38" ht="12.75" customHeight="1">
      <c r="A274" s="458"/>
      <c r="B274" s="458"/>
      <c r="C274" s="459"/>
      <c r="D274" s="459"/>
      <c r="E274" s="458"/>
      <c r="F274" s="458"/>
      <c r="G274" s="458"/>
      <c r="H274" s="458"/>
      <c r="I274" s="458"/>
      <c r="J274" s="458"/>
      <c r="K274" s="458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</row>
    <row r="275" spans="1:38" ht="12.75" customHeight="1">
      <c r="A275" s="458"/>
      <c r="B275" s="458"/>
      <c r="C275" s="459"/>
      <c r="D275" s="459"/>
      <c r="E275" s="458"/>
      <c r="F275" s="458"/>
      <c r="G275" s="458"/>
      <c r="H275" s="458"/>
      <c r="I275" s="458"/>
      <c r="J275" s="458"/>
      <c r="K275" s="458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</row>
    <row r="276" spans="1:38" ht="12.75" customHeight="1">
      <c r="A276" s="458"/>
      <c r="B276" s="458"/>
      <c r="C276" s="459"/>
      <c r="D276" s="459"/>
      <c r="E276" s="458"/>
      <c r="F276" s="458"/>
      <c r="G276" s="458"/>
      <c r="H276" s="458"/>
      <c r="I276" s="458"/>
      <c r="J276" s="458"/>
      <c r="K276" s="458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</row>
    <row r="277" spans="1:38" ht="12.75" customHeight="1">
      <c r="A277" s="458"/>
      <c r="B277" s="458"/>
      <c r="C277" s="459"/>
      <c r="D277" s="459"/>
      <c r="E277" s="458"/>
      <c r="F277" s="458"/>
      <c r="G277" s="458"/>
      <c r="H277" s="458"/>
      <c r="I277" s="458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</row>
    <row r="278" spans="1:38" ht="12.75" customHeight="1">
      <c r="A278" s="458"/>
      <c r="B278" s="458"/>
      <c r="C278" s="459"/>
      <c r="D278" s="459"/>
      <c r="E278" s="458"/>
      <c r="F278" s="458"/>
      <c r="G278" s="207"/>
      <c r="H278" s="458"/>
      <c r="I278" s="458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</row>
    <row r="279" spans="1:38" ht="12.75" customHeight="1">
      <c r="A279" s="458"/>
      <c r="B279" s="458"/>
      <c r="C279" s="459"/>
      <c r="D279" s="459"/>
      <c r="E279" s="458"/>
      <c r="F279" s="458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</row>
    <row r="280" spans="1:38" ht="12.75" customHeight="1">
      <c r="A280" s="458"/>
      <c r="B280" s="458"/>
      <c r="C280" s="459"/>
      <c r="D280" s="459"/>
      <c r="E280" s="458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</row>
    <row r="281" spans="1:38" ht="12.75" customHeight="1">
      <c r="A281" s="458"/>
      <c r="B281" s="458"/>
      <c r="C281" s="459"/>
      <c r="D281" s="459"/>
      <c r="E281" s="458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</row>
    <row r="282" spans="1:38" ht="12.75" customHeight="1">
      <c r="A282" s="458"/>
      <c r="B282" s="207"/>
      <c r="C282" s="459"/>
      <c r="D282" s="459"/>
      <c r="E282" s="458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</row>
    <row r="283" spans="1:38" ht="12.75" customHeight="1">
      <c r="A283" s="458"/>
      <c r="B283" s="207"/>
      <c r="C283" s="459"/>
      <c r="D283" s="459"/>
      <c r="E283" s="458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</row>
    <row r="284" spans="1:38" ht="12.75" customHeight="1">
      <c r="A284" s="458"/>
      <c r="B284" s="207"/>
      <c r="C284" s="459"/>
      <c r="D284" s="459"/>
      <c r="E284" s="458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</row>
    <row r="285" spans="1:38" ht="12.75" customHeight="1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</row>
    <row r="286" spans="1:38" ht="12.75" customHeight="1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</row>
    <row r="287" spans="1:38" ht="12.75" customHeight="1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</row>
    <row r="288" spans="1:38" ht="12.75" customHeight="1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</row>
    <row r="289" spans="1:38" ht="12.75" customHeight="1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</row>
    <row r="290" spans="1:38" ht="12.75" customHeight="1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</row>
    <row r="291" spans="1:38" ht="12.75" customHeight="1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</row>
    <row r="292" spans="1:38" ht="12.75" customHeight="1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</row>
    <row r="293" spans="1:38" ht="12.75" customHeight="1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</row>
    <row r="294" spans="1:38" ht="12.75" customHeight="1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</row>
    <row r="295" spans="1:38" ht="12.75" customHeight="1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</row>
    <row r="296" spans="1:38" ht="12.75" customHeight="1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</row>
    <row r="297" spans="1:38" ht="12.75" customHeight="1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</row>
    <row r="298" spans="1:38" ht="12.75" customHeight="1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</row>
    <row r="299" spans="1:38" ht="12.75" customHeight="1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</row>
    <row r="300" spans="1:38" ht="12.75" customHeight="1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</row>
    <row r="301" spans="1:38" ht="12.75" customHeight="1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</row>
    <row r="302" spans="1:38" ht="12.75" customHeight="1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</row>
    <row r="303" spans="1:38" ht="12.75" customHeight="1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</row>
    <row r="304" spans="1:38" ht="12.75" customHeight="1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</row>
    <row r="305" spans="1:38" ht="12.75" customHeight="1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</row>
    <row r="306" spans="1:38" ht="12.75" customHeight="1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</row>
    <row r="307" spans="1:38" ht="12.75" customHeight="1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</row>
    <row r="308" spans="1:38" ht="12.75" customHeight="1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</row>
    <row r="309" spans="1:38" ht="12.75" customHeight="1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</row>
    <row r="310" spans="1:38" ht="12.75" customHeight="1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</row>
    <row r="311" spans="1:38" ht="12.75" customHeight="1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</row>
    <row r="312" spans="1:38" ht="12.75" customHeight="1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</row>
    <row r="313" spans="1:38" ht="12.75" customHeight="1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</row>
    <row r="314" spans="1:38" ht="12.75" customHeight="1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</row>
    <row r="315" spans="1:38" ht="12.75" customHeight="1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</row>
    <row r="316" spans="1:38" ht="12.75" customHeight="1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</row>
    <row r="317" spans="1:38" ht="12.75" customHeight="1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</row>
    <row r="318" spans="1:38" ht="12.75" customHeight="1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</row>
    <row r="319" spans="1:38" ht="12.75" customHeight="1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</row>
    <row r="320" spans="1:38" ht="12.75" customHeight="1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</row>
    <row r="321" spans="1:38" ht="12.75" customHeight="1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</row>
    <row r="322" spans="1:38" ht="12.75" customHeight="1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</row>
    <row r="323" spans="1:38" ht="12.75" customHeight="1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</row>
    <row r="324" spans="1:38" ht="12.75" customHeight="1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</row>
    <row r="325" spans="1:38" ht="12.75" customHeight="1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</row>
    <row r="326" spans="1:38" ht="12.75" customHeight="1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</row>
    <row r="327" spans="1:38" ht="12.75" customHeight="1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</row>
    <row r="328" spans="1:38" ht="12.75" customHeight="1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</row>
    <row r="329" spans="1:38" ht="12.75" customHeight="1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</row>
    <row r="330" spans="1:38" ht="12.75" customHeight="1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</row>
    <row r="331" spans="1:38" ht="12.75" customHeight="1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</row>
    <row r="332" spans="1:38" ht="12.75" customHeight="1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</row>
    <row r="333" spans="1:38" ht="12.75" customHeight="1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</row>
    <row r="334" spans="1:38" ht="12.75" customHeight="1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</row>
    <row r="335" spans="1:38" ht="12.75" customHeight="1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</row>
    <row r="336" spans="1:38" ht="12.75" customHeight="1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</row>
    <row r="337" spans="1:38" ht="12.75" customHeight="1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</row>
    <row r="338" spans="1:38" ht="12.75" customHeight="1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</row>
    <row r="339" spans="1:38" ht="12.75" customHeight="1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</row>
    <row r="340" spans="1:38" ht="12.75" customHeight="1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</row>
    <row r="341" spans="1:38" ht="12.75" customHeight="1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</row>
    <row r="342" spans="1:38" ht="12.75" customHeight="1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</row>
    <row r="343" spans="1:38" ht="12.75" customHeight="1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</row>
    <row r="344" spans="1:38" ht="12.75" customHeight="1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</row>
    <row r="345" spans="1:38" ht="12.75" customHeight="1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</row>
    <row r="346" spans="1:38" ht="12.75" customHeight="1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</row>
    <row r="347" spans="1:38" ht="12.75" customHeight="1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</row>
    <row r="348" spans="1:38" ht="12.75" customHeight="1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</row>
    <row r="349" spans="1:38" ht="12.75" customHeight="1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</row>
    <row r="350" spans="1:38" ht="12.75" customHeight="1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/>
      <c r="AH350" s="207"/>
      <c r="AI350" s="207"/>
      <c r="AJ350" s="207"/>
      <c r="AK350" s="207"/>
      <c r="AL350" s="207"/>
    </row>
    <row r="351" spans="1:38" ht="12.75" customHeight="1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/>
      <c r="AH351" s="207"/>
      <c r="AI351" s="207"/>
      <c r="AJ351" s="207"/>
      <c r="AK351" s="207"/>
      <c r="AL351" s="207"/>
    </row>
    <row r="352" spans="1:38" ht="12.75" customHeight="1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</row>
    <row r="353" spans="1:38" ht="12.75" customHeight="1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/>
      <c r="AH353" s="207"/>
      <c r="AI353" s="207"/>
      <c r="AJ353" s="207"/>
      <c r="AK353" s="207"/>
      <c r="AL353" s="207"/>
    </row>
    <row r="354" spans="1:38" ht="12.75" customHeight="1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207"/>
      <c r="AJ354" s="207"/>
      <c r="AK354" s="207"/>
      <c r="AL354" s="207"/>
    </row>
    <row r="355" spans="1:38" ht="12.75" customHeight="1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/>
      <c r="AH355" s="207"/>
      <c r="AI355" s="207"/>
      <c r="AJ355" s="207"/>
      <c r="AK355" s="207"/>
      <c r="AL355" s="207"/>
    </row>
    <row r="356" spans="1:38" ht="12.75" customHeight="1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</row>
    <row r="357" spans="1:38" ht="12.75" customHeight="1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207"/>
      <c r="AJ357" s="207"/>
      <c r="AK357" s="207"/>
      <c r="AL357" s="207"/>
    </row>
    <row r="358" spans="1:38" ht="12.75" customHeight="1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</row>
    <row r="359" spans="1:38" ht="12.75" customHeight="1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207"/>
      <c r="AJ359" s="207"/>
      <c r="AK359" s="207"/>
      <c r="AL359" s="207"/>
    </row>
    <row r="360" spans="1:38" ht="12.75" customHeight="1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</row>
    <row r="361" spans="1:38" ht="12.75" customHeight="1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207"/>
      <c r="AJ361" s="207"/>
      <c r="AK361" s="207"/>
      <c r="AL361" s="207"/>
    </row>
    <row r="362" spans="1:38" ht="12.75" customHeight="1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</row>
    <row r="363" spans="1:38" ht="12.75" customHeight="1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</row>
    <row r="364" spans="1:38" ht="12.75" customHeight="1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</row>
    <row r="365" spans="1:38" ht="12.75" customHeight="1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/>
      <c r="AH365" s="207"/>
      <c r="AI365" s="207"/>
      <c r="AJ365" s="207"/>
      <c r="AK365" s="207"/>
      <c r="AL365" s="207"/>
    </row>
    <row r="366" spans="1:38" ht="12.75" customHeight="1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</row>
    <row r="367" spans="1:38" ht="12.75" customHeight="1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</row>
    <row r="368" spans="1:38" ht="12.75" customHeight="1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207"/>
      <c r="AJ368" s="207"/>
      <c r="AK368" s="207"/>
      <c r="AL368" s="207"/>
    </row>
    <row r="369" spans="1:38" ht="12.75" customHeight="1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</row>
    <row r="370" spans="1:38" ht="12.75" customHeight="1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</row>
    <row r="371" spans="1:38" ht="12.75" customHeight="1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</row>
    <row r="372" spans="1:38" ht="12.75" customHeight="1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207"/>
      <c r="AJ372" s="207"/>
      <c r="AK372" s="207"/>
      <c r="AL372" s="207"/>
    </row>
    <row r="373" spans="1:38" ht="12.75" customHeight="1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207"/>
      <c r="AJ373" s="207"/>
      <c r="AK373" s="207"/>
      <c r="AL373" s="207"/>
    </row>
    <row r="374" spans="1:38" ht="12.75" customHeight="1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207"/>
      <c r="AJ374" s="207"/>
      <c r="AK374" s="207"/>
      <c r="AL374" s="207"/>
    </row>
    <row r="375" spans="1:38" ht="12.75" customHeight="1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/>
      <c r="AH375" s="207"/>
      <c r="AI375" s="207"/>
      <c r="AJ375" s="207"/>
      <c r="AK375" s="207"/>
      <c r="AL375" s="207"/>
    </row>
    <row r="376" spans="1:38" ht="12.75" customHeight="1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207"/>
      <c r="AJ376" s="207"/>
      <c r="AK376" s="207"/>
      <c r="AL376" s="207"/>
    </row>
    <row r="377" spans="1:38" ht="12.75" customHeight="1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207"/>
      <c r="AJ377" s="207"/>
      <c r="AK377" s="207"/>
      <c r="AL377" s="207"/>
    </row>
    <row r="378" spans="1:38" ht="12.75" customHeight="1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207"/>
      <c r="AJ378" s="207"/>
      <c r="AK378" s="207"/>
      <c r="AL378" s="207"/>
    </row>
    <row r="379" spans="1:38" ht="12.75" customHeight="1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/>
      <c r="AH379" s="207"/>
      <c r="AI379" s="207"/>
      <c r="AJ379" s="207"/>
      <c r="AK379" s="207"/>
      <c r="AL379" s="207"/>
    </row>
    <row r="380" spans="1:38" ht="12.75" customHeight="1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</row>
    <row r="381" spans="1:38" ht="12.75" customHeight="1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</row>
    <row r="382" spans="1:38" ht="12.75" customHeight="1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</row>
    <row r="383" spans="1:38" ht="12.75" customHeight="1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</row>
    <row r="384" spans="1:38" ht="12.75" customHeight="1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</row>
    <row r="385" spans="1:38" ht="12.75" customHeight="1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</row>
    <row r="386" spans="1:38" ht="12.75" customHeight="1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</row>
    <row r="387" spans="1:38" ht="12.75" customHeight="1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</row>
    <row r="388" spans="1:38" ht="12.75" customHeight="1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</row>
    <row r="389" spans="1:38" ht="12.75" customHeight="1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</row>
    <row r="390" spans="1:38" ht="12.75" customHeight="1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</row>
    <row r="391" spans="1:38" ht="12.75" customHeight="1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</row>
    <row r="392" spans="1:38" ht="12.75" customHeight="1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207"/>
      <c r="AJ392" s="207"/>
      <c r="AK392" s="207"/>
      <c r="AL392" s="207"/>
    </row>
    <row r="393" spans="1:38" ht="12.75" customHeight="1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207"/>
      <c r="AJ393" s="207"/>
      <c r="AK393" s="207"/>
      <c r="AL393" s="207"/>
    </row>
    <row r="394" spans="1:38" ht="12.75" customHeight="1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207"/>
      <c r="AJ394" s="207"/>
      <c r="AK394" s="207"/>
      <c r="AL394" s="207"/>
    </row>
    <row r="395" spans="1:38" ht="12.75" customHeight="1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207"/>
      <c r="AJ395" s="207"/>
      <c r="AK395" s="207"/>
      <c r="AL395" s="207"/>
    </row>
    <row r="396" spans="1:38" ht="12.75" customHeight="1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207"/>
      <c r="AJ396" s="207"/>
      <c r="AK396" s="207"/>
      <c r="AL396" s="207"/>
    </row>
    <row r="397" spans="1:38" ht="12.75" customHeight="1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207"/>
      <c r="AJ397" s="207"/>
      <c r="AK397" s="207"/>
      <c r="AL397" s="207"/>
    </row>
    <row r="398" spans="1:38" ht="12.75" customHeight="1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</row>
    <row r="399" spans="1:38" ht="12.75" customHeight="1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</row>
    <row r="400" spans="1:38" ht="12.75" customHeight="1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</row>
    <row r="401" spans="1:38" ht="12.75" customHeight="1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207"/>
      <c r="AJ401" s="207"/>
      <c r="AK401" s="207"/>
      <c r="AL401" s="207"/>
    </row>
    <row r="402" spans="1:38" ht="12.75" customHeight="1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207"/>
      <c r="AJ402" s="207"/>
      <c r="AK402" s="207"/>
      <c r="AL402" s="207"/>
    </row>
    <row r="403" spans="1:38" ht="12.75" customHeight="1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207"/>
      <c r="AJ403" s="207"/>
      <c r="AK403" s="207"/>
      <c r="AL403" s="207"/>
    </row>
    <row r="404" spans="1:38" ht="12.75" customHeight="1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207"/>
      <c r="AJ404" s="207"/>
      <c r="AK404" s="207"/>
      <c r="AL404" s="207"/>
    </row>
    <row r="405" spans="1:38" ht="12.75" customHeight="1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/>
      <c r="AH405" s="207"/>
      <c r="AI405" s="207"/>
      <c r="AJ405" s="207"/>
      <c r="AK405" s="207"/>
      <c r="AL405" s="207"/>
    </row>
    <row r="406" spans="1:38" ht="12.75" customHeight="1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/>
      <c r="AH406" s="207"/>
      <c r="AI406" s="207"/>
      <c r="AJ406" s="207"/>
      <c r="AK406" s="207"/>
      <c r="AL406" s="207"/>
    </row>
    <row r="407" spans="1:38" ht="12.75" customHeight="1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/>
      <c r="AH407" s="207"/>
      <c r="AI407" s="207"/>
      <c r="AJ407" s="207"/>
      <c r="AK407" s="207"/>
      <c r="AL407" s="207"/>
    </row>
    <row r="408" spans="1:38" ht="12.75" customHeight="1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  <c r="AB408" s="207"/>
      <c r="AC408" s="207"/>
      <c r="AD408" s="207"/>
      <c r="AE408" s="207"/>
      <c r="AF408" s="207"/>
      <c r="AG408" s="207"/>
      <c r="AH408" s="207"/>
      <c r="AI408" s="207"/>
      <c r="AJ408" s="207"/>
      <c r="AK408" s="207"/>
      <c r="AL408" s="207"/>
    </row>
    <row r="409" spans="1:38" ht="12.75" customHeight="1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/>
      <c r="AH409" s="207"/>
      <c r="AI409" s="207"/>
      <c r="AJ409" s="207"/>
      <c r="AK409" s="207"/>
      <c r="AL409" s="207"/>
    </row>
    <row r="410" spans="1:38" ht="12.75" customHeight="1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</row>
    <row r="411" spans="1:38" ht="12.75" customHeight="1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</row>
    <row r="412" spans="1:38" ht="12.75" customHeight="1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</row>
    <row r="413" spans="1:38" ht="12.75" customHeight="1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</row>
    <row r="414" spans="1:38" ht="12.75" customHeight="1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</row>
    <row r="415" spans="1:38" ht="12.75" customHeight="1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</row>
    <row r="416" spans="1:38" ht="12.75" customHeight="1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</row>
    <row r="417" spans="1:38" ht="12.75" customHeight="1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</row>
    <row r="418" spans="1:38" ht="12.75" customHeight="1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</row>
    <row r="419" spans="1:38" ht="12.75" customHeight="1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</row>
    <row r="420" spans="1:38" ht="12.75" customHeight="1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</row>
    <row r="421" spans="1:38" ht="12.75" customHeight="1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</row>
    <row r="422" spans="1:38" ht="12.75" customHeight="1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</row>
    <row r="423" spans="1:38" ht="12.75" customHeight="1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</row>
    <row r="424" spans="1:38" ht="12.75" customHeight="1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/>
      <c r="AH424" s="207"/>
      <c r="AI424" s="207"/>
      <c r="AJ424" s="207"/>
      <c r="AK424" s="207"/>
      <c r="AL424" s="207"/>
    </row>
    <row r="425" spans="1:38" ht="12.75" customHeight="1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/>
      <c r="AH425" s="207"/>
      <c r="AI425" s="207"/>
      <c r="AJ425" s="207"/>
      <c r="AK425" s="207"/>
      <c r="AL425" s="207"/>
    </row>
    <row r="426" spans="1:38" ht="12.75" customHeight="1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</row>
    <row r="427" spans="1:38" ht="12.75" customHeight="1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</row>
    <row r="428" spans="1:38" ht="12.75" customHeight="1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</row>
    <row r="429" spans="1:38" ht="12.75" customHeight="1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</row>
    <row r="430" spans="1:38" ht="12.75" customHeight="1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</row>
    <row r="431" spans="1:38" ht="12.75" customHeight="1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</row>
    <row r="432" spans="1:38" ht="12.75" customHeight="1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</row>
    <row r="433" spans="1:38" ht="12.75" customHeight="1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</row>
    <row r="434" spans="1:38" ht="12.75" customHeight="1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</row>
    <row r="435" spans="1:38" ht="12.75" customHeight="1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</row>
    <row r="436" spans="1:38" ht="12.75" customHeight="1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</row>
    <row r="437" spans="1:38" ht="12.75" customHeight="1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</row>
    <row r="438" spans="1:38" ht="12.75" customHeight="1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  <c r="AB438" s="207"/>
      <c r="AC438" s="207"/>
      <c r="AD438" s="207"/>
      <c r="AE438" s="207"/>
      <c r="AF438" s="207"/>
      <c r="AG438" s="207"/>
      <c r="AH438" s="207"/>
      <c r="AI438" s="207"/>
      <c r="AJ438" s="207"/>
      <c r="AK438" s="207"/>
      <c r="AL438" s="207"/>
    </row>
    <row r="439" spans="1:38" ht="12.75" customHeight="1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  <c r="AB439" s="207"/>
      <c r="AC439" s="207"/>
      <c r="AD439" s="207"/>
      <c r="AE439" s="207"/>
      <c r="AF439" s="207"/>
      <c r="AG439" s="207"/>
      <c r="AH439" s="207"/>
      <c r="AI439" s="207"/>
      <c r="AJ439" s="207"/>
      <c r="AK439" s="207"/>
      <c r="AL439" s="207"/>
    </row>
    <row r="440" spans="1:38" ht="12.75" customHeight="1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  <c r="AB440" s="207"/>
      <c r="AC440" s="207"/>
      <c r="AD440" s="207"/>
      <c r="AE440" s="207"/>
      <c r="AF440" s="207"/>
      <c r="AG440" s="207"/>
      <c r="AH440" s="207"/>
      <c r="AI440" s="207"/>
      <c r="AJ440" s="207"/>
      <c r="AK440" s="207"/>
      <c r="AL440" s="207"/>
    </row>
    <row r="441" spans="1:38" ht="12.75" customHeight="1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/>
      <c r="AH441" s="207"/>
      <c r="AI441" s="207"/>
      <c r="AJ441" s="207"/>
      <c r="AK441" s="207"/>
      <c r="AL441" s="207"/>
    </row>
    <row r="442" spans="1:38" ht="12.75" customHeight="1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</row>
    <row r="443" spans="1:38" ht="12.75" customHeight="1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</row>
    <row r="444" spans="1:38" ht="12.75" customHeight="1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</row>
    <row r="445" spans="1:38" ht="12.75" customHeight="1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/>
      <c r="AH445" s="207"/>
      <c r="AI445" s="207"/>
      <c r="AJ445" s="207"/>
      <c r="AK445" s="207"/>
      <c r="AL445" s="207"/>
    </row>
    <row r="446" spans="1:38" ht="12.75" customHeight="1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</row>
    <row r="447" spans="1:38" ht="12.75" customHeight="1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</row>
    <row r="448" spans="1:38" ht="12.75" customHeight="1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</row>
    <row r="449" spans="1:38" ht="12.75" customHeight="1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</row>
    <row r="450" spans="1:38" ht="12.75" customHeight="1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</row>
    <row r="451" spans="1:38" ht="12.75" customHeight="1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</row>
    <row r="452" spans="1:38" ht="12.75" customHeight="1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</row>
    <row r="453" spans="1:38" ht="12.75" customHeight="1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</row>
    <row r="454" spans="1:38" ht="12.75" customHeight="1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</row>
    <row r="455" spans="1:38" ht="12.75" customHeight="1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</row>
    <row r="456" spans="1:38" ht="12.75" customHeight="1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</row>
    <row r="457" spans="1:38" ht="12.75" customHeight="1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</row>
    <row r="458" spans="1:38" ht="12.75" customHeight="1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</row>
    <row r="459" spans="1:38" ht="12.75" customHeight="1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/>
      <c r="AH459" s="207"/>
      <c r="AI459" s="207"/>
      <c r="AJ459" s="207"/>
      <c r="AK459" s="207"/>
      <c r="AL459" s="207"/>
    </row>
    <row r="460" spans="1:38" ht="12.75" customHeight="1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/>
      <c r="AH460" s="207"/>
      <c r="AI460" s="207"/>
      <c r="AJ460" s="207"/>
      <c r="AK460" s="207"/>
      <c r="AL460" s="207"/>
    </row>
    <row r="461" spans="1:38" ht="12.75" customHeight="1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/>
      <c r="AH461" s="207"/>
      <c r="AI461" s="207"/>
      <c r="AJ461" s="207"/>
      <c r="AK461" s="207"/>
      <c r="AL461" s="207"/>
    </row>
    <row r="462" spans="1:38" ht="12.75" customHeight="1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/>
      <c r="AH462" s="207"/>
      <c r="AI462" s="207"/>
      <c r="AJ462" s="207"/>
      <c r="AK462" s="207"/>
      <c r="AL462" s="207"/>
    </row>
    <row r="463" spans="1:38" ht="12.75" customHeight="1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/>
      <c r="AH463" s="207"/>
      <c r="AI463" s="207"/>
      <c r="AJ463" s="207"/>
      <c r="AK463" s="207"/>
      <c r="AL463" s="207"/>
    </row>
    <row r="464" spans="1:38" ht="12.75" customHeight="1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207"/>
      <c r="AJ464" s="207"/>
      <c r="AK464" s="207"/>
      <c r="AL464" s="207"/>
    </row>
    <row r="465" spans="1:38" ht="12.75" customHeight="1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</row>
    <row r="466" spans="1:38" ht="12.75" customHeight="1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</row>
    <row r="467" spans="1:38" ht="12.75" customHeight="1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</row>
    <row r="468" spans="1:38" ht="12.75" customHeight="1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</row>
    <row r="469" spans="1:38" ht="12.75" customHeight="1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</row>
    <row r="470" spans="1:38" ht="12.75" customHeight="1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</row>
    <row r="471" spans="1:38" ht="12.75" customHeight="1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</row>
    <row r="472" spans="1:38" ht="12.75" customHeight="1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</row>
    <row r="473" spans="1:38" ht="12.75" customHeight="1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</row>
    <row r="474" spans="1:38" ht="12.75" customHeight="1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</row>
    <row r="475" spans="1:38" ht="12.75" customHeight="1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</row>
    <row r="476" spans="1:38" ht="12.75" customHeight="1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</row>
    <row r="477" spans="1:38" ht="12.75" customHeight="1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</row>
    <row r="478" spans="1:38" ht="12.75" customHeight="1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</row>
    <row r="479" spans="1:38" ht="12.75" customHeight="1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/>
      <c r="AH479" s="207"/>
      <c r="AI479" s="207"/>
      <c r="AJ479" s="207"/>
      <c r="AK479" s="207"/>
      <c r="AL479" s="207"/>
    </row>
    <row r="480" spans="1:38" ht="12.75" customHeight="1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</row>
    <row r="481" spans="1:38" ht="12.75" customHeight="1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  <c r="AB481" s="207"/>
      <c r="AC481" s="207"/>
      <c r="AD481" s="207"/>
      <c r="AE481" s="207"/>
      <c r="AF481" s="207"/>
      <c r="AG481" s="207"/>
      <c r="AH481" s="207"/>
      <c r="AI481" s="207"/>
      <c r="AJ481" s="207"/>
      <c r="AK481" s="207"/>
      <c r="AL481" s="207"/>
    </row>
    <row r="482" spans="1:38" ht="12.75" customHeight="1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</row>
    <row r="483" spans="1:38" ht="12.75" customHeight="1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</row>
    <row r="484" spans="1:38" ht="12.75" customHeight="1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</row>
    <row r="485" spans="1:38" ht="12.75" customHeight="1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</row>
    <row r="486" spans="1:38" ht="12.75" customHeight="1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</row>
    <row r="487" spans="1:38" ht="12.75" customHeight="1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</row>
    <row r="488" spans="1:38" ht="12.75" customHeight="1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</row>
    <row r="489" spans="1:38" ht="12.75" customHeight="1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</row>
    <row r="490" spans="1:38" ht="12.75" customHeight="1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/>
      <c r="AH490" s="207"/>
      <c r="AI490" s="207"/>
      <c r="AJ490" s="207"/>
      <c r="AK490" s="207"/>
      <c r="AL490" s="207"/>
    </row>
    <row r="491" spans="1:38" ht="12.75" customHeight="1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</row>
    <row r="492" spans="1:38" ht="12.75" customHeight="1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/>
      <c r="AH492" s="207"/>
      <c r="AI492" s="207"/>
      <c r="AJ492" s="207"/>
      <c r="AK492" s="207"/>
      <c r="AL492" s="207"/>
    </row>
    <row r="493" spans="1:38" ht="12.75" customHeight="1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</row>
    <row r="494" spans="1:38" ht="12.75" customHeight="1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/>
      <c r="AH494" s="207"/>
      <c r="AI494" s="207"/>
      <c r="AJ494" s="207"/>
      <c r="AK494" s="207"/>
      <c r="AL494" s="207"/>
    </row>
    <row r="495" spans="1:38" ht="12.75" customHeight="1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/>
      <c r="AH495" s="207"/>
      <c r="AI495" s="207"/>
      <c r="AJ495" s="207"/>
      <c r="AK495" s="207"/>
      <c r="AL495" s="207"/>
    </row>
    <row r="496" spans="1:38" ht="12.75" customHeight="1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/>
      <c r="AH496" s="207"/>
      <c r="AI496" s="207"/>
      <c r="AJ496" s="207"/>
      <c r="AK496" s="207"/>
      <c r="AL496" s="207"/>
    </row>
    <row r="497" spans="1:38" ht="12.75" customHeight="1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</row>
    <row r="498" spans="1:38" ht="12.75" customHeight="1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</row>
    <row r="499" spans="1:38" ht="12.75" customHeight="1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</row>
    <row r="500" spans="1:38" ht="12.75" customHeight="1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</row>
    <row r="501" spans="1:38" ht="12.75" customHeight="1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</row>
    <row r="502" spans="1:38" ht="12.75" customHeight="1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</row>
    <row r="503" spans="1:38" ht="12.75" customHeight="1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</row>
    <row r="504" spans="1:38" ht="12.75" customHeight="1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</row>
    <row r="505" spans="1:38" ht="12.75" customHeight="1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</row>
    <row r="506" spans="1:38" ht="12.75" customHeight="1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</row>
    <row r="507" spans="1:38" ht="12.75" customHeight="1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</row>
    <row r="508" spans="1:38" ht="12.75" customHeight="1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</row>
    <row r="509" spans="1:38" ht="12.75" customHeight="1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</row>
    <row r="510" spans="1:38" ht="12.75" customHeight="1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</row>
    <row r="511" spans="1:38" ht="12.75" customHeight="1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</row>
    <row r="512" spans="1:38" ht="12.75" customHeight="1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</row>
    <row r="513" spans="1:38" ht="12.75" customHeight="1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</row>
    <row r="514" spans="1:38" ht="12.75" customHeight="1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</row>
    <row r="515" spans="1:38" ht="12.75" customHeight="1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</row>
    <row r="516" spans="1:38" ht="12.75" customHeight="1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</row>
    <row r="517" spans="1:38" ht="12.75" customHeight="1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  <c r="AB517" s="207"/>
      <c r="AC517" s="207"/>
      <c r="AD517" s="207"/>
      <c r="AE517" s="207"/>
      <c r="AF517" s="207"/>
      <c r="AG517" s="207"/>
      <c r="AH517" s="207"/>
      <c r="AI517" s="207"/>
      <c r="AJ517" s="207"/>
      <c r="AK517" s="207"/>
      <c r="AL517" s="207"/>
    </row>
    <row r="518" spans="1:38" ht="12.75" customHeight="1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</row>
    <row r="519" spans="1:38" ht="12.75" customHeight="1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</row>
    <row r="520" spans="1:38" ht="12.75" customHeight="1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</row>
    <row r="521" spans="1:38" ht="12.75" customHeight="1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</row>
    <row r="522" spans="1:38" ht="12.75" customHeight="1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</row>
    <row r="523" spans="1:38" ht="12.75" customHeight="1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</row>
    <row r="524" spans="1:38" ht="12.75" customHeight="1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</row>
    <row r="525" spans="1:38" ht="12.75" customHeight="1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</row>
    <row r="526" spans="1:38" ht="12.75" customHeight="1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/>
      <c r="AH526" s="207"/>
      <c r="AI526" s="207"/>
      <c r="AJ526" s="207"/>
      <c r="AK526" s="207"/>
      <c r="AL526" s="207"/>
    </row>
    <row r="527" spans="1:38" ht="12.75" customHeight="1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</row>
    <row r="528" spans="1:38" ht="12.75" customHeight="1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</row>
    <row r="529" spans="1:38" ht="12.75" customHeight="1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</row>
    <row r="530" spans="1:38" ht="12.75" customHeight="1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</row>
    <row r="531" spans="1:38" ht="12.75" customHeight="1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</row>
    <row r="532" spans="1:38" ht="12.75" customHeight="1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</row>
    <row r="533" spans="1:38" ht="12.75" customHeight="1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/>
      <c r="AH533" s="207"/>
      <c r="AI533" s="207"/>
      <c r="AJ533" s="207"/>
      <c r="AK533" s="207"/>
      <c r="AL533" s="207"/>
    </row>
    <row r="534" spans="1:38" ht="12.75" customHeight="1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/>
      <c r="AH534" s="207"/>
      <c r="AI534" s="207"/>
      <c r="AJ534" s="207"/>
      <c r="AK534" s="207"/>
      <c r="AL534" s="207"/>
    </row>
    <row r="535" spans="1:38" ht="12.75" customHeight="1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/>
      <c r="AH535" s="207"/>
      <c r="AI535" s="207"/>
      <c r="AJ535" s="207"/>
      <c r="AK535" s="207"/>
      <c r="AL535" s="207"/>
    </row>
    <row r="536" spans="1:38" ht="12.75" customHeight="1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/>
      <c r="AH536" s="207"/>
      <c r="AI536" s="207"/>
      <c r="AJ536" s="207"/>
      <c r="AK536" s="207"/>
      <c r="AL536" s="207"/>
    </row>
    <row r="537" spans="1:38" ht="12.75" customHeight="1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  <c r="AB537" s="207"/>
      <c r="AC537" s="207"/>
      <c r="AD537" s="207"/>
      <c r="AE537" s="207"/>
      <c r="AF537" s="207"/>
      <c r="AG537" s="207"/>
      <c r="AH537" s="207"/>
      <c r="AI537" s="207"/>
      <c r="AJ537" s="207"/>
      <c r="AK537" s="207"/>
      <c r="AL537" s="207"/>
    </row>
    <row r="538" spans="1:38" ht="12.75" customHeight="1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  <c r="AB538" s="207"/>
      <c r="AC538" s="207"/>
      <c r="AD538" s="207"/>
      <c r="AE538" s="207"/>
      <c r="AF538" s="207"/>
      <c r="AG538" s="207"/>
      <c r="AH538" s="207"/>
      <c r="AI538" s="207"/>
      <c r="AJ538" s="207"/>
      <c r="AK538" s="207"/>
      <c r="AL538" s="207"/>
    </row>
    <row r="539" spans="1:38" ht="12.75" customHeight="1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</row>
    <row r="540" spans="1:38" ht="12.75" customHeight="1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</row>
    <row r="541" spans="1:38" ht="12.75" customHeight="1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</row>
    <row r="542" spans="1:38" ht="12.75" customHeight="1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</row>
    <row r="543" spans="1:38" ht="12.75" customHeight="1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</row>
    <row r="544" spans="1:38" ht="12.75" customHeight="1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</row>
    <row r="545" spans="1:38" ht="12.75" customHeight="1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</row>
    <row r="546" spans="1:38" ht="12.75" customHeight="1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</row>
    <row r="547" spans="1:38" ht="12.75" customHeight="1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</row>
    <row r="548" spans="1:38" ht="12.75" customHeight="1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</row>
    <row r="549" spans="1:38" ht="12.75" customHeight="1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/>
      <c r="AH549" s="207"/>
      <c r="AI549" s="207"/>
      <c r="AJ549" s="207"/>
      <c r="AK549" s="207"/>
      <c r="AL549" s="207"/>
    </row>
    <row r="550" spans="1:38" ht="12.75" customHeight="1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</row>
    <row r="551" spans="1:38" ht="12.75" customHeight="1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/>
      <c r="AH551" s="207"/>
      <c r="AI551" s="207"/>
      <c r="AJ551" s="207"/>
      <c r="AK551" s="207"/>
      <c r="AL551" s="207"/>
    </row>
    <row r="552" spans="1:38" ht="12.75" customHeight="1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/>
      <c r="AH552" s="207"/>
      <c r="AI552" s="207"/>
      <c r="AJ552" s="207"/>
      <c r="AK552" s="207"/>
      <c r="AL552" s="207"/>
    </row>
    <row r="553" spans="1:38" ht="12.75" customHeight="1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/>
      <c r="AH553" s="207"/>
      <c r="AI553" s="207"/>
      <c r="AJ553" s="207"/>
      <c r="AK553" s="207"/>
      <c r="AL553" s="207"/>
    </row>
    <row r="554" spans="1:38" ht="12.75" customHeight="1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/>
      <c r="AH554" s="207"/>
      <c r="AI554" s="207"/>
      <c r="AJ554" s="207"/>
      <c r="AK554" s="207"/>
      <c r="AL554" s="207"/>
    </row>
    <row r="555" spans="1:38" ht="12.75" customHeight="1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  <c r="AB555" s="207"/>
      <c r="AC555" s="207"/>
      <c r="AD555" s="207"/>
      <c r="AE555" s="207"/>
      <c r="AF555" s="207"/>
      <c r="AG555" s="207"/>
      <c r="AH555" s="207"/>
      <c r="AI555" s="207"/>
      <c r="AJ555" s="207"/>
      <c r="AK555" s="207"/>
      <c r="AL555" s="207"/>
    </row>
    <row r="556" spans="1:38" ht="12.75" customHeight="1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  <c r="AB556" s="207"/>
      <c r="AC556" s="207"/>
      <c r="AD556" s="207"/>
      <c r="AE556" s="207"/>
      <c r="AF556" s="207"/>
      <c r="AG556" s="207"/>
      <c r="AH556" s="207"/>
      <c r="AI556" s="207"/>
      <c r="AJ556" s="207"/>
      <c r="AK556" s="207"/>
      <c r="AL556" s="207"/>
    </row>
    <row r="557" spans="1:38" ht="12.75" customHeight="1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</row>
    <row r="558" spans="1:38" ht="12.75" customHeight="1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  <c r="AB558" s="207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</row>
    <row r="559" spans="1:38" ht="12.75" customHeight="1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  <c r="AB559" s="207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</row>
    <row r="560" spans="1:38" ht="12.75" customHeight="1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  <c r="AB560" s="207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</row>
    <row r="561" spans="1:38" ht="12.75" customHeight="1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</row>
    <row r="562" spans="1:38" ht="12.75" customHeight="1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</row>
    <row r="563" spans="1:38" ht="12.75" customHeight="1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</row>
    <row r="564" spans="1:38" ht="12.75" customHeight="1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</row>
    <row r="565" spans="1:38" ht="12.75" customHeight="1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</row>
    <row r="566" spans="1:38" ht="12.75" customHeight="1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</row>
    <row r="567" spans="1:38" ht="12.75" customHeight="1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</row>
    <row r="568" spans="1:38" ht="12.75" customHeight="1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</row>
    <row r="569" spans="1:38" ht="12.75" customHeight="1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/>
      <c r="AH569" s="207"/>
      <c r="AI569" s="207"/>
      <c r="AJ569" s="207"/>
      <c r="AK569" s="207"/>
      <c r="AL569" s="207"/>
    </row>
    <row r="570" spans="1:38" ht="12.75" customHeight="1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/>
      <c r="AH570" s="207"/>
      <c r="AI570" s="207"/>
      <c r="AJ570" s="207"/>
      <c r="AK570" s="207"/>
      <c r="AL570" s="207"/>
    </row>
    <row r="571" spans="1:38" ht="12.75" customHeight="1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  <c r="AB571" s="207"/>
      <c r="AC571" s="207"/>
      <c r="AD571" s="207"/>
      <c r="AE571" s="207"/>
      <c r="AF571" s="207"/>
      <c r="AG571" s="207"/>
      <c r="AH571" s="207"/>
      <c r="AI571" s="207"/>
      <c r="AJ571" s="207"/>
      <c r="AK571" s="207"/>
      <c r="AL571" s="207"/>
    </row>
    <row r="572" spans="1:38" ht="12.75" customHeight="1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/>
      <c r="AH572" s="207"/>
      <c r="AI572" s="207"/>
      <c r="AJ572" s="207"/>
      <c r="AK572" s="207"/>
      <c r="AL572" s="207"/>
    </row>
    <row r="573" spans="1:38" ht="12.75" customHeight="1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</row>
    <row r="574" spans="1:38" ht="12.75" customHeight="1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  <c r="AB574" s="207"/>
      <c r="AC574" s="207"/>
      <c r="AD574" s="207"/>
      <c r="AE574" s="207"/>
      <c r="AF574" s="207"/>
      <c r="AG574" s="207"/>
      <c r="AH574" s="207"/>
      <c r="AI574" s="207"/>
      <c r="AJ574" s="207"/>
      <c r="AK574" s="207"/>
      <c r="AL574" s="207"/>
    </row>
    <row r="575" spans="1:38" ht="12.75" customHeight="1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  <c r="AB575" s="207"/>
      <c r="AC575" s="207"/>
      <c r="AD575" s="207"/>
      <c r="AE575" s="207"/>
      <c r="AF575" s="207"/>
      <c r="AG575" s="207"/>
      <c r="AH575" s="207"/>
      <c r="AI575" s="207"/>
      <c r="AJ575" s="207"/>
      <c r="AK575" s="207"/>
      <c r="AL575" s="207"/>
    </row>
    <row r="576" spans="1:38" ht="12.75" customHeight="1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  <c r="AB576" s="207"/>
      <c r="AC576" s="207"/>
      <c r="AD576" s="207"/>
      <c r="AE576" s="207"/>
      <c r="AF576" s="207"/>
      <c r="AG576" s="207"/>
      <c r="AH576" s="207"/>
      <c r="AI576" s="207"/>
      <c r="AJ576" s="207"/>
      <c r="AK576" s="207"/>
      <c r="AL576" s="207"/>
    </row>
    <row r="577" spans="1:38" ht="12.75" customHeight="1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  <c r="AB577" s="207"/>
      <c r="AC577" s="207"/>
      <c r="AD577" s="207"/>
      <c r="AE577" s="207"/>
      <c r="AF577" s="207"/>
      <c r="AG577" s="207"/>
      <c r="AH577" s="207"/>
      <c r="AI577" s="207"/>
      <c r="AJ577" s="207"/>
      <c r="AK577" s="207"/>
      <c r="AL577" s="207"/>
    </row>
    <row r="578" spans="1:38" ht="12.75" customHeight="1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207"/>
      <c r="AH578" s="207"/>
      <c r="AI578" s="207"/>
      <c r="AJ578" s="207"/>
      <c r="AK578" s="207"/>
      <c r="AL578" s="207"/>
    </row>
    <row r="579" spans="1:38" ht="12.75" customHeight="1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  <c r="AB579" s="207"/>
      <c r="AC579" s="207"/>
      <c r="AD579" s="207"/>
      <c r="AE579" s="207"/>
      <c r="AF579" s="207"/>
      <c r="AG579" s="207"/>
      <c r="AH579" s="207"/>
      <c r="AI579" s="207"/>
      <c r="AJ579" s="207"/>
      <c r="AK579" s="207"/>
      <c r="AL579" s="207"/>
    </row>
    <row r="580" spans="1:38" ht="12.75" customHeight="1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</row>
    <row r="581" spans="1:38" ht="12.75" customHeight="1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</row>
    <row r="582" spans="1:38" ht="12.75" customHeight="1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</row>
    <row r="583" spans="1:38" ht="12.75" customHeight="1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</row>
    <row r="584" spans="1:38" ht="12.75" customHeight="1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</row>
    <row r="585" spans="1:38" ht="12.75" customHeight="1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</row>
    <row r="586" spans="1:38" ht="12.75" customHeight="1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</row>
    <row r="587" spans="1:38" ht="12.75" customHeight="1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</row>
    <row r="588" spans="1:38" ht="12.75" customHeight="1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</row>
    <row r="589" spans="1:38" ht="12.75" customHeight="1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</row>
    <row r="590" spans="1:38" ht="12.75" customHeight="1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</row>
    <row r="591" spans="1:38" ht="12.75" customHeight="1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/>
      <c r="AH591" s="207"/>
      <c r="AI591" s="207"/>
      <c r="AJ591" s="207"/>
      <c r="AK591" s="207"/>
      <c r="AL591" s="207"/>
    </row>
    <row r="592" spans="1:38" ht="12.75" customHeight="1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/>
      <c r="AH592" s="207"/>
      <c r="AI592" s="207"/>
      <c r="AJ592" s="207"/>
      <c r="AK592" s="207"/>
      <c r="AL592" s="207"/>
    </row>
    <row r="593" spans="1:38" ht="12.75" customHeight="1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/>
      <c r="AH593" s="207"/>
      <c r="AI593" s="207"/>
      <c r="AJ593" s="207"/>
      <c r="AK593" s="207"/>
      <c r="AL593" s="207"/>
    </row>
    <row r="594" spans="1:38" ht="12.75" customHeight="1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</row>
    <row r="595" spans="1:38" ht="12.75" customHeight="1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</row>
    <row r="596" spans="1:38" ht="12.75" customHeight="1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</row>
    <row r="597" spans="1:38" ht="12.75" customHeight="1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</row>
    <row r="598" spans="1:38" ht="12.75" customHeight="1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</row>
    <row r="599" spans="1:38" ht="12.75" customHeight="1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</row>
    <row r="600" spans="1:38" ht="12.75" customHeight="1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</row>
    <row r="601" spans="1:38" ht="12.75" customHeight="1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</row>
    <row r="602" spans="1:38" ht="12.75" customHeight="1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</row>
    <row r="603" spans="1:38" ht="12.75" customHeight="1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</row>
    <row r="604" spans="1:38" ht="12.75" customHeight="1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</row>
    <row r="605" spans="1:38" ht="12.75" customHeight="1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</row>
    <row r="606" spans="1:38" ht="12.75" customHeight="1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</row>
    <row r="607" spans="1:38" ht="12.75" customHeight="1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</row>
    <row r="608" spans="1:38" ht="12.75" customHeight="1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</row>
    <row r="609" spans="1:38" ht="12.75" customHeight="1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  <c r="AB609" s="207"/>
      <c r="AC609" s="207"/>
      <c r="AD609" s="207"/>
      <c r="AE609" s="207"/>
      <c r="AF609" s="207"/>
      <c r="AG609" s="207"/>
      <c r="AH609" s="207"/>
      <c r="AI609" s="207"/>
      <c r="AJ609" s="207"/>
      <c r="AK609" s="207"/>
      <c r="AL609" s="207"/>
    </row>
    <row r="610" spans="1:38" ht="12.75" customHeight="1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  <c r="AB610" s="207"/>
      <c r="AC610" s="207"/>
      <c r="AD610" s="207"/>
      <c r="AE610" s="207"/>
      <c r="AF610" s="207"/>
      <c r="AG610" s="207"/>
      <c r="AH610" s="207"/>
      <c r="AI610" s="207"/>
      <c r="AJ610" s="207"/>
      <c r="AK610" s="207"/>
      <c r="AL610" s="207"/>
    </row>
    <row r="611" spans="1:38" ht="12.75" customHeight="1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  <c r="AB611" s="207"/>
      <c r="AC611" s="207"/>
      <c r="AD611" s="207"/>
      <c r="AE611" s="207"/>
      <c r="AF611" s="207"/>
      <c r="AG611" s="207"/>
      <c r="AH611" s="207"/>
      <c r="AI611" s="207"/>
      <c r="AJ611" s="207"/>
      <c r="AK611" s="207"/>
      <c r="AL611" s="207"/>
    </row>
    <row r="612" spans="1:38" ht="12.75" customHeight="1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  <c r="AB612" s="207"/>
      <c r="AC612" s="207"/>
      <c r="AD612" s="207"/>
      <c r="AE612" s="207"/>
      <c r="AF612" s="207"/>
      <c r="AG612" s="207"/>
      <c r="AH612" s="207"/>
      <c r="AI612" s="207"/>
      <c r="AJ612" s="207"/>
      <c r="AK612" s="207"/>
      <c r="AL612" s="207"/>
    </row>
    <row r="613" spans="1:38" ht="12.75" customHeight="1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/>
      <c r="AH613" s="207"/>
      <c r="AI613" s="207"/>
      <c r="AJ613" s="207"/>
      <c r="AK613" s="207"/>
      <c r="AL613" s="207"/>
    </row>
    <row r="614" spans="1:38" ht="12.75" customHeight="1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</row>
    <row r="615" spans="1:38" ht="12.75" customHeight="1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/>
      <c r="AH615" s="207"/>
      <c r="AI615" s="207"/>
      <c r="AJ615" s="207"/>
      <c r="AK615" s="207"/>
      <c r="AL615" s="207"/>
    </row>
    <row r="616" spans="1:38" ht="12.75" customHeight="1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/>
      <c r="AH616" s="207"/>
      <c r="AI616" s="207"/>
      <c r="AJ616" s="207"/>
      <c r="AK616" s="207"/>
      <c r="AL616" s="207"/>
    </row>
    <row r="617" spans="1:38" ht="12.75" customHeight="1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  <c r="AB617" s="207"/>
      <c r="AC617" s="207"/>
      <c r="AD617" s="207"/>
      <c r="AE617" s="207"/>
      <c r="AF617" s="207"/>
      <c r="AG617" s="207"/>
      <c r="AH617" s="207"/>
      <c r="AI617" s="207"/>
      <c r="AJ617" s="207"/>
      <c r="AK617" s="207"/>
      <c r="AL617" s="207"/>
    </row>
    <row r="618" spans="1:38" ht="12.75" customHeight="1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  <c r="AB618" s="207"/>
      <c r="AC618" s="207"/>
      <c r="AD618" s="207"/>
      <c r="AE618" s="207"/>
      <c r="AF618" s="207"/>
      <c r="AG618" s="207"/>
      <c r="AH618" s="207"/>
      <c r="AI618" s="207"/>
      <c r="AJ618" s="207"/>
      <c r="AK618" s="207"/>
      <c r="AL618" s="207"/>
    </row>
    <row r="619" spans="1:38" ht="12.75" customHeight="1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07"/>
      <c r="AI619" s="207"/>
      <c r="AJ619" s="207"/>
      <c r="AK619" s="207"/>
      <c r="AL619" s="207"/>
    </row>
    <row r="620" spans="1:38" ht="12.75" customHeight="1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</row>
    <row r="621" spans="1:38" ht="12.75" customHeight="1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/>
      <c r="AH621" s="207"/>
      <c r="AI621" s="207"/>
      <c r="AJ621" s="207"/>
      <c r="AK621" s="207"/>
      <c r="AL621" s="207"/>
    </row>
    <row r="622" spans="1:38" ht="12.75" customHeight="1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/>
      <c r="AH622" s="207"/>
      <c r="AI622" s="207"/>
      <c r="AJ622" s="207"/>
      <c r="AK622" s="207"/>
      <c r="AL622" s="207"/>
    </row>
    <row r="623" spans="1:38" ht="12.75" customHeight="1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/>
      <c r="AH623" s="207"/>
      <c r="AI623" s="207"/>
      <c r="AJ623" s="207"/>
      <c r="AK623" s="207"/>
      <c r="AL623" s="207"/>
    </row>
    <row r="624" spans="1:38" ht="12.75" customHeight="1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/>
      <c r="AH624" s="207"/>
      <c r="AI624" s="207"/>
      <c r="AJ624" s="207"/>
      <c r="AK624" s="207"/>
      <c r="AL624" s="207"/>
    </row>
    <row r="625" spans="1:38" ht="12.75" customHeight="1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</row>
    <row r="626" spans="1:38" ht="12.75" customHeight="1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</row>
    <row r="627" spans="1:38" ht="12.75" customHeight="1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</row>
    <row r="628" spans="1:38" ht="12.75" customHeight="1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</row>
    <row r="629" spans="1:38" ht="12.75" customHeight="1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</row>
    <row r="630" spans="1:38" ht="12.75" customHeight="1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</row>
    <row r="631" spans="1:38" ht="12.75" customHeight="1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</row>
    <row r="632" spans="1:38" ht="12.75" customHeight="1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</row>
    <row r="633" spans="1:38" ht="12.75" customHeight="1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</row>
    <row r="634" spans="1:38" ht="12.75" customHeight="1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</row>
    <row r="635" spans="1:38" ht="12.75" customHeight="1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</row>
    <row r="636" spans="1:38" ht="12.75" customHeight="1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</row>
    <row r="637" spans="1:38" ht="12.75" customHeight="1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</row>
    <row r="638" spans="1:38" ht="12.75" customHeight="1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</row>
    <row r="639" spans="1:38" ht="12.75" customHeight="1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</row>
    <row r="640" spans="1:38" ht="12.75" customHeight="1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</row>
    <row r="641" spans="1:38" ht="12.75" customHeight="1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/>
      <c r="AH641" s="207"/>
      <c r="AI641" s="207"/>
      <c r="AJ641" s="207"/>
      <c r="AK641" s="207"/>
      <c r="AL641" s="207"/>
    </row>
    <row r="642" spans="1:38" ht="12.75" customHeight="1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</row>
    <row r="643" spans="1:38" ht="12.75" customHeight="1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</row>
    <row r="644" spans="1:38" ht="12.75" customHeight="1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</row>
    <row r="645" spans="1:38" ht="12.75" customHeight="1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  <c r="AB645" s="207"/>
      <c r="AC645" s="207"/>
      <c r="AD645" s="207"/>
      <c r="AE645" s="207"/>
      <c r="AF645" s="207"/>
      <c r="AG645" s="207"/>
      <c r="AH645" s="207"/>
      <c r="AI645" s="207"/>
      <c r="AJ645" s="207"/>
      <c r="AK645" s="207"/>
      <c r="AL645" s="207"/>
    </row>
    <row r="646" spans="1:38" ht="12.75" customHeight="1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  <c r="AB646" s="207"/>
      <c r="AC646" s="207"/>
      <c r="AD646" s="207"/>
      <c r="AE646" s="207"/>
      <c r="AF646" s="207"/>
      <c r="AG646" s="207"/>
      <c r="AH646" s="207"/>
      <c r="AI646" s="207"/>
      <c r="AJ646" s="207"/>
      <c r="AK646" s="207"/>
      <c r="AL646" s="207"/>
    </row>
    <row r="647" spans="1:38" ht="12.75" customHeight="1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</row>
    <row r="648" spans="1:38" ht="12.75" customHeight="1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</row>
    <row r="649" spans="1:38" ht="12.75" customHeight="1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</row>
    <row r="650" spans="1:38" ht="12.75" customHeight="1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</row>
    <row r="651" spans="1:38" ht="12.75" customHeight="1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</row>
    <row r="652" spans="1:38" ht="12.75" customHeight="1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</row>
    <row r="653" spans="1:38" ht="12.75" customHeight="1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</row>
    <row r="654" spans="1:38" ht="12.75" customHeight="1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</row>
    <row r="655" spans="1:38" ht="12.75" customHeight="1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</row>
    <row r="656" spans="1:38" ht="12.75" customHeight="1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</row>
    <row r="657" spans="1:38" ht="12.75" customHeight="1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/>
      <c r="AH657" s="207"/>
      <c r="AI657" s="207"/>
      <c r="AJ657" s="207"/>
      <c r="AK657" s="207"/>
      <c r="AL657" s="207"/>
    </row>
    <row r="658" spans="1:38" ht="12.75" customHeight="1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/>
      <c r="AH658" s="207"/>
      <c r="AI658" s="207"/>
      <c r="AJ658" s="207"/>
      <c r="AK658" s="207"/>
      <c r="AL658" s="207"/>
    </row>
    <row r="659" spans="1:38" ht="12.75" customHeight="1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</row>
    <row r="660" spans="1:38" ht="12.75" customHeight="1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/>
      <c r="AH660" s="207"/>
      <c r="AI660" s="207"/>
      <c r="AJ660" s="207"/>
      <c r="AK660" s="207"/>
      <c r="AL660" s="207"/>
    </row>
    <row r="661" spans="1:38" ht="12.75" customHeight="1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</row>
    <row r="662" spans="1:38" ht="12.75" customHeight="1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/>
      <c r="AH662" s="207"/>
      <c r="AI662" s="207"/>
      <c r="AJ662" s="207"/>
      <c r="AK662" s="207"/>
      <c r="AL662" s="207"/>
    </row>
    <row r="663" spans="1:38" ht="12.75" customHeight="1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  <c r="AB663" s="207"/>
      <c r="AC663" s="207"/>
      <c r="AD663" s="207"/>
      <c r="AE663" s="207"/>
      <c r="AF663" s="207"/>
      <c r="AG663" s="207"/>
      <c r="AH663" s="207"/>
      <c r="AI663" s="207"/>
      <c r="AJ663" s="207"/>
      <c r="AK663" s="207"/>
      <c r="AL663" s="207"/>
    </row>
    <row r="664" spans="1:38" ht="12.75" customHeight="1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</row>
    <row r="665" spans="1:38" ht="12.75" customHeight="1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</row>
    <row r="666" spans="1:38" ht="12.75" customHeight="1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</row>
    <row r="667" spans="1:38" ht="12.75" customHeight="1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</row>
    <row r="668" spans="1:38" ht="12.75" customHeight="1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</row>
    <row r="669" spans="1:38" ht="12.75" customHeight="1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  <c r="AB669" s="207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</row>
    <row r="670" spans="1:38" ht="12.75" customHeight="1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</row>
    <row r="671" spans="1:38" ht="12.75" customHeight="1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</row>
    <row r="672" spans="1:38" ht="12.75" customHeight="1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  <c r="AB672" s="207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</row>
    <row r="673" spans="1:38" ht="12.75" customHeight="1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  <c r="AB673" s="207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</row>
    <row r="674" spans="1:38" ht="12.75" customHeight="1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  <c r="AB674" s="207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</row>
    <row r="675" spans="1:38" ht="12.75" customHeight="1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  <c r="AB675" s="207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</row>
    <row r="676" spans="1:38" ht="12.75" customHeight="1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</row>
    <row r="677" spans="1:38" ht="12.75" customHeight="1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  <c r="AB677" s="207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</row>
    <row r="678" spans="1:38" ht="12.75" customHeight="1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  <c r="AB678" s="207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</row>
    <row r="679" spans="1:38" ht="12.75" customHeight="1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  <c r="AB679" s="207"/>
      <c r="AC679" s="207"/>
      <c r="AD679" s="207"/>
      <c r="AE679" s="207"/>
      <c r="AF679" s="207"/>
      <c r="AG679" s="207"/>
      <c r="AH679" s="207"/>
      <c r="AI679" s="207"/>
      <c r="AJ679" s="207"/>
      <c r="AK679" s="207"/>
      <c r="AL679" s="207"/>
    </row>
    <row r="680" spans="1:38" ht="12.75" customHeight="1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  <c r="AB680" s="207"/>
      <c r="AC680" s="207"/>
      <c r="AD680" s="207"/>
      <c r="AE680" s="207"/>
      <c r="AF680" s="207"/>
      <c r="AG680" s="207"/>
      <c r="AH680" s="207"/>
      <c r="AI680" s="207"/>
      <c r="AJ680" s="207"/>
      <c r="AK680" s="207"/>
      <c r="AL680" s="207"/>
    </row>
    <row r="681" spans="1:38" ht="12.75" customHeight="1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/>
      <c r="AH681" s="207"/>
      <c r="AI681" s="207"/>
      <c r="AJ681" s="207"/>
      <c r="AK681" s="207"/>
      <c r="AL681" s="207"/>
    </row>
    <row r="682" spans="1:38" ht="12.75" customHeight="1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</row>
    <row r="683" spans="1:38" ht="12.75" customHeight="1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</row>
    <row r="684" spans="1:38" ht="12.75" customHeight="1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</row>
    <row r="685" spans="1:38" ht="12.75" customHeight="1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  <c r="AB685" s="207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</row>
    <row r="686" spans="1:38" ht="12.75" customHeight="1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  <c r="AB686" s="207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</row>
    <row r="687" spans="1:38" ht="12.75" customHeight="1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</row>
    <row r="688" spans="1:38" ht="12.75" customHeight="1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</row>
    <row r="689" spans="1:38" ht="12.75" customHeight="1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</row>
    <row r="690" spans="1:38" ht="12.75" customHeight="1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</row>
    <row r="691" spans="1:38" ht="12.75" customHeight="1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</row>
    <row r="692" spans="1:38" ht="12.75" customHeight="1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</row>
    <row r="693" spans="1:38" ht="12.75" customHeight="1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</row>
    <row r="694" spans="1:38" ht="12.75" customHeight="1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</row>
    <row r="695" spans="1:38" ht="12.75" customHeight="1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</row>
    <row r="696" spans="1:38" ht="12.75" customHeight="1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/>
      <c r="AH696" s="207"/>
      <c r="AI696" s="207"/>
      <c r="AJ696" s="207"/>
      <c r="AK696" s="207"/>
      <c r="AL696" s="207"/>
    </row>
    <row r="697" spans="1:38" ht="12.75" customHeight="1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/>
      <c r="AH697" s="207"/>
      <c r="AI697" s="207"/>
      <c r="AJ697" s="207"/>
      <c r="AK697" s="207"/>
      <c r="AL697" s="207"/>
    </row>
    <row r="698" spans="1:38" ht="12.75" customHeight="1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/>
      <c r="AH698" s="207"/>
      <c r="AI698" s="207"/>
      <c r="AJ698" s="207"/>
      <c r="AK698" s="207"/>
      <c r="AL698" s="207"/>
    </row>
    <row r="699" spans="1:38" ht="12.75" customHeight="1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</row>
    <row r="700" spans="1:38" ht="12.75" customHeight="1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</row>
    <row r="701" spans="1:38" ht="12.75" customHeight="1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</row>
    <row r="702" spans="1:38" ht="12.75" customHeight="1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</row>
    <row r="703" spans="1:38" ht="12.75" customHeight="1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</row>
    <row r="704" spans="1:38" ht="12.75" customHeight="1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</row>
    <row r="705" spans="1:38" ht="12.75" customHeight="1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</row>
    <row r="706" spans="1:38" ht="12.75" customHeight="1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</row>
    <row r="707" spans="1:38" ht="12.75" customHeight="1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</row>
    <row r="708" spans="1:38" ht="12.75" customHeight="1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</row>
    <row r="709" spans="1:38" ht="12.75" customHeight="1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</row>
    <row r="710" spans="1:38" ht="12.75" customHeight="1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</row>
    <row r="711" spans="1:38" ht="12.75" customHeight="1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</row>
    <row r="712" spans="1:38" ht="12.75" customHeight="1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</row>
    <row r="713" spans="1:38" ht="12.75" customHeight="1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</row>
    <row r="714" spans="1:38" ht="12.75" customHeight="1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</row>
    <row r="715" spans="1:38" ht="12.75" customHeight="1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</row>
    <row r="716" spans="1:38" ht="12.75" customHeight="1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</row>
    <row r="717" spans="1:38" ht="12.75" customHeight="1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</row>
    <row r="718" spans="1:38" ht="12.75" customHeight="1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</row>
    <row r="719" spans="1:38" ht="12.75" customHeight="1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</row>
    <row r="720" spans="1:38" ht="12.75" customHeight="1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</row>
    <row r="721" spans="1:38" ht="12.75" customHeight="1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</row>
    <row r="722" spans="1:38" ht="12.75" customHeight="1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</row>
    <row r="723" spans="1:38" ht="12.75" customHeight="1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</row>
    <row r="724" spans="1:38" ht="12.75" customHeight="1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</row>
    <row r="725" spans="1:38" ht="12.75" customHeight="1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</row>
    <row r="726" spans="1:38" ht="12.75" customHeight="1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</row>
    <row r="727" spans="1:38" ht="12.75" customHeight="1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</row>
    <row r="728" spans="1:38" ht="12.75" customHeight="1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</row>
    <row r="729" spans="1:38" ht="12.75" customHeight="1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</row>
    <row r="730" spans="1:38" ht="12.75" customHeight="1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</row>
    <row r="731" spans="1:38" ht="12.75" customHeight="1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/>
      <c r="AH731" s="207"/>
      <c r="AI731" s="207"/>
      <c r="AJ731" s="207"/>
      <c r="AK731" s="207"/>
      <c r="AL731" s="207"/>
    </row>
    <row r="732" spans="1:38" ht="12.75" customHeight="1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/>
      <c r="AH732" s="207"/>
      <c r="AI732" s="207"/>
      <c r="AJ732" s="207"/>
      <c r="AK732" s="207"/>
      <c r="AL732" s="207"/>
    </row>
    <row r="733" spans="1:38" ht="12.75" customHeight="1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</row>
    <row r="734" spans="1:38" ht="12.75" customHeight="1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</row>
    <row r="735" spans="1:38" ht="12.75" customHeight="1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</row>
    <row r="736" spans="1:38" ht="12.75" customHeight="1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</row>
    <row r="737" spans="1:38" ht="12.75" customHeight="1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</row>
    <row r="738" spans="1:38" ht="12.75" customHeight="1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</row>
    <row r="739" spans="1:38" ht="12.75" customHeight="1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</row>
    <row r="740" spans="1:38" ht="12.75" customHeight="1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</row>
    <row r="741" spans="1:38" ht="12.75" customHeight="1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</row>
    <row r="742" spans="1:38" ht="12.75" customHeight="1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</row>
    <row r="743" spans="1:38" ht="12.75" customHeight="1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</row>
    <row r="744" spans="1:38" ht="12.75" customHeight="1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</row>
    <row r="745" spans="1:38" ht="12.75" customHeight="1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</row>
    <row r="746" spans="1:38" ht="12.75" customHeight="1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</row>
    <row r="747" spans="1:38" ht="12.75" customHeight="1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</row>
    <row r="748" spans="1:38" ht="12.75" customHeight="1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</row>
    <row r="749" spans="1:38" ht="12.75" customHeight="1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</row>
    <row r="750" spans="1:38" ht="12.75" customHeight="1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</row>
    <row r="751" spans="1:38" ht="12.75" customHeight="1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/>
      <c r="AH751" s="207"/>
      <c r="AI751" s="207"/>
      <c r="AJ751" s="207"/>
      <c r="AK751" s="207"/>
      <c r="AL751" s="207"/>
    </row>
    <row r="752" spans="1:38" ht="12.75" customHeight="1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/>
      <c r="AH752" s="207"/>
      <c r="AI752" s="207"/>
      <c r="AJ752" s="207"/>
      <c r="AK752" s="207"/>
      <c r="AL752" s="207"/>
    </row>
    <row r="753" spans="1:38" ht="12.75" customHeight="1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  <c r="AB753" s="207"/>
      <c r="AC753" s="207"/>
      <c r="AD753" s="207"/>
      <c r="AE753" s="207"/>
      <c r="AF753" s="207"/>
      <c r="AG753" s="207"/>
      <c r="AH753" s="207"/>
      <c r="AI753" s="207"/>
      <c r="AJ753" s="207"/>
      <c r="AK753" s="207"/>
      <c r="AL753" s="207"/>
    </row>
    <row r="754" spans="1:38" ht="12.75" customHeight="1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  <c r="AB754" s="207"/>
      <c r="AC754" s="207"/>
      <c r="AD754" s="207"/>
      <c r="AE754" s="207"/>
      <c r="AF754" s="207"/>
      <c r="AG754" s="207"/>
      <c r="AH754" s="207"/>
      <c r="AI754" s="207"/>
      <c r="AJ754" s="207"/>
      <c r="AK754" s="207"/>
      <c r="AL754" s="207"/>
    </row>
    <row r="755" spans="1:38" ht="12.75" customHeight="1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  <c r="AB755" s="207"/>
      <c r="AC755" s="207"/>
      <c r="AD755" s="207"/>
      <c r="AE755" s="207"/>
      <c r="AF755" s="207"/>
      <c r="AG755" s="207"/>
      <c r="AH755" s="207"/>
      <c r="AI755" s="207"/>
      <c r="AJ755" s="207"/>
      <c r="AK755" s="207"/>
      <c r="AL755" s="207"/>
    </row>
    <row r="756" spans="1:38" ht="12.75" customHeight="1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  <c r="AB756" s="207"/>
      <c r="AC756" s="207"/>
      <c r="AD756" s="207"/>
      <c r="AE756" s="207"/>
      <c r="AF756" s="207"/>
      <c r="AG756" s="207"/>
      <c r="AH756" s="207"/>
      <c r="AI756" s="207"/>
      <c r="AJ756" s="207"/>
      <c r="AK756" s="207"/>
      <c r="AL756" s="207"/>
    </row>
    <row r="757" spans="1:38" ht="12.75" customHeight="1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/>
      <c r="AH757" s="207"/>
      <c r="AI757" s="207"/>
      <c r="AJ757" s="207"/>
      <c r="AK757" s="207"/>
      <c r="AL757" s="207"/>
    </row>
    <row r="758" spans="1:38" ht="12.75" customHeight="1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/>
      <c r="AH758" s="207"/>
      <c r="AI758" s="207"/>
      <c r="AJ758" s="207"/>
      <c r="AK758" s="207"/>
      <c r="AL758" s="207"/>
    </row>
    <row r="759" spans="1:38" ht="12.75" customHeight="1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</row>
    <row r="760" spans="1:38" ht="12.75" customHeight="1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/>
      <c r="AH760" s="207"/>
      <c r="AI760" s="207"/>
      <c r="AJ760" s="207"/>
      <c r="AK760" s="207"/>
      <c r="AL760" s="207"/>
    </row>
    <row r="761" spans="1:38" ht="12.75" customHeight="1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/>
      <c r="AH761" s="207"/>
      <c r="AI761" s="207"/>
      <c r="AJ761" s="207"/>
      <c r="AK761" s="207"/>
      <c r="AL761" s="207"/>
    </row>
    <row r="762" spans="1:38" ht="12.75" customHeight="1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</row>
    <row r="763" spans="1:38" ht="12.75" customHeight="1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</row>
    <row r="764" spans="1:38" ht="12.75" customHeight="1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</row>
    <row r="765" spans="1:38" ht="12.75" customHeight="1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</row>
    <row r="766" spans="1:38" ht="12.75" customHeight="1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</row>
    <row r="767" spans="1:38" ht="12.75" customHeight="1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/>
      <c r="AH767" s="207"/>
      <c r="AI767" s="207"/>
      <c r="AJ767" s="207"/>
      <c r="AK767" s="207"/>
      <c r="AL767" s="207"/>
    </row>
    <row r="768" spans="1:38" ht="12.75" customHeight="1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</row>
    <row r="769" spans="1:38" ht="12.75" customHeight="1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/>
      <c r="AH769" s="207"/>
      <c r="AI769" s="207"/>
      <c r="AJ769" s="207"/>
      <c r="AK769" s="207"/>
      <c r="AL769" s="207"/>
    </row>
    <row r="770" spans="1:38" ht="12.75" customHeight="1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/>
      <c r="AH770" s="207"/>
      <c r="AI770" s="207"/>
      <c r="AJ770" s="207"/>
      <c r="AK770" s="207"/>
      <c r="AL770" s="207"/>
    </row>
    <row r="771" spans="1:38" ht="12.75" customHeight="1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  <c r="AB771" s="207"/>
      <c r="AC771" s="207"/>
      <c r="AD771" s="207"/>
      <c r="AE771" s="207"/>
      <c r="AF771" s="207"/>
      <c r="AG771" s="207"/>
      <c r="AH771" s="207"/>
      <c r="AI771" s="207"/>
      <c r="AJ771" s="207"/>
      <c r="AK771" s="207"/>
      <c r="AL771" s="207"/>
    </row>
    <row r="772" spans="1:38" ht="12.75" customHeight="1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  <c r="AB772" s="207"/>
      <c r="AC772" s="207"/>
      <c r="AD772" s="207"/>
      <c r="AE772" s="207"/>
      <c r="AF772" s="207"/>
      <c r="AG772" s="207"/>
      <c r="AH772" s="207"/>
      <c r="AI772" s="207"/>
      <c r="AJ772" s="207"/>
      <c r="AK772" s="207"/>
      <c r="AL772" s="207"/>
    </row>
    <row r="773" spans="1:38" ht="12.75" customHeight="1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/>
      <c r="AH773" s="207"/>
      <c r="AI773" s="207"/>
      <c r="AJ773" s="207"/>
      <c r="AK773" s="207"/>
      <c r="AL773" s="207"/>
    </row>
    <row r="774" spans="1:38" ht="12.75" customHeight="1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  <c r="AB774" s="207"/>
      <c r="AC774" s="207"/>
      <c r="AD774" s="207"/>
      <c r="AE774" s="207"/>
      <c r="AF774" s="207"/>
      <c r="AG774" s="207"/>
      <c r="AH774" s="207"/>
      <c r="AI774" s="207"/>
      <c r="AJ774" s="207"/>
      <c r="AK774" s="207"/>
      <c r="AL774" s="207"/>
    </row>
    <row r="775" spans="1:38" ht="12.75" customHeight="1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  <c r="AE775" s="207"/>
      <c r="AF775" s="207"/>
      <c r="AG775" s="207"/>
      <c r="AH775" s="207"/>
      <c r="AI775" s="207"/>
      <c r="AJ775" s="207"/>
      <c r="AK775" s="207"/>
      <c r="AL775" s="207"/>
    </row>
    <row r="776" spans="1:38" ht="12.75" customHeight="1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</row>
    <row r="777" spans="1:38" ht="12.75" customHeight="1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</row>
    <row r="778" spans="1:38" ht="12.75" customHeight="1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</row>
    <row r="779" spans="1:38" ht="12.75" customHeight="1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</row>
    <row r="780" spans="1:38" ht="12.75" customHeight="1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</row>
    <row r="781" spans="1:38" ht="12.75" customHeight="1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</row>
    <row r="782" spans="1:38" ht="12.75" customHeight="1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</row>
    <row r="783" spans="1:38" ht="12.75" customHeight="1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</row>
    <row r="784" spans="1:38" ht="12.75" customHeight="1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</row>
    <row r="785" spans="1:38" ht="12.75" customHeight="1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</row>
    <row r="786" spans="1:38" ht="12.75" customHeight="1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</row>
    <row r="787" spans="1:38" ht="12.75" customHeight="1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/>
      <c r="AH787" s="207"/>
      <c r="AI787" s="207"/>
      <c r="AJ787" s="207"/>
      <c r="AK787" s="207"/>
      <c r="AL787" s="207"/>
    </row>
    <row r="788" spans="1:38" ht="12.75" customHeight="1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/>
      <c r="AH788" s="207"/>
      <c r="AI788" s="207"/>
      <c r="AJ788" s="207"/>
      <c r="AK788" s="207"/>
      <c r="AL788" s="207"/>
    </row>
    <row r="789" spans="1:38" ht="12.75" customHeight="1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  <c r="AB789" s="207"/>
      <c r="AC789" s="207"/>
      <c r="AD789" s="207"/>
      <c r="AE789" s="207"/>
      <c r="AF789" s="207"/>
      <c r="AG789" s="207"/>
      <c r="AH789" s="207"/>
      <c r="AI789" s="207"/>
      <c r="AJ789" s="207"/>
      <c r="AK789" s="207"/>
      <c r="AL789" s="207"/>
    </row>
    <row r="790" spans="1:38" ht="12.75" customHeight="1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  <c r="AB790" s="207"/>
      <c r="AC790" s="207"/>
      <c r="AD790" s="207"/>
      <c r="AE790" s="207"/>
      <c r="AF790" s="207"/>
      <c r="AG790" s="207"/>
      <c r="AH790" s="207"/>
      <c r="AI790" s="207"/>
      <c r="AJ790" s="207"/>
      <c r="AK790" s="207"/>
      <c r="AL790" s="207"/>
    </row>
    <row r="791" spans="1:38" ht="12.75" customHeight="1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  <c r="AB791" s="207"/>
      <c r="AC791" s="207"/>
      <c r="AD791" s="207"/>
      <c r="AE791" s="207"/>
      <c r="AF791" s="207"/>
      <c r="AG791" s="207"/>
      <c r="AH791" s="207"/>
      <c r="AI791" s="207"/>
      <c r="AJ791" s="207"/>
      <c r="AK791" s="207"/>
      <c r="AL791" s="207"/>
    </row>
    <row r="792" spans="1:38" ht="12.75" customHeight="1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  <c r="AB792" s="207"/>
      <c r="AC792" s="207"/>
      <c r="AD792" s="207"/>
      <c r="AE792" s="207"/>
      <c r="AF792" s="207"/>
      <c r="AG792" s="207"/>
      <c r="AH792" s="207"/>
      <c r="AI792" s="207"/>
      <c r="AJ792" s="207"/>
      <c r="AK792" s="207"/>
      <c r="AL792" s="207"/>
    </row>
    <row r="793" spans="1:38" ht="12.75" customHeight="1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  <c r="AB793" s="207"/>
      <c r="AC793" s="207"/>
      <c r="AD793" s="207"/>
      <c r="AE793" s="207"/>
      <c r="AF793" s="207"/>
      <c r="AG793" s="207"/>
      <c r="AH793" s="207"/>
      <c r="AI793" s="207"/>
      <c r="AJ793" s="207"/>
      <c r="AK793" s="207"/>
      <c r="AL793" s="207"/>
    </row>
    <row r="794" spans="1:38" ht="12.75" customHeight="1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</row>
    <row r="795" spans="1:38" ht="12.75" customHeight="1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</row>
    <row r="796" spans="1:38" ht="12.75" customHeight="1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</row>
    <row r="797" spans="1:38" ht="12.75" customHeight="1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</row>
    <row r="798" spans="1:38" ht="12.75" customHeight="1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</row>
    <row r="799" spans="1:38" ht="12.75" customHeight="1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</row>
    <row r="800" spans="1:38" ht="12.75" customHeight="1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</row>
    <row r="801" spans="1:38" ht="12.75" customHeight="1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</row>
    <row r="802" spans="1:38" ht="12.75" customHeight="1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</row>
    <row r="803" spans="1:38" ht="12.75" customHeight="1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  <c r="AB803" s="207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</row>
    <row r="804" spans="1:38" ht="12.75" customHeight="1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  <c r="AB804" s="207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</row>
    <row r="805" spans="1:38" ht="12.75" customHeight="1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  <c r="AB805" s="207"/>
      <c r="AC805" s="207"/>
      <c r="AD805" s="207"/>
      <c r="AE805" s="207"/>
      <c r="AF805" s="207"/>
      <c r="AG805" s="207"/>
      <c r="AH805" s="207"/>
      <c r="AI805" s="207"/>
      <c r="AJ805" s="207"/>
      <c r="AK805" s="207"/>
      <c r="AL805" s="207"/>
    </row>
    <row r="806" spans="1:38" ht="12.75" customHeight="1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  <c r="AB806" s="207"/>
      <c r="AC806" s="207"/>
      <c r="AD806" s="207"/>
      <c r="AE806" s="207"/>
      <c r="AF806" s="207"/>
      <c r="AG806" s="207"/>
      <c r="AH806" s="207"/>
      <c r="AI806" s="207"/>
      <c r="AJ806" s="207"/>
      <c r="AK806" s="207"/>
      <c r="AL806" s="207"/>
    </row>
    <row r="807" spans="1:38" ht="12.75" customHeight="1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  <c r="AB807" s="207"/>
      <c r="AC807" s="207"/>
      <c r="AD807" s="207"/>
      <c r="AE807" s="207"/>
      <c r="AF807" s="207"/>
      <c r="AG807" s="207"/>
      <c r="AH807" s="207"/>
      <c r="AI807" s="207"/>
      <c r="AJ807" s="207"/>
      <c r="AK807" s="207"/>
      <c r="AL807" s="207"/>
    </row>
    <row r="808" spans="1:38" ht="12.75" customHeight="1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  <c r="AB808" s="207"/>
      <c r="AC808" s="207"/>
      <c r="AD808" s="207"/>
      <c r="AE808" s="207"/>
      <c r="AF808" s="207"/>
      <c r="AG808" s="207"/>
      <c r="AH808" s="207"/>
      <c r="AI808" s="207"/>
      <c r="AJ808" s="207"/>
      <c r="AK808" s="207"/>
      <c r="AL808" s="207"/>
    </row>
    <row r="809" spans="1:38" ht="12.75" customHeight="1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  <c r="AB809" s="207"/>
      <c r="AC809" s="207"/>
      <c r="AD809" s="207"/>
      <c r="AE809" s="207"/>
      <c r="AF809" s="207"/>
      <c r="AG809" s="207"/>
      <c r="AH809" s="207"/>
      <c r="AI809" s="207"/>
      <c r="AJ809" s="207"/>
      <c r="AK809" s="207"/>
      <c r="AL809" s="207"/>
    </row>
    <row r="810" spans="1:38" ht="12.75" customHeight="1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  <c r="AB810" s="207"/>
      <c r="AC810" s="207"/>
      <c r="AD810" s="207"/>
      <c r="AE810" s="207"/>
      <c r="AF810" s="207"/>
      <c r="AG810" s="207"/>
      <c r="AH810" s="207"/>
      <c r="AI810" s="207"/>
      <c r="AJ810" s="207"/>
      <c r="AK810" s="207"/>
      <c r="AL810" s="207"/>
    </row>
    <row r="811" spans="1:38" ht="12.75" customHeight="1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  <c r="AB811" s="207"/>
      <c r="AC811" s="207"/>
      <c r="AD811" s="207"/>
      <c r="AE811" s="207"/>
      <c r="AF811" s="207"/>
      <c r="AG811" s="207"/>
      <c r="AH811" s="207"/>
      <c r="AI811" s="207"/>
      <c r="AJ811" s="207"/>
      <c r="AK811" s="207"/>
      <c r="AL811" s="207"/>
    </row>
    <row r="812" spans="1:38" ht="12.75" customHeight="1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  <c r="AB812" s="207"/>
      <c r="AC812" s="207"/>
      <c r="AD812" s="207"/>
      <c r="AE812" s="207"/>
      <c r="AF812" s="207"/>
      <c r="AG812" s="207"/>
      <c r="AH812" s="207"/>
      <c r="AI812" s="207"/>
      <c r="AJ812" s="207"/>
      <c r="AK812" s="207"/>
      <c r="AL812" s="207"/>
    </row>
    <row r="813" spans="1:38" ht="12.75" customHeight="1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  <c r="AB813" s="207"/>
      <c r="AC813" s="207"/>
      <c r="AD813" s="207"/>
      <c r="AE813" s="207"/>
      <c r="AF813" s="207"/>
      <c r="AG813" s="207"/>
      <c r="AH813" s="207"/>
      <c r="AI813" s="207"/>
      <c r="AJ813" s="207"/>
      <c r="AK813" s="207"/>
      <c r="AL813" s="207"/>
    </row>
    <row r="814" spans="1:38" ht="12.75" customHeight="1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  <c r="AB814" s="207"/>
      <c r="AC814" s="207"/>
      <c r="AD814" s="207"/>
      <c r="AE814" s="207"/>
      <c r="AF814" s="207"/>
      <c r="AG814" s="207"/>
      <c r="AH814" s="207"/>
      <c r="AI814" s="207"/>
      <c r="AJ814" s="207"/>
      <c r="AK814" s="207"/>
      <c r="AL814" s="207"/>
    </row>
    <row r="815" spans="1:38" ht="12.75" customHeight="1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  <c r="AB815" s="207"/>
      <c r="AC815" s="207"/>
      <c r="AD815" s="207"/>
      <c r="AE815" s="207"/>
      <c r="AF815" s="207"/>
      <c r="AG815" s="207"/>
      <c r="AH815" s="207"/>
      <c r="AI815" s="207"/>
      <c r="AJ815" s="207"/>
      <c r="AK815" s="207"/>
      <c r="AL815" s="207"/>
    </row>
    <row r="816" spans="1:38" ht="12.75" customHeight="1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  <c r="AE816" s="207"/>
      <c r="AF816" s="207"/>
      <c r="AG816" s="207"/>
      <c r="AH816" s="207"/>
      <c r="AI816" s="207"/>
      <c r="AJ816" s="207"/>
      <c r="AK816" s="207"/>
      <c r="AL816" s="207"/>
    </row>
    <row r="817" spans="1:38" ht="12.75" customHeight="1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</row>
    <row r="818" spans="1:38" ht="12.75" customHeight="1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</row>
    <row r="819" spans="1:38" ht="12.75" customHeight="1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</row>
    <row r="820" spans="1:38" ht="12.75" customHeight="1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</row>
    <row r="821" spans="1:38" ht="12.75" customHeight="1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  <c r="AB821" s="207"/>
      <c r="AC821" s="207"/>
      <c r="AD821" s="207"/>
      <c r="AE821" s="207"/>
      <c r="AF821" s="207"/>
      <c r="AG821" s="207"/>
      <c r="AH821" s="207"/>
      <c r="AI821" s="207"/>
      <c r="AJ821" s="207"/>
      <c r="AK821" s="207"/>
      <c r="AL821" s="207"/>
    </row>
    <row r="822" spans="1:38" ht="12.75" customHeight="1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  <c r="AE822" s="207"/>
      <c r="AF822" s="207"/>
      <c r="AG822" s="207"/>
      <c r="AH822" s="207"/>
      <c r="AI822" s="207"/>
      <c r="AJ822" s="207"/>
      <c r="AK822" s="207"/>
      <c r="AL822" s="207"/>
    </row>
    <row r="823" spans="1:38" ht="12.75" customHeight="1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  <c r="AE823" s="207"/>
      <c r="AF823" s="207"/>
      <c r="AG823" s="207"/>
      <c r="AH823" s="207"/>
      <c r="AI823" s="207"/>
      <c r="AJ823" s="207"/>
      <c r="AK823" s="207"/>
      <c r="AL823" s="207"/>
    </row>
    <row r="824" spans="1:38" ht="12.75" customHeight="1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  <c r="AB824" s="207"/>
      <c r="AC824" s="207"/>
      <c r="AD824" s="207"/>
      <c r="AE824" s="207"/>
      <c r="AF824" s="207"/>
      <c r="AG824" s="207"/>
      <c r="AH824" s="207"/>
      <c r="AI824" s="207"/>
      <c r="AJ824" s="207"/>
      <c r="AK824" s="207"/>
      <c r="AL824" s="207"/>
    </row>
    <row r="825" spans="1:38" ht="12.75" customHeight="1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  <c r="AB825" s="207"/>
      <c r="AC825" s="207"/>
      <c r="AD825" s="207"/>
      <c r="AE825" s="207"/>
      <c r="AF825" s="207"/>
      <c r="AG825" s="207"/>
      <c r="AH825" s="207"/>
      <c r="AI825" s="207"/>
      <c r="AJ825" s="207"/>
      <c r="AK825" s="207"/>
      <c r="AL825" s="207"/>
    </row>
    <row r="826" spans="1:38" ht="12.75" customHeight="1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  <c r="AB826" s="207"/>
      <c r="AC826" s="207"/>
      <c r="AD826" s="207"/>
      <c r="AE826" s="207"/>
      <c r="AF826" s="207"/>
      <c r="AG826" s="207"/>
      <c r="AH826" s="207"/>
      <c r="AI826" s="207"/>
      <c r="AJ826" s="207"/>
      <c r="AK826" s="207"/>
      <c r="AL826" s="207"/>
    </row>
    <row r="827" spans="1:38" ht="12.75" customHeight="1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  <c r="AB827" s="207"/>
      <c r="AC827" s="207"/>
      <c r="AD827" s="207"/>
      <c r="AE827" s="207"/>
      <c r="AF827" s="207"/>
      <c r="AG827" s="207"/>
      <c r="AH827" s="207"/>
      <c r="AI827" s="207"/>
      <c r="AJ827" s="207"/>
      <c r="AK827" s="207"/>
      <c r="AL827" s="207"/>
    </row>
    <row r="828" spans="1:38" ht="12.75" customHeight="1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  <c r="AB828" s="207"/>
      <c r="AC828" s="207"/>
      <c r="AD828" s="207"/>
      <c r="AE828" s="207"/>
      <c r="AF828" s="207"/>
      <c r="AG828" s="207"/>
      <c r="AH828" s="207"/>
      <c r="AI828" s="207"/>
      <c r="AJ828" s="207"/>
      <c r="AK828" s="207"/>
      <c r="AL828" s="207"/>
    </row>
    <row r="829" spans="1:38" ht="12.75" customHeight="1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  <c r="AB829" s="207"/>
      <c r="AC829" s="207"/>
      <c r="AD829" s="207"/>
      <c r="AE829" s="207"/>
      <c r="AF829" s="207"/>
      <c r="AG829" s="207"/>
      <c r="AH829" s="207"/>
      <c r="AI829" s="207"/>
      <c r="AJ829" s="207"/>
      <c r="AK829" s="207"/>
      <c r="AL829" s="207"/>
    </row>
    <row r="830" spans="1:38" ht="12.75" customHeight="1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/>
      <c r="AH830" s="207"/>
      <c r="AI830" s="207"/>
      <c r="AJ830" s="207"/>
      <c r="AK830" s="207"/>
      <c r="AL830" s="207"/>
    </row>
    <row r="831" spans="1:38" ht="12.75" customHeight="1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  <c r="AB831" s="207"/>
      <c r="AC831" s="207"/>
      <c r="AD831" s="207"/>
      <c r="AE831" s="207"/>
      <c r="AF831" s="207"/>
      <c r="AG831" s="207"/>
      <c r="AH831" s="207"/>
      <c r="AI831" s="207"/>
      <c r="AJ831" s="207"/>
      <c r="AK831" s="207"/>
      <c r="AL831" s="207"/>
    </row>
    <row r="832" spans="1:38" ht="12.75" customHeight="1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  <c r="AE832" s="207"/>
      <c r="AF832" s="207"/>
      <c r="AG832" s="207"/>
      <c r="AH832" s="207"/>
      <c r="AI832" s="207"/>
      <c r="AJ832" s="207"/>
      <c r="AK832" s="207"/>
      <c r="AL832" s="207"/>
    </row>
    <row r="833" spans="1:38" ht="12.75" customHeight="1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  <c r="AE833" s="207"/>
      <c r="AF833" s="207"/>
      <c r="AG833" s="207"/>
      <c r="AH833" s="207"/>
      <c r="AI833" s="207"/>
      <c r="AJ833" s="207"/>
      <c r="AK833" s="207"/>
      <c r="AL833" s="207"/>
    </row>
    <row r="834" spans="1:38" ht="12.75" customHeight="1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7"/>
      <c r="AG834" s="207"/>
      <c r="AH834" s="207"/>
      <c r="AI834" s="207"/>
      <c r="AJ834" s="207"/>
      <c r="AK834" s="207"/>
      <c r="AL834" s="207"/>
    </row>
    <row r="835" spans="1:38" ht="12.75" customHeight="1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7"/>
      <c r="AG835" s="207"/>
      <c r="AH835" s="207"/>
      <c r="AI835" s="207"/>
      <c r="AJ835" s="207"/>
      <c r="AK835" s="207"/>
      <c r="AL835" s="207"/>
    </row>
    <row r="836" spans="1:38" ht="12.75" customHeight="1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  <c r="AE836" s="207"/>
      <c r="AF836" s="207"/>
      <c r="AG836" s="207"/>
      <c r="AH836" s="207"/>
      <c r="AI836" s="207"/>
      <c r="AJ836" s="207"/>
      <c r="AK836" s="207"/>
      <c r="AL836" s="207"/>
    </row>
    <row r="837" spans="1:38" ht="12.75" customHeight="1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  <c r="AE837" s="207"/>
      <c r="AF837" s="207"/>
      <c r="AG837" s="207"/>
      <c r="AH837" s="207"/>
      <c r="AI837" s="207"/>
      <c r="AJ837" s="207"/>
      <c r="AK837" s="207"/>
      <c r="AL837" s="207"/>
    </row>
    <row r="838" spans="1:38" ht="12.75" customHeight="1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  <c r="AB838" s="207"/>
      <c r="AC838" s="207"/>
      <c r="AD838" s="207"/>
      <c r="AE838" s="207"/>
      <c r="AF838" s="207"/>
      <c r="AG838" s="207"/>
      <c r="AH838" s="207"/>
      <c r="AI838" s="207"/>
      <c r="AJ838" s="207"/>
      <c r="AK838" s="207"/>
      <c r="AL838" s="207"/>
    </row>
    <row r="839" spans="1:38" ht="12.75" customHeight="1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  <c r="AE839" s="207"/>
      <c r="AF839" s="207"/>
      <c r="AG839" s="207"/>
      <c r="AH839" s="207"/>
      <c r="AI839" s="207"/>
      <c r="AJ839" s="207"/>
      <c r="AK839" s="207"/>
      <c r="AL839" s="207"/>
    </row>
    <row r="840" spans="1:38" ht="12.75" customHeight="1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  <c r="AB840" s="207"/>
      <c r="AC840" s="207"/>
      <c r="AD840" s="207"/>
      <c r="AE840" s="207"/>
      <c r="AF840" s="207"/>
      <c r="AG840" s="207"/>
      <c r="AH840" s="207"/>
      <c r="AI840" s="207"/>
      <c r="AJ840" s="207"/>
      <c r="AK840" s="207"/>
      <c r="AL840" s="207"/>
    </row>
    <row r="841" spans="1:38" ht="12.75" customHeight="1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  <c r="AB841" s="207"/>
      <c r="AC841" s="207"/>
      <c r="AD841" s="207"/>
      <c r="AE841" s="207"/>
      <c r="AF841" s="207"/>
      <c r="AG841" s="207"/>
      <c r="AH841" s="207"/>
      <c r="AI841" s="207"/>
      <c r="AJ841" s="207"/>
      <c r="AK841" s="207"/>
      <c r="AL841" s="207"/>
    </row>
    <row r="842" spans="1:38" ht="12.75" customHeight="1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</row>
    <row r="843" spans="1:38" ht="12.75" customHeight="1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  <c r="AB843" s="207"/>
      <c r="AC843" s="207"/>
      <c r="AD843" s="207"/>
      <c r="AE843" s="207"/>
      <c r="AF843" s="207"/>
      <c r="AG843" s="207"/>
      <c r="AH843" s="207"/>
      <c r="AI843" s="207"/>
      <c r="AJ843" s="207"/>
      <c r="AK843" s="207"/>
      <c r="AL843" s="207"/>
    </row>
    <row r="844" spans="1:38" ht="12.75" customHeight="1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  <c r="AB844" s="207"/>
      <c r="AC844" s="207"/>
      <c r="AD844" s="207"/>
      <c r="AE844" s="207"/>
      <c r="AF844" s="207"/>
      <c r="AG844" s="207"/>
      <c r="AH844" s="207"/>
      <c r="AI844" s="207"/>
      <c r="AJ844" s="207"/>
      <c r="AK844" s="207"/>
      <c r="AL844" s="207"/>
    </row>
    <row r="845" spans="1:38" ht="12.75" customHeight="1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  <c r="AB845" s="207"/>
      <c r="AC845" s="207"/>
      <c r="AD845" s="207"/>
      <c r="AE845" s="207"/>
      <c r="AF845" s="207"/>
      <c r="AG845" s="207"/>
      <c r="AH845" s="207"/>
      <c r="AI845" s="207"/>
      <c r="AJ845" s="207"/>
      <c r="AK845" s="207"/>
      <c r="AL845" s="207"/>
    </row>
    <row r="846" spans="1:38" ht="12.75" customHeight="1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  <c r="AB846" s="207"/>
      <c r="AC846" s="207"/>
      <c r="AD846" s="207"/>
      <c r="AE846" s="207"/>
      <c r="AF846" s="207"/>
      <c r="AG846" s="207"/>
      <c r="AH846" s="207"/>
      <c r="AI846" s="207"/>
      <c r="AJ846" s="207"/>
      <c r="AK846" s="207"/>
      <c r="AL846" s="207"/>
    </row>
    <row r="847" spans="1:38" ht="12.75" customHeight="1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  <c r="AB847" s="207"/>
      <c r="AC847" s="207"/>
      <c r="AD847" s="207"/>
      <c r="AE847" s="207"/>
      <c r="AF847" s="207"/>
      <c r="AG847" s="207"/>
      <c r="AH847" s="207"/>
      <c r="AI847" s="207"/>
      <c r="AJ847" s="207"/>
      <c r="AK847" s="207"/>
      <c r="AL847" s="207"/>
    </row>
    <row r="848" spans="1:38" ht="12.75" customHeight="1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  <c r="AB848" s="207"/>
      <c r="AC848" s="207"/>
      <c r="AD848" s="207"/>
      <c r="AE848" s="207"/>
      <c r="AF848" s="207"/>
      <c r="AG848" s="207"/>
      <c r="AH848" s="207"/>
      <c r="AI848" s="207"/>
      <c r="AJ848" s="207"/>
      <c r="AK848" s="207"/>
      <c r="AL848" s="207"/>
    </row>
    <row r="849" spans="1:38" ht="12.75" customHeight="1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  <c r="AB849" s="207"/>
      <c r="AC849" s="207"/>
      <c r="AD849" s="207"/>
      <c r="AE849" s="207"/>
      <c r="AF849" s="207"/>
      <c r="AG849" s="207"/>
      <c r="AH849" s="207"/>
      <c r="AI849" s="207"/>
      <c r="AJ849" s="207"/>
      <c r="AK849" s="207"/>
      <c r="AL849" s="207"/>
    </row>
    <row r="850" spans="1:38" ht="12.75" customHeight="1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  <c r="AB850" s="207"/>
      <c r="AC850" s="207"/>
      <c r="AD850" s="207"/>
      <c r="AE850" s="207"/>
      <c r="AF850" s="207"/>
      <c r="AG850" s="207"/>
      <c r="AH850" s="207"/>
      <c r="AI850" s="207"/>
      <c r="AJ850" s="207"/>
      <c r="AK850" s="207"/>
      <c r="AL850" s="207"/>
    </row>
    <row r="851" spans="1:38" ht="12.75" customHeight="1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  <c r="AB851" s="207"/>
      <c r="AC851" s="207"/>
      <c r="AD851" s="207"/>
      <c r="AE851" s="207"/>
      <c r="AF851" s="207"/>
      <c r="AG851" s="207"/>
      <c r="AH851" s="207"/>
      <c r="AI851" s="207"/>
      <c r="AJ851" s="207"/>
      <c r="AK851" s="207"/>
      <c r="AL851" s="207"/>
    </row>
    <row r="852" spans="1:38" ht="12.75" customHeight="1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  <c r="AB852" s="207"/>
      <c r="AC852" s="207"/>
      <c r="AD852" s="207"/>
      <c r="AE852" s="207"/>
      <c r="AF852" s="207"/>
      <c r="AG852" s="207"/>
      <c r="AH852" s="207"/>
      <c r="AI852" s="207"/>
      <c r="AJ852" s="207"/>
      <c r="AK852" s="207"/>
      <c r="AL852" s="207"/>
    </row>
    <row r="853" spans="1:38" ht="12.75" customHeight="1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7"/>
      <c r="AG853" s="207"/>
      <c r="AH853" s="207"/>
      <c r="AI853" s="207"/>
      <c r="AJ853" s="207"/>
      <c r="AK853" s="207"/>
      <c r="AL853" s="207"/>
    </row>
    <row r="854" spans="1:38" ht="12.75" customHeight="1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  <c r="AB854" s="207"/>
      <c r="AC854" s="207"/>
      <c r="AD854" s="207"/>
      <c r="AE854" s="207"/>
      <c r="AF854" s="207"/>
      <c r="AG854" s="207"/>
      <c r="AH854" s="207"/>
      <c r="AI854" s="207"/>
      <c r="AJ854" s="207"/>
      <c r="AK854" s="207"/>
      <c r="AL854" s="207"/>
    </row>
    <row r="855" spans="1:38" ht="12.75" customHeight="1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  <c r="AB855" s="207"/>
      <c r="AC855" s="207"/>
      <c r="AD855" s="207"/>
      <c r="AE855" s="207"/>
      <c r="AF855" s="207"/>
      <c r="AG855" s="207"/>
      <c r="AH855" s="207"/>
      <c r="AI855" s="207"/>
      <c r="AJ855" s="207"/>
      <c r="AK855" s="207"/>
      <c r="AL855" s="207"/>
    </row>
    <row r="856" spans="1:38" ht="12.75" customHeight="1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  <c r="AB856" s="207"/>
      <c r="AC856" s="207"/>
      <c r="AD856" s="207"/>
      <c r="AE856" s="207"/>
      <c r="AF856" s="207"/>
      <c r="AG856" s="207"/>
      <c r="AH856" s="207"/>
      <c r="AI856" s="207"/>
      <c r="AJ856" s="207"/>
      <c r="AK856" s="207"/>
      <c r="AL856" s="207"/>
    </row>
    <row r="857" spans="1:38" ht="12.75" customHeight="1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  <c r="AB857" s="207"/>
      <c r="AC857" s="207"/>
      <c r="AD857" s="207"/>
      <c r="AE857" s="207"/>
      <c r="AF857" s="207"/>
      <c r="AG857" s="207"/>
      <c r="AH857" s="207"/>
      <c r="AI857" s="207"/>
      <c r="AJ857" s="207"/>
      <c r="AK857" s="207"/>
      <c r="AL857" s="207"/>
    </row>
    <row r="858" spans="1:38" ht="12.75" customHeight="1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  <c r="AB858" s="207"/>
      <c r="AC858" s="207"/>
      <c r="AD858" s="207"/>
      <c r="AE858" s="207"/>
      <c r="AF858" s="207"/>
      <c r="AG858" s="207"/>
      <c r="AH858" s="207"/>
      <c r="AI858" s="207"/>
      <c r="AJ858" s="207"/>
      <c r="AK858" s="207"/>
      <c r="AL858" s="207"/>
    </row>
    <row r="859" spans="1:38" ht="12.75" customHeight="1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  <c r="AB859" s="207"/>
      <c r="AC859" s="207"/>
      <c r="AD859" s="207"/>
      <c r="AE859" s="207"/>
      <c r="AF859" s="207"/>
      <c r="AG859" s="207"/>
      <c r="AH859" s="207"/>
      <c r="AI859" s="207"/>
      <c r="AJ859" s="207"/>
      <c r="AK859" s="207"/>
      <c r="AL859" s="207"/>
    </row>
    <row r="860" spans="1:38" ht="12.75" customHeight="1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  <c r="AB860" s="207"/>
      <c r="AC860" s="207"/>
      <c r="AD860" s="207"/>
      <c r="AE860" s="207"/>
      <c r="AF860" s="207"/>
      <c r="AG860" s="207"/>
      <c r="AH860" s="207"/>
      <c r="AI860" s="207"/>
      <c r="AJ860" s="207"/>
      <c r="AK860" s="207"/>
      <c r="AL860" s="207"/>
    </row>
    <row r="861" spans="1:38" ht="12.75" customHeight="1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  <c r="AB861" s="207"/>
      <c r="AC861" s="207"/>
      <c r="AD861" s="207"/>
      <c r="AE861" s="207"/>
      <c r="AF861" s="207"/>
      <c r="AG861" s="207"/>
      <c r="AH861" s="207"/>
      <c r="AI861" s="207"/>
      <c r="AJ861" s="207"/>
      <c r="AK861" s="207"/>
      <c r="AL861" s="207"/>
    </row>
    <row r="862" spans="1:38" ht="12.75" customHeight="1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  <c r="AB862" s="207"/>
      <c r="AC862" s="207"/>
      <c r="AD862" s="207"/>
      <c r="AE862" s="207"/>
      <c r="AF862" s="207"/>
      <c r="AG862" s="207"/>
      <c r="AH862" s="207"/>
      <c r="AI862" s="207"/>
      <c r="AJ862" s="207"/>
      <c r="AK862" s="207"/>
      <c r="AL862" s="207"/>
    </row>
    <row r="863" spans="1:38" ht="12.75" customHeight="1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  <c r="AB863" s="207"/>
      <c r="AC863" s="207"/>
      <c r="AD863" s="207"/>
      <c r="AE863" s="207"/>
      <c r="AF863" s="207"/>
      <c r="AG863" s="207"/>
      <c r="AH863" s="207"/>
      <c r="AI863" s="207"/>
      <c r="AJ863" s="207"/>
      <c r="AK863" s="207"/>
      <c r="AL863" s="207"/>
    </row>
    <row r="864" spans="1:38" ht="12.75" customHeight="1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  <c r="AB864" s="207"/>
      <c r="AC864" s="207"/>
      <c r="AD864" s="207"/>
      <c r="AE864" s="207"/>
      <c r="AF864" s="207"/>
      <c r="AG864" s="207"/>
      <c r="AH864" s="207"/>
      <c r="AI864" s="207"/>
      <c r="AJ864" s="207"/>
      <c r="AK864" s="207"/>
      <c r="AL864" s="207"/>
    </row>
    <row r="865" spans="1:38" ht="12.75" customHeight="1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  <c r="AB865" s="207"/>
      <c r="AC865" s="207"/>
      <c r="AD865" s="207"/>
      <c r="AE865" s="207"/>
      <c r="AF865" s="207"/>
      <c r="AG865" s="207"/>
      <c r="AH865" s="207"/>
      <c r="AI865" s="207"/>
      <c r="AJ865" s="207"/>
      <c r="AK865" s="207"/>
      <c r="AL865" s="207"/>
    </row>
    <row r="866" spans="1:38" ht="12.75" customHeight="1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  <c r="AB866" s="207"/>
      <c r="AC866" s="207"/>
      <c r="AD866" s="207"/>
      <c r="AE866" s="207"/>
      <c r="AF866" s="207"/>
      <c r="AG866" s="207"/>
      <c r="AH866" s="207"/>
      <c r="AI866" s="207"/>
      <c r="AJ866" s="207"/>
      <c r="AK866" s="207"/>
      <c r="AL866" s="207"/>
    </row>
    <row r="867" spans="1:38" ht="12.75" customHeight="1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  <c r="AB867" s="207"/>
      <c r="AC867" s="207"/>
      <c r="AD867" s="207"/>
      <c r="AE867" s="207"/>
      <c r="AF867" s="207"/>
      <c r="AG867" s="207"/>
      <c r="AH867" s="207"/>
      <c r="AI867" s="207"/>
      <c r="AJ867" s="207"/>
      <c r="AK867" s="207"/>
      <c r="AL867" s="207"/>
    </row>
    <row r="868" spans="1:38" ht="12.75" customHeight="1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  <c r="AB868" s="207"/>
      <c r="AC868" s="207"/>
      <c r="AD868" s="207"/>
      <c r="AE868" s="207"/>
      <c r="AF868" s="207"/>
      <c r="AG868" s="207"/>
      <c r="AH868" s="207"/>
      <c r="AI868" s="207"/>
      <c r="AJ868" s="207"/>
      <c r="AK868" s="207"/>
      <c r="AL868" s="207"/>
    </row>
    <row r="869" spans="1:38" ht="12.75" customHeight="1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  <c r="AB869" s="207"/>
      <c r="AC869" s="207"/>
      <c r="AD869" s="207"/>
      <c r="AE869" s="207"/>
      <c r="AF869" s="207"/>
      <c r="AG869" s="207"/>
      <c r="AH869" s="207"/>
      <c r="AI869" s="207"/>
      <c r="AJ869" s="207"/>
      <c r="AK869" s="207"/>
      <c r="AL869" s="207"/>
    </row>
    <row r="870" spans="1:38" ht="12.75" customHeight="1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  <c r="AB870" s="207"/>
      <c r="AC870" s="207"/>
      <c r="AD870" s="207"/>
      <c r="AE870" s="207"/>
      <c r="AF870" s="207"/>
      <c r="AG870" s="207"/>
      <c r="AH870" s="207"/>
      <c r="AI870" s="207"/>
      <c r="AJ870" s="207"/>
      <c r="AK870" s="207"/>
      <c r="AL870" s="207"/>
    </row>
    <row r="871" spans="1:38" ht="12.75" customHeight="1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  <c r="AB871" s="207"/>
      <c r="AC871" s="207"/>
      <c r="AD871" s="207"/>
      <c r="AE871" s="207"/>
      <c r="AF871" s="207"/>
      <c r="AG871" s="207"/>
      <c r="AH871" s="207"/>
      <c r="AI871" s="207"/>
      <c r="AJ871" s="207"/>
      <c r="AK871" s="207"/>
      <c r="AL871" s="207"/>
    </row>
    <row r="872" spans="1:38" ht="12.75" customHeight="1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  <c r="AB872" s="207"/>
      <c r="AC872" s="207"/>
      <c r="AD872" s="207"/>
      <c r="AE872" s="207"/>
      <c r="AF872" s="207"/>
      <c r="AG872" s="207"/>
      <c r="AH872" s="207"/>
      <c r="AI872" s="207"/>
      <c r="AJ872" s="207"/>
      <c r="AK872" s="207"/>
      <c r="AL872" s="207"/>
    </row>
    <row r="873" spans="1:38" ht="12.75" customHeight="1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/>
      <c r="AH873" s="207"/>
      <c r="AI873" s="207"/>
      <c r="AJ873" s="207"/>
      <c r="AK873" s="207"/>
      <c r="AL873" s="207"/>
    </row>
    <row r="874" spans="1:38" ht="12.75" customHeight="1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  <c r="AB874" s="207"/>
      <c r="AC874" s="207"/>
      <c r="AD874" s="207"/>
      <c r="AE874" s="207"/>
      <c r="AF874" s="207"/>
      <c r="AG874" s="207"/>
      <c r="AH874" s="207"/>
      <c r="AI874" s="207"/>
      <c r="AJ874" s="207"/>
      <c r="AK874" s="207"/>
      <c r="AL874" s="207"/>
    </row>
    <row r="875" spans="1:38" ht="12.75" customHeight="1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</row>
    <row r="876" spans="1:38" ht="12.75" customHeight="1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  <c r="AB876" s="207"/>
      <c r="AC876" s="207"/>
      <c r="AD876" s="207"/>
      <c r="AE876" s="207"/>
      <c r="AF876" s="207"/>
      <c r="AG876" s="207"/>
      <c r="AH876" s="207"/>
      <c r="AI876" s="207"/>
      <c r="AJ876" s="207"/>
      <c r="AK876" s="207"/>
      <c r="AL876" s="207"/>
    </row>
    <row r="877" spans="1:38" ht="12.75" customHeight="1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  <c r="AB877" s="207"/>
      <c r="AC877" s="207"/>
      <c r="AD877" s="207"/>
      <c r="AE877" s="207"/>
      <c r="AF877" s="207"/>
      <c r="AG877" s="207"/>
      <c r="AH877" s="207"/>
      <c r="AI877" s="207"/>
      <c r="AJ877" s="207"/>
      <c r="AK877" s="207"/>
      <c r="AL877" s="207"/>
    </row>
    <row r="878" spans="1:38" ht="12.75" customHeight="1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  <c r="AB878" s="207"/>
      <c r="AC878" s="207"/>
      <c r="AD878" s="207"/>
      <c r="AE878" s="207"/>
      <c r="AF878" s="207"/>
      <c r="AG878" s="207"/>
      <c r="AH878" s="207"/>
      <c r="AI878" s="207"/>
      <c r="AJ878" s="207"/>
      <c r="AK878" s="207"/>
      <c r="AL878" s="207"/>
    </row>
    <row r="879" spans="1:38" ht="12.75" customHeight="1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  <c r="AB879" s="207"/>
      <c r="AC879" s="207"/>
      <c r="AD879" s="207"/>
      <c r="AE879" s="207"/>
      <c r="AF879" s="207"/>
      <c r="AG879" s="207"/>
      <c r="AH879" s="207"/>
      <c r="AI879" s="207"/>
      <c r="AJ879" s="207"/>
      <c r="AK879" s="207"/>
      <c r="AL879" s="207"/>
    </row>
    <row r="880" spans="1:38" ht="12.75" customHeight="1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  <c r="AB880" s="207"/>
      <c r="AC880" s="207"/>
      <c r="AD880" s="207"/>
      <c r="AE880" s="207"/>
      <c r="AF880" s="207"/>
      <c r="AG880" s="207"/>
      <c r="AH880" s="207"/>
      <c r="AI880" s="207"/>
      <c r="AJ880" s="207"/>
      <c r="AK880" s="207"/>
      <c r="AL880" s="207"/>
    </row>
    <row r="881" spans="1:38" ht="12.75" customHeight="1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  <c r="AB881" s="207"/>
      <c r="AC881" s="207"/>
      <c r="AD881" s="207"/>
      <c r="AE881" s="207"/>
      <c r="AF881" s="207"/>
      <c r="AG881" s="207"/>
      <c r="AH881" s="207"/>
      <c r="AI881" s="207"/>
      <c r="AJ881" s="207"/>
      <c r="AK881" s="207"/>
      <c r="AL881" s="207"/>
    </row>
    <row r="882" spans="1:38" ht="12.75" customHeight="1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  <c r="AB882" s="207"/>
      <c r="AC882" s="207"/>
      <c r="AD882" s="207"/>
      <c r="AE882" s="207"/>
      <c r="AF882" s="207"/>
      <c r="AG882" s="207"/>
      <c r="AH882" s="207"/>
      <c r="AI882" s="207"/>
      <c r="AJ882" s="207"/>
      <c r="AK882" s="207"/>
      <c r="AL882" s="207"/>
    </row>
    <row r="883" spans="1:38" ht="12.75" customHeight="1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</row>
    <row r="884" spans="1:38" ht="12.75" customHeight="1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</row>
    <row r="885" spans="1:38" ht="12.75" customHeight="1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</row>
    <row r="886" spans="1:38" ht="12.75" customHeight="1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</row>
    <row r="887" spans="1:38" ht="12.75" customHeight="1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</row>
    <row r="888" spans="1:38" ht="12.75" customHeight="1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</row>
    <row r="889" spans="1:38" ht="12.75" customHeight="1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</row>
    <row r="890" spans="1:38" ht="12.75" customHeight="1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</row>
    <row r="891" spans="1:38" ht="12.75" customHeight="1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  <c r="AE891" s="207"/>
      <c r="AF891" s="207"/>
      <c r="AG891" s="207"/>
      <c r="AH891" s="207"/>
      <c r="AI891" s="207"/>
      <c r="AJ891" s="207"/>
      <c r="AK891" s="207"/>
      <c r="AL891" s="207"/>
    </row>
    <row r="892" spans="1:38" ht="12.75" customHeight="1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</row>
    <row r="893" spans="1:38" ht="12.75" customHeight="1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  <c r="AB893" s="207"/>
      <c r="AC893" s="207"/>
      <c r="AD893" s="207"/>
      <c r="AE893" s="207"/>
      <c r="AF893" s="207"/>
      <c r="AG893" s="207"/>
      <c r="AH893" s="207"/>
      <c r="AI893" s="207"/>
      <c r="AJ893" s="207"/>
      <c r="AK893" s="207"/>
      <c r="AL893" s="207"/>
    </row>
    <row r="894" spans="1:38" ht="12.75" customHeight="1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  <c r="AB894" s="207"/>
      <c r="AC894" s="207"/>
      <c r="AD894" s="207"/>
      <c r="AE894" s="207"/>
      <c r="AF894" s="207"/>
      <c r="AG894" s="207"/>
      <c r="AH894" s="207"/>
      <c r="AI894" s="207"/>
      <c r="AJ894" s="207"/>
      <c r="AK894" s="207"/>
      <c r="AL894" s="207"/>
    </row>
    <row r="895" spans="1:38" ht="12.75" customHeight="1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  <c r="AB895" s="207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</row>
    <row r="896" spans="1:38" ht="12.75" customHeight="1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  <c r="AB896" s="207"/>
      <c r="AC896" s="207"/>
      <c r="AD896" s="207"/>
      <c r="AE896" s="207"/>
      <c r="AF896" s="207"/>
      <c r="AG896" s="207"/>
      <c r="AH896" s="207"/>
      <c r="AI896" s="207"/>
      <c r="AJ896" s="207"/>
      <c r="AK896" s="207"/>
      <c r="AL896" s="207"/>
    </row>
    <row r="897" spans="1:38" ht="12.75" customHeight="1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  <c r="AB897" s="207"/>
      <c r="AC897" s="207"/>
      <c r="AD897" s="207"/>
      <c r="AE897" s="207"/>
      <c r="AF897" s="207"/>
      <c r="AG897" s="207"/>
      <c r="AH897" s="207"/>
      <c r="AI897" s="207"/>
      <c r="AJ897" s="207"/>
      <c r="AK897" s="207"/>
      <c r="AL897" s="207"/>
    </row>
    <row r="898" spans="1:38" ht="12.75" customHeight="1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  <c r="AB898" s="207"/>
      <c r="AC898" s="207"/>
      <c r="AD898" s="207"/>
      <c r="AE898" s="207"/>
      <c r="AF898" s="207"/>
      <c r="AG898" s="207"/>
      <c r="AH898" s="207"/>
      <c r="AI898" s="207"/>
      <c r="AJ898" s="207"/>
      <c r="AK898" s="207"/>
      <c r="AL898" s="207"/>
    </row>
    <row r="899" spans="1:38" ht="12.75" customHeight="1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  <c r="AB899" s="207"/>
      <c r="AC899" s="207"/>
      <c r="AD899" s="207"/>
      <c r="AE899" s="207"/>
      <c r="AF899" s="207"/>
      <c r="AG899" s="207"/>
      <c r="AH899" s="207"/>
      <c r="AI899" s="207"/>
      <c r="AJ899" s="207"/>
      <c r="AK899" s="207"/>
      <c r="AL899" s="207"/>
    </row>
    <row r="900" spans="1:38" ht="12.75" customHeight="1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  <c r="AB900" s="207"/>
      <c r="AC900" s="207"/>
      <c r="AD900" s="207"/>
      <c r="AE900" s="207"/>
      <c r="AF900" s="207"/>
      <c r="AG900" s="207"/>
      <c r="AH900" s="207"/>
      <c r="AI900" s="207"/>
      <c r="AJ900" s="207"/>
      <c r="AK900" s="207"/>
      <c r="AL900" s="207"/>
    </row>
    <row r="901" spans="1:38" ht="12.75" customHeight="1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  <c r="AB901" s="207"/>
      <c r="AC901" s="207"/>
      <c r="AD901" s="207"/>
      <c r="AE901" s="207"/>
      <c r="AF901" s="207"/>
      <c r="AG901" s="207"/>
      <c r="AH901" s="207"/>
      <c r="AI901" s="207"/>
      <c r="AJ901" s="207"/>
      <c r="AK901" s="207"/>
      <c r="AL901" s="207"/>
    </row>
    <row r="902" spans="1:38" ht="12.75" customHeight="1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  <c r="AB902" s="207"/>
      <c r="AC902" s="207"/>
      <c r="AD902" s="207"/>
      <c r="AE902" s="207"/>
      <c r="AF902" s="207"/>
      <c r="AG902" s="207"/>
      <c r="AH902" s="207"/>
      <c r="AI902" s="207"/>
      <c r="AJ902" s="207"/>
      <c r="AK902" s="207"/>
      <c r="AL902" s="207"/>
    </row>
    <row r="903" spans="1:38" ht="12.75" customHeight="1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</row>
    <row r="904" spans="1:38" ht="12.75" customHeight="1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</row>
    <row r="905" spans="1:38" ht="12.75" customHeight="1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</row>
    <row r="906" spans="1:38" ht="12.75" customHeight="1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</row>
    <row r="907" spans="1:38" ht="12.75" customHeight="1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</row>
    <row r="908" spans="1:38" ht="12.75" customHeight="1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</row>
    <row r="909" spans="1:38" ht="12.75" customHeight="1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</row>
    <row r="910" spans="1:38" ht="12.75" customHeight="1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</row>
    <row r="911" spans="1:38" ht="12.75" customHeight="1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</row>
    <row r="912" spans="1:38" ht="12.75" customHeight="1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  <c r="AB912" s="207"/>
      <c r="AC912" s="207"/>
      <c r="AD912" s="207"/>
      <c r="AE912" s="207"/>
      <c r="AF912" s="207"/>
      <c r="AG912" s="207"/>
      <c r="AH912" s="207"/>
      <c r="AI912" s="207"/>
      <c r="AJ912" s="207"/>
      <c r="AK912" s="207"/>
      <c r="AL912" s="207"/>
    </row>
    <row r="913" spans="1:38" ht="12.75" customHeight="1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  <c r="AB913" s="207"/>
      <c r="AC913" s="207"/>
      <c r="AD913" s="207"/>
      <c r="AE913" s="207"/>
      <c r="AF913" s="207"/>
      <c r="AG913" s="207"/>
      <c r="AH913" s="207"/>
      <c r="AI913" s="207"/>
      <c r="AJ913" s="207"/>
      <c r="AK913" s="207"/>
      <c r="AL913" s="207"/>
    </row>
    <row r="914" spans="1:38" ht="12.75" customHeight="1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  <c r="AB914" s="207"/>
      <c r="AC914" s="207"/>
      <c r="AD914" s="207"/>
      <c r="AE914" s="207"/>
      <c r="AF914" s="207"/>
      <c r="AG914" s="207"/>
      <c r="AH914" s="207"/>
      <c r="AI914" s="207"/>
      <c r="AJ914" s="207"/>
      <c r="AK914" s="207"/>
      <c r="AL914" s="207"/>
    </row>
    <row r="915" spans="1:38" ht="12.75" customHeight="1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  <c r="AB915" s="207"/>
      <c r="AC915" s="207"/>
      <c r="AD915" s="207"/>
      <c r="AE915" s="207"/>
      <c r="AF915" s="207"/>
      <c r="AG915" s="207"/>
      <c r="AH915" s="207"/>
      <c r="AI915" s="207"/>
      <c r="AJ915" s="207"/>
      <c r="AK915" s="207"/>
      <c r="AL915" s="207"/>
    </row>
    <row r="916" spans="1:38" ht="12.75" customHeight="1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  <c r="AB916" s="207"/>
      <c r="AC916" s="207"/>
      <c r="AD916" s="207"/>
      <c r="AE916" s="207"/>
      <c r="AF916" s="207"/>
      <c r="AG916" s="207"/>
      <c r="AH916" s="207"/>
      <c r="AI916" s="207"/>
      <c r="AJ916" s="207"/>
      <c r="AK916" s="207"/>
      <c r="AL916" s="207"/>
    </row>
    <row r="917" spans="1:38" ht="12.75" customHeight="1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  <c r="AB917" s="207"/>
      <c r="AC917" s="207"/>
      <c r="AD917" s="207"/>
      <c r="AE917" s="207"/>
      <c r="AF917" s="207"/>
      <c r="AG917" s="207"/>
      <c r="AH917" s="207"/>
      <c r="AI917" s="207"/>
      <c r="AJ917" s="207"/>
      <c r="AK917" s="207"/>
      <c r="AL917" s="207"/>
    </row>
    <row r="918" spans="1:38" ht="12.75" customHeight="1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  <c r="AB918" s="207"/>
      <c r="AC918" s="207"/>
      <c r="AD918" s="207"/>
      <c r="AE918" s="207"/>
      <c r="AF918" s="207"/>
      <c r="AG918" s="207"/>
      <c r="AH918" s="207"/>
      <c r="AI918" s="207"/>
      <c r="AJ918" s="207"/>
      <c r="AK918" s="207"/>
      <c r="AL918" s="207"/>
    </row>
    <row r="919" spans="1:38" ht="12.75" customHeight="1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  <c r="AB919" s="207"/>
      <c r="AC919" s="207"/>
      <c r="AD919" s="207"/>
      <c r="AE919" s="207"/>
      <c r="AF919" s="207"/>
      <c r="AG919" s="207"/>
      <c r="AH919" s="207"/>
      <c r="AI919" s="207"/>
      <c r="AJ919" s="207"/>
      <c r="AK919" s="207"/>
      <c r="AL919" s="207"/>
    </row>
    <row r="920" spans="1:38" ht="12.75" customHeight="1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  <c r="AB920" s="207"/>
      <c r="AC920" s="207"/>
      <c r="AD920" s="207"/>
      <c r="AE920" s="207"/>
      <c r="AF920" s="207"/>
      <c r="AG920" s="207"/>
      <c r="AH920" s="207"/>
      <c r="AI920" s="207"/>
      <c r="AJ920" s="207"/>
      <c r="AK920" s="207"/>
      <c r="AL920" s="207"/>
    </row>
    <row r="921" spans="1:38" ht="12.75" customHeight="1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</row>
    <row r="922" spans="1:38" ht="12.75" customHeight="1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</row>
    <row r="923" spans="1:38" ht="12.75" customHeight="1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</row>
    <row r="924" spans="1:38" ht="12.75" customHeight="1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</row>
    <row r="925" spans="1:38" ht="12.75" customHeight="1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</row>
    <row r="926" spans="1:38" ht="12.75" customHeight="1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</row>
    <row r="927" spans="1:38" ht="12.75" customHeight="1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</row>
    <row r="928" spans="1:38" ht="12.75" customHeight="1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</row>
    <row r="929" spans="1:38" ht="12.75" customHeight="1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</row>
    <row r="930" spans="1:38" ht="12.75" customHeight="1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</row>
    <row r="931" spans="1:38" ht="12.75" customHeight="1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</row>
    <row r="932" spans="1:38" ht="12.75" customHeight="1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  <c r="AB932" s="207"/>
      <c r="AC932" s="207"/>
      <c r="AD932" s="207"/>
      <c r="AE932" s="207"/>
      <c r="AF932" s="207"/>
      <c r="AG932" s="207"/>
      <c r="AH932" s="207"/>
      <c r="AI932" s="207"/>
      <c r="AJ932" s="207"/>
      <c r="AK932" s="207"/>
      <c r="AL932" s="207"/>
    </row>
    <row r="933" spans="1:38" ht="12.75" customHeight="1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  <c r="AB933" s="207"/>
      <c r="AC933" s="207"/>
      <c r="AD933" s="207"/>
      <c r="AE933" s="207"/>
      <c r="AF933" s="207"/>
      <c r="AG933" s="207"/>
      <c r="AH933" s="207"/>
      <c r="AI933" s="207"/>
      <c r="AJ933" s="207"/>
      <c r="AK933" s="207"/>
      <c r="AL933" s="207"/>
    </row>
    <row r="934" spans="1:38" ht="12.75" customHeight="1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  <c r="AB934" s="207"/>
      <c r="AC934" s="207"/>
      <c r="AD934" s="207"/>
      <c r="AE934" s="207"/>
      <c r="AF934" s="207"/>
      <c r="AG934" s="207"/>
      <c r="AH934" s="207"/>
      <c r="AI934" s="207"/>
      <c r="AJ934" s="207"/>
      <c r="AK934" s="207"/>
      <c r="AL934" s="207"/>
    </row>
    <row r="935" spans="1:38" ht="12.75" customHeight="1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  <c r="AB935" s="207"/>
      <c r="AC935" s="207"/>
      <c r="AD935" s="207"/>
      <c r="AE935" s="207"/>
      <c r="AF935" s="207"/>
      <c r="AG935" s="207"/>
      <c r="AH935" s="207"/>
      <c r="AI935" s="207"/>
      <c r="AJ935" s="207"/>
      <c r="AK935" s="207"/>
      <c r="AL935" s="207"/>
    </row>
    <row r="936" spans="1:38" ht="12.75" customHeight="1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  <c r="AB936" s="207"/>
      <c r="AC936" s="207"/>
      <c r="AD936" s="207"/>
      <c r="AE936" s="207"/>
      <c r="AF936" s="207"/>
      <c r="AG936" s="207"/>
      <c r="AH936" s="207"/>
      <c r="AI936" s="207"/>
      <c r="AJ936" s="207"/>
      <c r="AK936" s="207"/>
      <c r="AL936" s="207"/>
    </row>
    <row r="937" spans="1:38" ht="12.75" customHeight="1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  <c r="AB937" s="207"/>
      <c r="AC937" s="207"/>
      <c r="AD937" s="207"/>
      <c r="AE937" s="207"/>
      <c r="AF937" s="207"/>
      <c r="AG937" s="207"/>
      <c r="AH937" s="207"/>
      <c r="AI937" s="207"/>
      <c r="AJ937" s="207"/>
      <c r="AK937" s="207"/>
      <c r="AL937" s="207"/>
    </row>
    <row r="938" spans="1:38" ht="12.75" customHeight="1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  <c r="AB938" s="207"/>
      <c r="AC938" s="207"/>
      <c r="AD938" s="207"/>
      <c r="AE938" s="207"/>
      <c r="AF938" s="207"/>
      <c r="AG938" s="207"/>
      <c r="AH938" s="207"/>
      <c r="AI938" s="207"/>
      <c r="AJ938" s="207"/>
      <c r="AK938" s="207"/>
      <c r="AL938" s="207"/>
    </row>
    <row r="939" spans="1:38" ht="12.75" customHeight="1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</row>
    <row r="940" spans="1:38" ht="12.75" customHeight="1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</row>
    <row r="941" spans="1:38" ht="12.75" customHeight="1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</row>
    <row r="942" spans="1:38" ht="12.75" customHeight="1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</row>
    <row r="943" spans="1:38" ht="12.75" customHeight="1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</row>
    <row r="944" spans="1:38" ht="12.75" customHeight="1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</row>
    <row r="945" spans="1:38" ht="12.75" customHeight="1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</row>
    <row r="946" spans="1:38" ht="12.75" customHeight="1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</row>
    <row r="947" spans="1:38" ht="12.75" customHeight="1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</row>
    <row r="948" spans="1:38" ht="12.75" customHeight="1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</row>
    <row r="949" spans="1:38" ht="12.75" customHeight="1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</row>
    <row r="950" spans="1:38" ht="12.75" customHeight="1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  <c r="AB950" s="207"/>
      <c r="AC950" s="207"/>
      <c r="AD950" s="207"/>
      <c r="AE950" s="207"/>
      <c r="AF950" s="207"/>
      <c r="AG950" s="207"/>
      <c r="AH950" s="207"/>
      <c r="AI950" s="207"/>
      <c r="AJ950" s="207"/>
      <c r="AK950" s="207"/>
      <c r="AL950" s="207"/>
    </row>
    <row r="951" spans="1:38" ht="12.75" customHeight="1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  <c r="AB951" s="207"/>
      <c r="AC951" s="207"/>
      <c r="AD951" s="207"/>
      <c r="AE951" s="207"/>
      <c r="AF951" s="207"/>
      <c r="AG951" s="207"/>
      <c r="AH951" s="207"/>
      <c r="AI951" s="207"/>
      <c r="AJ951" s="207"/>
      <c r="AK951" s="207"/>
      <c r="AL951" s="207"/>
    </row>
    <row r="952" spans="1:38" ht="12.75" customHeight="1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  <c r="AB952" s="207"/>
      <c r="AC952" s="207"/>
      <c r="AD952" s="207"/>
      <c r="AE952" s="207"/>
      <c r="AF952" s="207"/>
      <c r="AG952" s="207"/>
      <c r="AH952" s="207"/>
      <c r="AI952" s="207"/>
      <c r="AJ952" s="207"/>
      <c r="AK952" s="207"/>
      <c r="AL952" s="207"/>
    </row>
    <row r="953" spans="1:38" ht="12.75" customHeight="1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  <c r="AB953" s="207"/>
      <c r="AC953" s="207"/>
      <c r="AD953" s="207"/>
      <c r="AE953" s="207"/>
      <c r="AF953" s="207"/>
      <c r="AG953" s="207"/>
      <c r="AH953" s="207"/>
      <c r="AI953" s="207"/>
      <c r="AJ953" s="207"/>
      <c r="AK953" s="207"/>
      <c r="AL953" s="207"/>
    </row>
    <row r="954" spans="1:38" ht="12.75" customHeight="1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  <c r="AB954" s="207"/>
      <c r="AC954" s="207"/>
      <c r="AD954" s="207"/>
      <c r="AE954" s="207"/>
      <c r="AF954" s="207"/>
      <c r="AG954" s="207"/>
      <c r="AH954" s="207"/>
      <c r="AI954" s="207"/>
      <c r="AJ954" s="207"/>
      <c r="AK954" s="207"/>
      <c r="AL954" s="207"/>
    </row>
    <row r="955" spans="1:38" ht="12.75" customHeight="1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  <c r="AB955" s="207"/>
      <c r="AC955" s="207"/>
      <c r="AD955" s="207"/>
      <c r="AE955" s="207"/>
      <c r="AF955" s="207"/>
      <c r="AG955" s="207"/>
      <c r="AH955" s="207"/>
      <c r="AI955" s="207"/>
      <c r="AJ955" s="207"/>
      <c r="AK955" s="207"/>
      <c r="AL955" s="207"/>
    </row>
    <row r="956" spans="1:38" ht="12.75" customHeight="1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</row>
    <row r="957" spans="1:38" ht="12.75" customHeight="1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</row>
    <row r="958" spans="1:38" ht="12.75" customHeight="1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</row>
    <row r="959" spans="1:38" ht="12.75" customHeight="1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</row>
    <row r="960" spans="1:38" ht="12.75" customHeight="1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</row>
    <row r="961" spans="1:38" ht="12.75" customHeight="1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</row>
    <row r="962" spans="1:38" ht="12.75" customHeight="1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</row>
    <row r="963" spans="1:38" ht="12.75" customHeight="1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</row>
    <row r="964" spans="1:38" ht="12.75" customHeight="1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</row>
    <row r="965" spans="1:38" ht="12.75" customHeight="1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</row>
    <row r="966" spans="1:38" ht="12.75" customHeight="1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  <c r="AB966" s="207"/>
      <c r="AC966" s="207"/>
      <c r="AD966" s="207"/>
      <c r="AE966" s="207"/>
      <c r="AF966" s="207"/>
      <c r="AG966" s="207"/>
      <c r="AH966" s="207"/>
      <c r="AI966" s="207"/>
      <c r="AJ966" s="207"/>
      <c r="AK966" s="207"/>
      <c r="AL966" s="207"/>
    </row>
    <row r="967" spans="1:38" ht="12.75" customHeight="1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  <c r="AB967" s="207"/>
      <c r="AC967" s="207"/>
      <c r="AD967" s="207"/>
      <c r="AE967" s="207"/>
      <c r="AF967" s="207"/>
      <c r="AG967" s="207"/>
      <c r="AH967" s="207"/>
      <c r="AI967" s="207"/>
      <c r="AJ967" s="207"/>
      <c r="AK967" s="207"/>
      <c r="AL967" s="207"/>
    </row>
    <row r="968" spans="1:38" ht="12.75" customHeight="1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  <c r="AB968" s="207"/>
      <c r="AC968" s="207"/>
      <c r="AD968" s="207"/>
      <c r="AE968" s="207"/>
      <c r="AF968" s="207"/>
      <c r="AG968" s="207"/>
      <c r="AH968" s="207"/>
      <c r="AI968" s="207"/>
      <c r="AJ968" s="207"/>
      <c r="AK968" s="207"/>
      <c r="AL968" s="207"/>
    </row>
    <row r="969" spans="1:38" ht="12.75" customHeight="1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  <c r="AB969" s="207"/>
      <c r="AC969" s="207"/>
      <c r="AD969" s="207"/>
      <c r="AE969" s="207"/>
      <c r="AF969" s="207"/>
      <c r="AG969" s="207"/>
      <c r="AH969" s="207"/>
      <c r="AI969" s="207"/>
      <c r="AJ969" s="207"/>
      <c r="AK969" s="207"/>
      <c r="AL969" s="207"/>
    </row>
    <row r="970" spans="1:38" ht="12.75" customHeight="1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  <c r="AB970" s="207"/>
      <c r="AC970" s="207"/>
      <c r="AD970" s="207"/>
      <c r="AE970" s="207"/>
      <c r="AF970" s="207"/>
      <c r="AG970" s="207"/>
      <c r="AH970" s="207"/>
      <c r="AI970" s="207"/>
      <c r="AJ970" s="207"/>
      <c r="AK970" s="207"/>
      <c r="AL970" s="207"/>
    </row>
    <row r="971" spans="1:38" ht="12.75" customHeight="1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  <c r="AB971" s="207"/>
      <c r="AC971" s="207"/>
      <c r="AD971" s="207"/>
      <c r="AE971" s="207"/>
      <c r="AF971" s="207"/>
      <c r="AG971" s="207"/>
      <c r="AH971" s="207"/>
      <c r="AI971" s="207"/>
      <c r="AJ971" s="207"/>
      <c r="AK971" s="207"/>
      <c r="AL971" s="207"/>
    </row>
    <row r="972" spans="1:38" ht="12.75" customHeight="1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  <c r="AB972" s="207"/>
      <c r="AC972" s="207"/>
      <c r="AD972" s="207"/>
      <c r="AE972" s="207"/>
      <c r="AF972" s="207"/>
      <c r="AG972" s="207"/>
      <c r="AH972" s="207"/>
      <c r="AI972" s="207"/>
      <c r="AJ972" s="207"/>
      <c r="AK972" s="207"/>
      <c r="AL972" s="207"/>
    </row>
    <row r="973" spans="1:38" ht="12.75" customHeight="1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  <c r="AB973" s="207"/>
      <c r="AC973" s="207"/>
      <c r="AD973" s="207"/>
      <c r="AE973" s="207"/>
      <c r="AF973" s="207"/>
      <c r="AG973" s="207"/>
      <c r="AH973" s="207"/>
      <c r="AI973" s="207"/>
      <c r="AJ973" s="207"/>
      <c r="AK973" s="207"/>
      <c r="AL973" s="207"/>
    </row>
    <row r="974" spans="1:38" ht="12.75" customHeight="1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  <c r="AB974" s="207"/>
      <c r="AC974" s="207"/>
      <c r="AD974" s="207"/>
      <c r="AE974" s="207"/>
      <c r="AF974" s="207"/>
      <c r="AG974" s="207"/>
      <c r="AH974" s="207"/>
      <c r="AI974" s="207"/>
      <c r="AJ974" s="207"/>
      <c r="AK974" s="207"/>
      <c r="AL974" s="207"/>
    </row>
    <row r="975" spans="1:38" ht="12.75" customHeight="1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  <c r="AB975" s="207"/>
      <c r="AC975" s="207"/>
      <c r="AD975" s="207"/>
      <c r="AE975" s="207"/>
      <c r="AF975" s="207"/>
      <c r="AG975" s="207"/>
      <c r="AH975" s="207"/>
      <c r="AI975" s="207"/>
      <c r="AJ975" s="207"/>
      <c r="AK975" s="207"/>
      <c r="AL975" s="207"/>
    </row>
    <row r="976" spans="1:38" ht="12.75" customHeight="1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  <c r="AB976" s="207"/>
      <c r="AC976" s="207"/>
      <c r="AD976" s="207"/>
      <c r="AE976" s="207"/>
      <c r="AF976" s="207"/>
      <c r="AG976" s="207"/>
      <c r="AH976" s="207"/>
      <c r="AI976" s="207"/>
      <c r="AJ976" s="207"/>
      <c r="AK976" s="207"/>
      <c r="AL976" s="207"/>
    </row>
    <row r="977" spans="1:38" ht="12.75" customHeight="1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  <c r="AB977" s="207"/>
      <c r="AC977" s="207"/>
      <c r="AD977" s="207"/>
      <c r="AE977" s="207"/>
      <c r="AF977" s="207"/>
      <c r="AG977" s="207"/>
      <c r="AH977" s="207"/>
      <c r="AI977" s="207"/>
      <c r="AJ977" s="207"/>
      <c r="AK977" s="207"/>
      <c r="AL977" s="207"/>
    </row>
    <row r="978" spans="1:38" ht="12.75" customHeight="1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  <c r="AB978" s="207"/>
      <c r="AC978" s="207"/>
      <c r="AD978" s="207"/>
      <c r="AE978" s="207"/>
      <c r="AF978" s="207"/>
      <c r="AG978" s="207"/>
      <c r="AH978" s="207"/>
      <c r="AI978" s="207"/>
      <c r="AJ978" s="207"/>
      <c r="AK978" s="207"/>
      <c r="AL978" s="207"/>
    </row>
    <row r="979" spans="1:38" ht="12.75" customHeight="1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  <c r="AB979" s="207"/>
      <c r="AC979" s="207"/>
      <c r="AD979" s="207"/>
      <c r="AE979" s="207"/>
      <c r="AF979" s="207"/>
      <c r="AG979" s="207"/>
      <c r="AH979" s="207"/>
      <c r="AI979" s="207"/>
      <c r="AJ979" s="207"/>
      <c r="AK979" s="207"/>
      <c r="AL979" s="207"/>
    </row>
    <row r="980" spans="1:38" ht="12.75" customHeight="1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  <c r="AB980" s="207"/>
      <c r="AC980" s="207"/>
      <c r="AD980" s="207"/>
      <c r="AE980" s="207"/>
      <c r="AF980" s="207"/>
      <c r="AG980" s="207"/>
      <c r="AH980" s="207"/>
      <c r="AI980" s="207"/>
      <c r="AJ980" s="207"/>
      <c r="AK980" s="207"/>
      <c r="AL980" s="207"/>
    </row>
    <row r="981" spans="1:38" ht="12.75" customHeight="1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  <c r="AB981" s="207"/>
      <c r="AC981" s="207"/>
      <c r="AD981" s="207"/>
      <c r="AE981" s="207"/>
      <c r="AF981" s="207"/>
      <c r="AG981" s="207"/>
      <c r="AH981" s="207"/>
      <c r="AI981" s="207"/>
      <c r="AJ981" s="207"/>
      <c r="AK981" s="207"/>
      <c r="AL981" s="207"/>
    </row>
    <row r="982" spans="1:38" ht="12.75" customHeight="1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</row>
    <row r="983" spans="1:38" ht="12.75" customHeight="1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</row>
    <row r="984" spans="1:38" ht="12.75" customHeight="1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</row>
    <row r="985" spans="1:38" ht="12.75" customHeight="1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</row>
    <row r="986" spans="1:38" ht="12.75" customHeight="1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  <c r="AB986" s="207"/>
      <c r="AC986" s="207"/>
      <c r="AD986" s="207"/>
      <c r="AE986" s="207"/>
      <c r="AF986" s="207"/>
      <c r="AG986" s="207"/>
      <c r="AH986" s="207"/>
      <c r="AI986" s="207"/>
      <c r="AJ986" s="207"/>
      <c r="AK986" s="207"/>
      <c r="AL986" s="207"/>
    </row>
    <row r="987" spans="1:38" ht="12.75" customHeight="1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</row>
    <row r="988" spans="1:38" ht="12.75" customHeight="1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  <c r="AB988" s="207"/>
      <c r="AC988" s="207"/>
      <c r="AD988" s="207"/>
      <c r="AE988" s="207"/>
      <c r="AF988" s="207"/>
      <c r="AG988" s="207"/>
      <c r="AH988" s="207"/>
      <c r="AI988" s="207"/>
      <c r="AJ988" s="207"/>
      <c r="AK988" s="207"/>
      <c r="AL988" s="207"/>
    </row>
    <row r="989" spans="1:38" ht="12.75" customHeight="1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  <c r="AB989" s="207"/>
      <c r="AC989" s="207"/>
      <c r="AD989" s="207"/>
      <c r="AE989" s="207"/>
      <c r="AF989" s="207"/>
      <c r="AG989" s="207"/>
      <c r="AH989" s="207"/>
      <c r="AI989" s="207"/>
      <c r="AJ989" s="207"/>
      <c r="AK989" s="207"/>
      <c r="AL989" s="207"/>
    </row>
    <row r="990" spans="1:38" ht="12.75" customHeight="1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  <c r="AB990" s="207"/>
      <c r="AC990" s="207"/>
      <c r="AD990" s="207"/>
      <c r="AE990" s="207"/>
      <c r="AF990" s="207"/>
      <c r="AG990" s="207"/>
      <c r="AH990" s="207"/>
      <c r="AI990" s="207"/>
      <c r="AJ990" s="207"/>
      <c r="AK990" s="207"/>
      <c r="AL990" s="207"/>
    </row>
    <row r="991" spans="1:38" ht="12.75" customHeight="1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  <c r="AB991" s="207"/>
      <c r="AC991" s="207"/>
      <c r="AD991" s="207"/>
      <c r="AE991" s="207"/>
      <c r="AF991" s="207"/>
      <c r="AG991" s="207"/>
      <c r="AH991" s="207"/>
      <c r="AI991" s="207"/>
      <c r="AJ991" s="207"/>
      <c r="AK991" s="207"/>
      <c r="AL991" s="207"/>
    </row>
    <row r="992" spans="1:38" ht="12.75" customHeight="1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  <c r="AB992" s="207"/>
      <c r="AC992" s="207"/>
      <c r="AD992" s="207"/>
      <c r="AE992" s="207"/>
      <c r="AF992" s="207"/>
      <c r="AG992" s="207"/>
      <c r="AH992" s="207"/>
      <c r="AI992" s="207"/>
      <c r="AJ992" s="207"/>
      <c r="AK992" s="207"/>
      <c r="AL992" s="207"/>
    </row>
    <row r="993" spans="1:38" ht="12.75" customHeight="1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</row>
    <row r="994" spans="1:38" ht="12.75" customHeight="1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  <c r="AB994" s="207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</row>
    <row r="995" spans="1:38" ht="12.75" customHeight="1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  <c r="AB995" s="207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</row>
    <row r="996" spans="1:38" ht="12.75" customHeight="1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  <c r="AB996" s="207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</row>
    <row r="997" spans="1:38" ht="12.75" customHeight="1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</row>
    <row r="998" spans="1:38" ht="12.75" customHeight="1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</row>
    <row r="999" spans="1:38" ht="12.75" customHeight="1">
      <c r="A999" s="207"/>
      <c r="B999" s="207"/>
      <c r="C999" s="207"/>
      <c r="D999" s="207"/>
      <c r="E999" s="207"/>
      <c r="F999" s="207"/>
      <c r="G999" s="207"/>
      <c r="H999" s="207"/>
      <c r="I999" s="207"/>
      <c r="J999" s="207"/>
      <c r="K999" s="207"/>
      <c r="L999" s="207"/>
      <c r="M999" s="207"/>
      <c r="N999" s="207"/>
      <c r="O999" s="207"/>
      <c r="P999" s="207"/>
      <c r="Q999" s="207"/>
      <c r="R999" s="207"/>
      <c r="S999" s="207"/>
      <c r="T999" s="207"/>
      <c r="U999" s="207"/>
      <c r="V999" s="207"/>
      <c r="W999" s="207"/>
      <c r="X999" s="207"/>
      <c r="Y999" s="207"/>
      <c r="Z999" s="207"/>
      <c r="AA999" s="207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</row>
    <row r="1000" spans="1:38" ht="12.75" customHeight="1">
      <c r="A1000" s="207"/>
      <c r="B1000" s="207"/>
      <c r="C1000" s="207"/>
      <c r="D1000" s="207"/>
      <c r="E1000" s="207"/>
      <c r="F1000" s="207"/>
      <c r="G1000" s="207"/>
      <c r="H1000" s="207"/>
      <c r="I1000" s="207"/>
      <c r="J1000" s="207"/>
      <c r="K1000" s="207"/>
      <c r="L1000" s="207"/>
      <c r="M1000" s="207"/>
      <c r="N1000" s="207"/>
      <c r="O1000" s="207"/>
      <c r="P1000" s="207"/>
      <c r="Q1000" s="207"/>
      <c r="R1000" s="207"/>
      <c r="S1000" s="207"/>
      <c r="T1000" s="207"/>
      <c r="U1000" s="207"/>
      <c r="V1000" s="207"/>
      <c r="W1000" s="207"/>
      <c r="X1000" s="207"/>
      <c r="Y1000" s="207"/>
      <c r="Z1000" s="207"/>
      <c r="AA1000" s="207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</row>
  </sheetData>
  <mergeCells count="67">
    <mergeCell ref="H37:H38"/>
    <mergeCell ref="I37:I38"/>
    <mergeCell ref="G58:H58"/>
    <mergeCell ref="F63:F64"/>
    <mergeCell ref="G63:G64"/>
    <mergeCell ref="A35:B35"/>
    <mergeCell ref="C37:D37"/>
    <mergeCell ref="E37:E38"/>
    <mergeCell ref="F37:F38"/>
    <mergeCell ref="G37:G38"/>
    <mergeCell ref="A8:A11"/>
    <mergeCell ref="A37:A38"/>
    <mergeCell ref="B37:B38"/>
    <mergeCell ref="A1:G1"/>
    <mergeCell ref="A4:S4"/>
    <mergeCell ref="B5:B6"/>
    <mergeCell ref="C5:F5"/>
    <mergeCell ref="G5:K5"/>
    <mergeCell ref="L5:L6"/>
    <mergeCell ref="C7:Q7"/>
    <mergeCell ref="C8:F8"/>
    <mergeCell ref="C9:F9"/>
    <mergeCell ref="C10:F10"/>
    <mergeCell ref="C11:F11"/>
    <mergeCell ref="B31:R31"/>
    <mergeCell ref="A33:D33"/>
    <mergeCell ref="M5:P5"/>
    <mergeCell ref="Q5:Q6"/>
    <mergeCell ref="R5:R6"/>
    <mergeCell ref="S5:S6"/>
    <mergeCell ref="A5:A6"/>
    <mergeCell ref="C122:D122"/>
    <mergeCell ref="A123:D123"/>
    <mergeCell ref="A124:D124"/>
    <mergeCell ref="D131:E131"/>
    <mergeCell ref="A108:E108"/>
    <mergeCell ref="A112:E112"/>
    <mergeCell ref="A113:D113"/>
    <mergeCell ref="A114:C114"/>
    <mergeCell ref="A115:C115"/>
    <mergeCell ref="A116:C116"/>
    <mergeCell ref="A117:C117"/>
    <mergeCell ref="I84:I85"/>
    <mergeCell ref="I107:I111"/>
    <mergeCell ref="A119:C119"/>
    <mergeCell ref="C120:D120"/>
    <mergeCell ref="C121:D121"/>
    <mergeCell ref="A65:A66"/>
    <mergeCell ref="A84:A85"/>
    <mergeCell ref="B84:B85"/>
    <mergeCell ref="C84:C85"/>
    <mergeCell ref="D84:D85"/>
    <mergeCell ref="C65:C66"/>
    <mergeCell ref="E65:E66"/>
    <mergeCell ref="F65:F66"/>
    <mergeCell ref="H65:H66"/>
    <mergeCell ref="J73:O73"/>
    <mergeCell ref="A63:A64"/>
    <mergeCell ref="B63:B64"/>
    <mergeCell ref="H63:H64"/>
    <mergeCell ref="C63:D63"/>
    <mergeCell ref="E63:E64"/>
    <mergeCell ref="A58:F58"/>
    <mergeCell ref="A59:G59"/>
    <mergeCell ref="J59:P59"/>
    <mergeCell ref="A61:B61"/>
    <mergeCell ref="A62:G62"/>
  </mergeCells>
  <pageMargins left="0.511811024" right="0.511811024" top="0.78740157499999996" bottom="0.78740157499999996" header="0" footer="0"/>
  <pageSetup paperSize="9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12.42578125" customWidth="1"/>
    <col min="2" max="2" width="62.28515625" customWidth="1"/>
    <col min="3" max="3" width="16.140625" customWidth="1"/>
    <col min="4" max="4" width="12.28515625" customWidth="1"/>
    <col min="5" max="5" width="8.140625" customWidth="1"/>
    <col min="6" max="6" width="12.42578125" customWidth="1"/>
    <col min="7" max="7" width="62.28515625" customWidth="1"/>
    <col min="8" max="8" width="16.140625" customWidth="1"/>
    <col min="9" max="9" width="47.42578125" customWidth="1"/>
    <col min="10" max="10" width="12.42578125" customWidth="1"/>
    <col min="11" max="11" width="62.28515625" customWidth="1"/>
    <col min="12" max="12" width="16.140625" customWidth="1"/>
    <col min="13" max="13" width="47.42578125" customWidth="1"/>
    <col min="14" max="14" width="11.7109375" customWidth="1"/>
    <col min="15" max="26" width="8.140625" customWidth="1"/>
  </cols>
  <sheetData>
    <row r="1" spans="1:26" ht="13.5" customHeight="1">
      <c r="A1" s="589"/>
      <c r="B1" s="590"/>
      <c r="C1" s="591" t="s">
        <v>2273</v>
      </c>
      <c r="D1" s="591" t="s">
        <v>2274</v>
      </c>
      <c r="E1" s="590"/>
      <c r="F1" s="589"/>
      <c r="G1" s="590"/>
      <c r="H1" s="591" t="s">
        <v>2273</v>
      </c>
      <c r="I1" s="592" t="s">
        <v>2274</v>
      </c>
      <c r="J1" s="589"/>
      <c r="K1" s="590"/>
      <c r="L1" s="591" t="s">
        <v>2273</v>
      </c>
      <c r="M1" s="592" t="s">
        <v>2274</v>
      </c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</row>
    <row r="2" spans="1:26" ht="14.25" customHeight="1">
      <c r="A2" s="593">
        <v>45501</v>
      </c>
      <c r="B2" s="590" t="s">
        <v>2275</v>
      </c>
      <c r="C2" s="594">
        <v>3301.77</v>
      </c>
      <c r="D2" s="595"/>
      <c r="E2" s="590"/>
      <c r="F2" s="593">
        <v>45565</v>
      </c>
      <c r="G2" s="590" t="s">
        <v>2275</v>
      </c>
      <c r="H2" s="594">
        <v>5950.54</v>
      </c>
      <c r="I2" s="596"/>
      <c r="J2" s="593">
        <v>45586</v>
      </c>
      <c r="K2" s="590" t="s">
        <v>2275</v>
      </c>
      <c r="L2" s="594">
        <v>3433.1</v>
      </c>
      <c r="M2" s="596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</row>
    <row r="3" spans="1:26" ht="14.25" customHeight="1">
      <c r="A3" s="593"/>
      <c r="B3" s="590" t="s">
        <v>2276</v>
      </c>
      <c r="C3" s="594">
        <f>10000</f>
        <v>10000</v>
      </c>
      <c r="D3" s="597"/>
      <c r="E3" s="590"/>
      <c r="F3" s="593"/>
      <c r="G3" s="590" t="s">
        <v>2276</v>
      </c>
      <c r="H3" s="594">
        <f>10000</f>
        <v>10000</v>
      </c>
      <c r="I3" s="598"/>
      <c r="J3" s="593"/>
      <c r="K3" s="590" t="s">
        <v>2276</v>
      </c>
      <c r="L3" s="594">
        <v>10200</v>
      </c>
      <c r="M3" s="598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</row>
    <row r="4" spans="1:26" ht="14.25" customHeight="1">
      <c r="A4" s="593"/>
      <c r="B4" s="590" t="s">
        <v>1731</v>
      </c>
      <c r="C4" s="599"/>
      <c r="D4" s="597"/>
      <c r="E4" s="590"/>
      <c r="F4" s="593"/>
      <c r="G4" s="590" t="s">
        <v>1731</v>
      </c>
      <c r="H4" s="599"/>
      <c r="I4" s="598"/>
      <c r="J4" s="593"/>
      <c r="K4" s="590" t="s">
        <v>1243</v>
      </c>
      <c r="L4" s="594"/>
      <c r="M4" s="598"/>
      <c r="N4" s="590"/>
      <c r="O4" s="590"/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0"/>
    </row>
    <row r="5" spans="1:26" ht="14.25" customHeight="1">
      <c r="A5" s="600">
        <v>45505</v>
      </c>
      <c r="B5" s="406" t="s">
        <v>2277</v>
      </c>
      <c r="C5" s="601">
        <v>2050</v>
      </c>
      <c r="D5" s="602"/>
      <c r="E5" s="590"/>
      <c r="F5" s="600">
        <v>45566</v>
      </c>
      <c r="G5" s="406" t="s">
        <v>2277</v>
      </c>
      <c r="H5" s="601">
        <v>2050</v>
      </c>
      <c r="I5" s="602"/>
      <c r="J5" s="593"/>
      <c r="K5" s="590" t="s">
        <v>1731</v>
      </c>
      <c r="L5" s="599"/>
      <c r="M5" s="602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</row>
    <row r="6" spans="1:26" ht="14.25" customHeight="1">
      <c r="A6" s="603">
        <v>45505</v>
      </c>
      <c r="B6" s="602" t="s">
        <v>2278</v>
      </c>
      <c r="C6" s="604">
        <v>1744</v>
      </c>
      <c r="D6" s="605"/>
      <c r="E6" s="590"/>
      <c r="F6" s="603">
        <v>45566</v>
      </c>
      <c r="G6" s="602" t="s">
        <v>2279</v>
      </c>
      <c r="H6" s="604">
        <v>399.92</v>
      </c>
      <c r="I6" s="605" t="s">
        <v>2280</v>
      </c>
      <c r="J6" s="600"/>
      <c r="K6" s="406"/>
      <c r="L6" s="601"/>
      <c r="M6" s="605">
        <f>L2+L3+L14+L18</f>
        <v>17733.099999999999</v>
      </c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</row>
    <row r="7" spans="1:26" ht="14.25" customHeight="1">
      <c r="A7" s="603">
        <v>45505</v>
      </c>
      <c r="B7" s="602" t="s">
        <v>2279</v>
      </c>
      <c r="C7" s="604">
        <v>1800</v>
      </c>
      <c r="D7" s="602"/>
      <c r="E7" s="590"/>
      <c r="F7" s="603">
        <v>45566</v>
      </c>
      <c r="G7" s="602" t="s">
        <v>2281</v>
      </c>
      <c r="H7" s="604">
        <v>139</v>
      </c>
      <c r="I7" s="602"/>
      <c r="J7" s="603">
        <v>45566</v>
      </c>
      <c r="K7" s="606" t="s">
        <v>2282</v>
      </c>
      <c r="L7" s="604">
        <v>2000</v>
      </c>
      <c r="M7" s="604">
        <f>SUM(L7:L12)+SUM(L15:L17)+L19+L20</f>
        <v>12586.92</v>
      </c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</row>
    <row r="8" spans="1:26" ht="24.75" customHeight="1">
      <c r="A8" s="603">
        <v>45505</v>
      </c>
      <c r="B8" s="602" t="s">
        <v>2283</v>
      </c>
      <c r="C8" s="604">
        <v>800</v>
      </c>
      <c r="D8" s="602"/>
      <c r="E8" s="590"/>
      <c r="F8" s="603">
        <v>45566</v>
      </c>
      <c r="G8" s="607" t="s">
        <v>2284</v>
      </c>
      <c r="H8" s="604">
        <f>(1150*3)/2</f>
        <v>1725</v>
      </c>
      <c r="I8" s="602"/>
      <c r="J8" s="603">
        <v>45566</v>
      </c>
      <c r="K8" s="608" t="s">
        <v>2285</v>
      </c>
      <c r="L8" s="604">
        <f>60*3</f>
        <v>180</v>
      </c>
      <c r="M8" s="604">
        <f>M6-M7</f>
        <v>5146.1799999999985</v>
      </c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</row>
    <row r="9" spans="1:26" ht="14.25" customHeight="1">
      <c r="A9" s="603">
        <v>45505</v>
      </c>
      <c r="B9" s="602" t="s">
        <v>2281</v>
      </c>
      <c r="C9" s="604">
        <v>139</v>
      </c>
      <c r="D9" s="601"/>
      <c r="E9" s="590"/>
      <c r="F9" s="603">
        <v>45566</v>
      </c>
      <c r="G9" s="607" t="s">
        <v>2286</v>
      </c>
      <c r="H9" s="604">
        <f>H8</f>
        <v>1725</v>
      </c>
      <c r="I9" s="601"/>
      <c r="J9" s="603">
        <v>45566</v>
      </c>
      <c r="K9" s="606" t="s">
        <v>2287</v>
      </c>
      <c r="L9" s="604">
        <v>1450</v>
      </c>
      <c r="M9" s="601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</row>
    <row r="10" spans="1:26" ht="13.5" customHeight="1">
      <c r="A10" s="603">
        <v>45505</v>
      </c>
      <c r="B10" s="602" t="s">
        <v>2288</v>
      </c>
      <c r="C10" s="609">
        <v>255</v>
      </c>
      <c r="D10" s="602"/>
      <c r="E10" s="590"/>
      <c r="F10" s="603">
        <v>45566</v>
      </c>
      <c r="G10" s="606" t="s">
        <v>2282</v>
      </c>
      <c r="H10" s="604">
        <v>715.2</v>
      </c>
      <c r="I10" s="602"/>
      <c r="J10" s="603">
        <v>45566</v>
      </c>
      <c r="K10" s="602" t="s">
        <v>2289</v>
      </c>
      <c r="L10" s="604">
        <v>400</v>
      </c>
      <c r="M10" s="602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</row>
    <row r="11" spans="1:26" ht="13.5" customHeight="1">
      <c r="A11" s="603">
        <v>45505</v>
      </c>
      <c r="B11" s="607" t="s">
        <v>2284</v>
      </c>
      <c r="C11" s="604">
        <f>(1150*3)/2</f>
        <v>1725</v>
      </c>
      <c r="D11" s="601"/>
      <c r="E11" s="590"/>
      <c r="F11" s="603">
        <v>45566</v>
      </c>
      <c r="G11" s="606" t="s">
        <v>2290</v>
      </c>
      <c r="H11" s="604">
        <v>2900</v>
      </c>
      <c r="I11" s="601"/>
      <c r="J11" s="603">
        <v>45566</v>
      </c>
      <c r="K11" s="608" t="s">
        <v>2285</v>
      </c>
      <c r="L11" s="604">
        <f>60*3</f>
        <v>180</v>
      </c>
      <c r="M11" s="601"/>
      <c r="N11" s="590"/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</row>
    <row r="12" spans="1:26" ht="13.5" customHeight="1">
      <c r="A12" s="603">
        <v>45505</v>
      </c>
      <c r="B12" s="606" t="s">
        <v>2291</v>
      </c>
      <c r="C12" s="604">
        <v>839.68</v>
      </c>
      <c r="D12" s="610"/>
      <c r="E12" s="590"/>
      <c r="F12" s="603">
        <v>45566</v>
      </c>
      <c r="G12" s="608" t="s">
        <v>2285</v>
      </c>
      <c r="H12" s="604">
        <f>60*3</f>
        <v>180</v>
      </c>
      <c r="I12" s="610"/>
      <c r="J12" s="603">
        <v>45566</v>
      </c>
      <c r="K12" s="608" t="s">
        <v>2292</v>
      </c>
      <c r="L12" s="604">
        <v>305</v>
      </c>
      <c r="M12" s="610"/>
      <c r="N12" s="590"/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</row>
    <row r="13" spans="1:26" ht="13.5" customHeight="1">
      <c r="A13" s="603">
        <v>45505</v>
      </c>
      <c r="B13" s="606" t="s">
        <v>2293</v>
      </c>
      <c r="C13" s="604">
        <f>708.75+202.5+303.75</f>
        <v>1215</v>
      </c>
      <c r="D13" s="610"/>
      <c r="E13" s="590"/>
      <c r="F13" s="603">
        <v>45566</v>
      </c>
      <c r="G13" s="606" t="s">
        <v>2287</v>
      </c>
      <c r="H13" s="604">
        <v>1450</v>
      </c>
      <c r="I13" s="601"/>
      <c r="J13" s="603">
        <v>45566</v>
      </c>
      <c r="K13" s="608" t="s">
        <v>2294</v>
      </c>
      <c r="L13" s="604"/>
      <c r="M13" s="601">
        <f>L2+L3-L7-L8-L9-L10-L11-L12-L13</f>
        <v>9118.1</v>
      </c>
      <c r="N13" s="605">
        <f>L2+L3-L7-L8-L9-L10-L11-L12-L13</f>
        <v>9118.1</v>
      </c>
      <c r="O13" s="590"/>
      <c r="P13" s="590"/>
      <c r="Q13" s="590"/>
      <c r="R13" s="590"/>
      <c r="S13" s="590"/>
      <c r="T13" s="590"/>
      <c r="U13" s="590"/>
      <c r="V13" s="590"/>
      <c r="W13" s="590"/>
      <c r="X13" s="590"/>
      <c r="Y13" s="590"/>
      <c r="Z13" s="590"/>
    </row>
    <row r="14" spans="1:26" ht="13.5" customHeight="1">
      <c r="A14" s="603">
        <v>45505</v>
      </c>
      <c r="B14" s="606" t="s">
        <v>2295</v>
      </c>
      <c r="C14" s="604">
        <f>394.25+788</f>
        <v>1182.25</v>
      </c>
      <c r="D14" s="610"/>
      <c r="E14" s="611"/>
      <c r="F14" s="603">
        <v>45566</v>
      </c>
      <c r="G14" s="602" t="s">
        <v>2281</v>
      </c>
      <c r="H14" s="604">
        <v>139</v>
      </c>
      <c r="I14" s="601"/>
      <c r="J14" s="612" t="s">
        <v>2106</v>
      </c>
      <c r="K14" s="406" t="s">
        <v>2277</v>
      </c>
      <c r="L14" s="601">
        <v>2050</v>
      </c>
      <c r="M14" s="601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</row>
    <row r="15" spans="1:26" ht="13.5" customHeight="1">
      <c r="A15" s="603">
        <v>45505</v>
      </c>
      <c r="B15" s="608" t="s">
        <v>2296</v>
      </c>
      <c r="C15" s="604">
        <v>600</v>
      </c>
      <c r="D15" s="613"/>
      <c r="E15" s="590"/>
      <c r="F15" s="603">
        <v>45566</v>
      </c>
      <c r="G15" s="602" t="s">
        <v>2289</v>
      </c>
      <c r="H15" s="604">
        <v>600</v>
      </c>
      <c r="I15" s="614" t="s">
        <v>2297</v>
      </c>
      <c r="J15" s="603">
        <v>45597</v>
      </c>
      <c r="K15" s="606" t="s">
        <v>2298</v>
      </c>
      <c r="L15" s="604">
        <v>3000</v>
      </c>
      <c r="M15" s="614"/>
      <c r="N15" s="590"/>
      <c r="O15" s="590"/>
      <c r="P15" s="590"/>
      <c r="Q15" s="590"/>
      <c r="R15" s="590"/>
      <c r="S15" s="590"/>
      <c r="T15" s="590"/>
      <c r="U15" s="590"/>
      <c r="V15" s="590"/>
      <c r="W15" s="590"/>
      <c r="X15" s="590"/>
      <c r="Y15" s="590"/>
      <c r="Z15" s="590"/>
    </row>
    <row r="16" spans="1:26" ht="13.5" customHeight="1">
      <c r="A16" s="603">
        <v>45505</v>
      </c>
      <c r="B16" s="608" t="s">
        <v>2299</v>
      </c>
      <c r="C16" s="604">
        <v>500</v>
      </c>
      <c r="D16" s="613">
        <f>C2+C3+C5-SUM(C6:C16)</f>
        <v>4551.84</v>
      </c>
      <c r="E16" s="590"/>
      <c r="F16" s="603">
        <v>45566</v>
      </c>
      <c r="G16" s="608" t="s">
        <v>2285</v>
      </c>
      <c r="H16" s="604">
        <f>60*3</f>
        <v>180</v>
      </c>
      <c r="I16" s="605"/>
      <c r="J16" s="603">
        <v>45597</v>
      </c>
      <c r="K16" s="606" t="s">
        <v>2300</v>
      </c>
      <c r="L16" s="604">
        <v>593.91999999999996</v>
      </c>
      <c r="M16" s="605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</row>
    <row r="17" spans="1:26" ht="13.5" customHeight="1">
      <c r="A17" s="612" t="s">
        <v>2099</v>
      </c>
      <c r="B17" s="406" t="s">
        <v>2277</v>
      </c>
      <c r="C17" s="601">
        <v>2050</v>
      </c>
      <c r="D17" s="601"/>
      <c r="E17" s="590"/>
      <c r="F17" s="603">
        <v>45566</v>
      </c>
      <c r="G17" s="608" t="s">
        <v>2292</v>
      </c>
      <c r="H17" s="604">
        <v>305</v>
      </c>
      <c r="I17" s="605"/>
      <c r="J17" s="603">
        <v>45597</v>
      </c>
      <c r="K17" s="602" t="s">
        <v>2281</v>
      </c>
      <c r="L17" s="604">
        <v>139</v>
      </c>
      <c r="M17" s="605">
        <f>M13+L14-L15-L16-L17</f>
        <v>7435.18</v>
      </c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</row>
    <row r="18" spans="1:26" ht="13.5" customHeight="1">
      <c r="A18" s="615">
        <v>45536</v>
      </c>
      <c r="B18" s="616" t="s">
        <v>2301</v>
      </c>
      <c r="C18" s="609">
        <v>1500</v>
      </c>
      <c r="D18" s="601"/>
      <c r="E18" s="590"/>
      <c r="F18" s="603">
        <v>45566</v>
      </c>
      <c r="G18" s="608" t="s">
        <v>2294</v>
      </c>
      <c r="H18" s="604"/>
      <c r="I18" s="605">
        <f>(H2+H3+H5)-SUM(H6:H18)</f>
        <v>7542.4200000000019</v>
      </c>
      <c r="J18" s="612" t="s">
        <v>2302</v>
      </c>
      <c r="K18" s="406" t="s">
        <v>2277</v>
      </c>
      <c r="L18" s="601">
        <v>2050</v>
      </c>
      <c r="M18" s="605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</row>
    <row r="19" spans="1:26" ht="13.5" customHeight="1">
      <c r="A19" s="603">
        <v>45505</v>
      </c>
      <c r="B19" s="606" t="s">
        <v>2303</v>
      </c>
      <c r="C19" s="604">
        <v>203.76</v>
      </c>
      <c r="D19" s="610"/>
      <c r="E19" s="590"/>
      <c r="F19" s="612" t="s">
        <v>2106</v>
      </c>
      <c r="G19" s="406" t="s">
        <v>2277</v>
      </c>
      <c r="H19" s="601">
        <v>2050</v>
      </c>
      <c r="I19" s="601"/>
      <c r="J19" s="617" t="s">
        <v>2304</v>
      </c>
      <c r="K19" s="606" t="s">
        <v>2140</v>
      </c>
      <c r="L19" s="618">
        <f>1200+1800+1200</f>
        <v>4200</v>
      </c>
      <c r="M19" s="601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</row>
    <row r="20" spans="1:26" ht="13.5" customHeight="1">
      <c r="A20" s="603">
        <v>45536</v>
      </c>
      <c r="B20" s="607" t="s">
        <v>2286</v>
      </c>
      <c r="C20" s="604">
        <f>C11</f>
        <v>1725</v>
      </c>
      <c r="D20" s="605"/>
      <c r="E20" s="590"/>
      <c r="F20" s="603">
        <v>45597</v>
      </c>
      <c r="G20" s="606" t="s">
        <v>2298</v>
      </c>
      <c r="H20" s="604">
        <v>3000</v>
      </c>
      <c r="I20" s="601"/>
      <c r="J20" s="603">
        <v>45627</v>
      </c>
      <c r="K20" s="602" t="s">
        <v>2281</v>
      </c>
      <c r="L20" s="604">
        <v>139</v>
      </c>
      <c r="M20" s="601">
        <f>M17+L18-L19-L20</f>
        <v>5146.18</v>
      </c>
      <c r="N20" s="590"/>
      <c r="O20" s="590"/>
      <c r="P20" s="590"/>
      <c r="Q20" s="590"/>
      <c r="R20" s="590"/>
      <c r="S20" s="590"/>
      <c r="T20" s="590"/>
      <c r="U20" s="590"/>
      <c r="V20" s="590"/>
      <c r="W20" s="590"/>
      <c r="X20" s="590"/>
      <c r="Y20" s="590"/>
      <c r="Z20" s="590"/>
    </row>
    <row r="21" spans="1:26" ht="13.5" customHeight="1">
      <c r="A21" s="603">
        <v>45536</v>
      </c>
      <c r="B21" s="602" t="s">
        <v>2281</v>
      </c>
      <c r="C21" s="604">
        <v>139</v>
      </c>
      <c r="D21" s="601">
        <f>D16+C17-SUM(C18:C21)</f>
        <v>3034.08</v>
      </c>
      <c r="E21" s="590"/>
      <c r="F21" s="603">
        <v>45597</v>
      </c>
      <c r="G21" s="606" t="s">
        <v>2300</v>
      </c>
      <c r="H21" s="604">
        <v>593.91999999999996</v>
      </c>
      <c r="I21" s="601"/>
      <c r="J21" s="590"/>
      <c r="K21" s="590"/>
      <c r="L21" s="590"/>
      <c r="M21" s="601"/>
      <c r="N21" s="590"/>
      <c r="O21" s="590"/>
      <c r="P21" s="590"/>
      <c r="Q21" s="590"/>
      <c r="R21" s="590"/>
      <c r="S21" s="590"/>
      <c r="T21" s="590"/>
      <c r="U21" s="590"/>
      <c r="V21" s="590"/>
      <c r="W21" s="590"/>
      <c r="X21" s="590"/>
      <c r="Y21" s="590"/>
      <c r="Z21" s="590"/>
    </row>
    <row r="22" spans="1:26" ht="13.5" customHeight="1">
      <c r="A22" s="612" t="s">
        <v>2103</v>
      </c>
      <c r="B22" s="406" t="s">
        <v>2277</v>
      </c>
      <c r="C22" s="601">
        <v>2050</v>
      </c>
      <c r="D22" s="601"/>
      <c r="E22" s="590"/>
      <c r="F22" s="603">
        <v>45597</v>
      </c>
      <c r="G22" s="602" t="s">
        <v>2281</v>
      </c>
      <c r="H22" s="604">
        <v>139</v>
      </c>
      <c r="I22" s="601">
        <f>I18+H19-SUM(H20:H22)</f>
        <v>5859.5000000000018</v>
      </c>
      <c r="J22" s="603" t="s">
        <v>2305</v>
      </c>
      <c r="K22" s="602" t="s">
        <v>2288</v>
      </c>
      <c r="L22" s="609">
        <v>255</v>
      </c>
      <c r="M22" s="601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</row>
    <row r="23" spans="1:26" ht="13.5" customHeight="1">
      <c r="A23" s="603">
        <v>45566</v>
      </c>
      <c r="B23" s="606" t="s">
        <v>2282</v>
      </c>
      <c r="C23" s="604">
        <v>715.2</v>
      </c>
      <c r="D23" s="601"/>
      <c r="E23" s="590"/>
      <c r="F23" s="612" t="s">
        <v>2302</v>
      </c>
      <c r="G23" s="406" t="s">
        <v>2277</v>
      </c>
      <c r="H23" s="601">
        <v>2050</v>
      </c>
      <c r="I23" s="601"/>
      <c r="J23" s="615" t="s">
        <v>2306</v>
      </c>
      <c r="K23" s="616" t="s">
        <v>2301</v>
      </c>
      <c r="L23" s="609">
        <v>1500</v>
      </c>
      <c r="M23" s="601"/>
      <c r="N23" s="590"/>
      <c r="O23" s="590"/>
      <c r="P23" s="590"/>
      <c r="Q23" s="590"/>
      <c r="R23" s="590"/>
      <c r="S23" s="590"/>
      <c r="T23" s="590"/>
      <c r="U23" s="590"/>
      <c r="V23" s="590"/>
      <c r="W23" s="590"/>
      <c r="X23" s="590"/>
      <c r="Y23" s="590"/>
      <c r="Z23" s="590"/>
    </row>
    <row r="24" spans="1:26" ht="13.5" customHeight="1">
      <c r="A24" s="603">
        <v>45566</v>
      </c>
      <c r="B24" s="606" t="s">
        <v>2290</v>
      </c>
      <c r="C24" s="604">
        <v>3000</v>
      </c>
      <c r="D24" s="601"/>
      <c r="E24" s="590"/>
      <c r="F24" s="617" t="s">
        <v>2304</v>
      </c>
      <c r="G24" s="606" t="s">
        <v>2140</v>
      </c>
      <c r="H24" s="618">
        <f>1200+1800+1200</f>
        <v>4200</v>
      </c>
      <c r="I24" s="601"/>
      <c r="J24" s="617"/>
      <c r="K24" s="616"/>
      <c r="L24" s="609"/>
      <c r="M24" s="601"/>
      <c r="N24" s="590"/>
      <c r="O24" s="590"/>
      <c r="P24" s="590"/>
      <c r="Q24" s="590"/>
      <c r="R24" s="590"/>
      <c r="S24" s="590"/>
      <c r="T24" s="590"/>
      <c r="U24" s="590"/>
      <c r="V24" s="590"/>
      <c r="W24" s="590"/>
      <c r="X24" s="590"/>
      <c r="Y24" s="590"/>
      <c r="Z24" s="590"/>
    </row>
    <row r="25" spans="1:26" ht="13.5" customHeight="1">
      <c r="A25" s="603">
        <v>45566</v>
      </c>
      <c r="B25" s="608" t="s">
        <v>2285</v>
      </c>
      <c r="C25" s="604">
        <f>60*3</f>
        <v>180</v>
      </c>
      <c r="D25" s="601"/>
      <c r="E25" s="590"/>
      <c r="F25" s="603">
        <v>45627</v>
      </c>
      <c r="G25" s="602" t="s">
        <v>2281</v>
      </c>
      <c r="H25" s="604">
        <v>139</v>
      </c>
      <c r="I25" s="601">
        <f>I22+H23-H24-H25</f>
        <v>3570.5000000000018</v>
      </c>
      <c r="J25" s="589"/>
      <c r="K25" s="590" t="s">
        <v>2307</v>
      </c>
      <c r="L25" s="619" t="s">
        <v>1095</v>
      </c>
      <c r="M25" s="601"/>
      <c r="N25" s="590"/>
      <c r="O25" s="590"/>
      <c r="P25" s="590"/>
      <c r="Q25" s="590"/>
      <c r="R25" s="590"/>
      <c r="S25" s="590"/>
      <c r="T25" s="590"/>
      <c r="U25" s="590"/>
      <c r="V25" s="590"/>
      <c r="W25" s="590"/>
      <c r="X25" s="590"/>
      <c r="Y25" s="590"/>
      <c r="Z25" s="590"/>
    </row>
    <row r="26" spans="1:26" ht="13.5" customHeight="1">
      <c r="A26" s="603">
        <v>45566</v>
      </c>
      <c r="B26" s="602" t="s">
        <v>2281</v>
      </c>
      <c r="C26" s="604">
        <v>139</v>
      </c>
      <c r="D26" s="601">
        <f>D21+C22-SUM(C23:C26)</f>
        <v>1049.8800000000001</v>
      </c>
      <c r="E26" s="590"/>
      <c r="F26" s="590"/>
      <c r="G26" s="590"/>
      <c r="H26" s="590"/>
      <c r="I26" s="601"/>
      <c r="J26" s="617" t="s">
        <v>2305</v>
      </c>
      <c r="K26" s="616" t="s">
        <v>2308</v>
      </c>
      <c r="L26" s="609">
        <f>200*25</f>
        <v>5000</v>
      </c>
      <c r="M26" s="601"/>
      <c r="N26" s="590"/>
      <c r="O26" s="590"/>
      <c r="P26" s="590"/>
      <c r="Q26" s="590"/>
      <c r="R26" s="590"/>
      <c r="S26" s="590"/>
      <c r="T26" s="590"/>
      <c r="U26" s="590"/>
      <c r="V26" s="590"/>
      <c r="W26" s="590"/>
      <c r="X26" s="590"/>
      <c r="Y26" s="590"/>
      <c r="Z26" s="590"/>
    </row>
    <row r="27" spans="1:26" ht="13.5" customHeight="1">
      <c r="A27" s="612" t="s">
        <v>2106</v>
      </c>
      <c r="B27" s="406" t="s">
        <v>2277</v>
      </c>
      <c r="C27" s="601">
        <v>2050</v>
      </c>
      <c r="D27" s="601"/>
      <c r="E27" s="590"/>
      <c r="F27" s="603" t="s">
        <v>2305</v>
      </c>
      <c r="G27" s="602" t="s">
        <v>2288</v>
      </c>
      <c r="H27" s="609">
        <v>255</v>
      </c>
      <c r="I27" s="601"/>
      <c r="J27" s="589"/>
      <c r="K27" s="602"/>
      <c r="L27" s="604"/>
      <c r="M27" s="601"/>
      <c r="N27" s="590"/>
      <c r="O27" s="590"/>
      <c r="P27" s="590"/>
      <c r="Q27" s="590"/>
      <c r="R27" s="590"/>
      <c r="S27" s="590"/>
      <c r="T27" s="590"/>
      <c r="U27" s="590"/>
      <c r="V27" s="590"/>
      <c r="W27" s="590"/>
      <c r="X27" s="590"/>
      <c r="Y27" s="590"/>
      <c r="Z27" s="590"/>
    </row>
    <row r="28" spans="1:26" ht="13.5" customHeight="1">
      <c r="A28" s="603">
        <v>45597</v>
      </c>
      <c r="B28" s="606" t="s">
        <v>2287</v>
      </c>
      <c r="C28" s="604">
        <v>1450</v>
      </c>
      <c r="D28" s="601"/>
      <c r="E28" s="590"/>
      <c r="F28" s="615" t="s">
        <v>2306</v>
      </c>
      <c r="G28" s="616" t="s">
        <v>2301</v>
      </c>
      <c r="H28" s="609">
        <v>1500</v>
      </c>
      <c r="I28" s="601"/>
      <c r="J28" s="589"/>
      <c r="K28" s="590"/>
      <c r="L28" s="590"/>
      <c r="M28" s="601"/>
      <c r="N28" s="590"/>
      <c r="O28" s="590"/>
      <c r="P28" s="590"/>
      <c r="Q28" s="590"/>
      <c r="R28" s="590"/>
      <c r="S28" s="590"/>
      <c r="T28" s="590"/>
      <c r="U28" s="590"/>
      <c r="V28" s="590"/>
      <c r="W28" s="590"/>
      <c r="X28" s="590"/>
      <c r="Y28" s="590"/>
      <c r="Z28" s="590"/>
    </row>
    <row r="29" spans="1:26" ht="13.5" customHeight="1">
      <c r="A29" s="603">
        <v>45597</v>
      </c>
      <c r="B29" s="606" t="s">
        <v>2298</v>
      </c>
      <c r="C29" s="604">
        <v>3000</v>
      </c>
      <c r="D29" s="601"/>
      <c r="E29" s="590"/>
      <c r="F29" s="617"/>
      <c r="G29" s="616"/>
      <c r="H29" s="609"/>
      <c r="I29" s="601"/>
      <c r="J29" s="589"/>
      <c r="K29" s="590"/>
      <c r="L29" s="590"/>
      <c r="M29" s="601"/>
      <c r="N29" s="590"/>
      <c r="O29" s="590"/>
      <c r="P29" s="590"/>
      <c r="Q29" s="590"/>
      <c r="R29" s="590"/>
      <c r="S29" s="590"/>
      <c r="T29" s="590"/>
      <c r="U29" s="590"/>
      <c r="V29" s="590"/>
      <c r="W29" s="590"/>
      <c r="X29" s="590"/>
      <c r="Y29" s="590"/>
      <c r="Z29" s="590"/>
    </row>
    <row r="30" spans="1:26" ht="13.5" customHeight="1">
      <c r="A30" s="603">
        <v>45597</v>
      </c>
      <c r="B30" s="608" t="s">
        <v>2285</v>
      </c>
      <c r="C30" s="604">
        <f>60*3</f>
        <v>180</v>
      </c>
      <c r="D30" s="601"/>
      <c r="E30" s="590"/>
      <c r="F30" s="589"/>
      <c r="G30" s="590" t="s">
        <v>2307</v>
      </c>
      <c r="H30" s="619" t="s">
        <v>1095</v>
      </c>
      <c r="I30" s="604"/>
      <c r="J30" s="589"/>
      <c r="K30" s="590"/>
      <c r="L30" s="590"/>
      <c r="M30" s="604"/>
      <c r="N30" s="590"/>
      <c r="O30" s="590"/>
      <c r="P30" s="590"/>
      <c r="Q30" s="590"/>
      <c r="R30" s="590"/>
      <c r="S30" s="590"/>
      <c r="T30" s="590"/>
      <c r="U30" s="590"/>
      <c r="V30" s="590"/>
      <c r="W30" s="590"/>
      <c r="X30" s="590"/>
      <c r="Y30" s="590"/>
      <c r="Z30" s="590"/>
    </row>
    <row r="31" spans="1:26" ht="13.5" customHeight="1">
      <c r="A31" s="603">
        <v>45597</v>
      </c>
      <c r="B31" s="606" t="s">
        <v>2300</v>
      </c>
      <c r="C31" s="604">
        <v>593.91999999999996</v>
      </c>
      <c r="D31" s="601"/>
      <c r="E31" s="590"/>
      <c r="F31" s="617" t="s">
        <v>2305</v>
      </c>
      <c r="G31" s="616" t="s">
        <v>2308</v>
      </c>
      <c r="H31" s="609">
        <f>200*25</f>
        <v>5000</v>
      </c>
      <c r="I31" s="604">
        <f>I25-H27-H28-H31</f>
        <v>-3184.4999999999982</v>
      </c>
      <c r="J31" s="589"/>
      <c r="K31" s="590"/>
      <c r="L31" s="590"/>
      <c r="M31" s="604">
        <f>M25-L22-L23-L26</f>
        <v>-6755</v>
      </c>
      <c r="N31" s="590"/>
      <c r="O31" s="590"/>
      <c r="P31" s="590"/>
      <c r="Q31" s="590"/>
      <c r="R31" s="590"/>
      <c r="S31" s="590"/>
      <c r="T31" s="590"/>
      <c r="U31" s="590"/>
      <c r="V31" s="590"/>
      <c r="W31" s="590"/>
      <c r="X31" s="590"/>
      <c r="Y31" s="590"/>
      <c r="Z31" s="590"/>
    </row>
    <row r="32" spans="1:26" ht="13.5" customHeight="1">
      <c r="A32" s="603">
        <v>45597</v>
      </c>
      <c r="B32" s="602" t="s">
        <v>2281</v>
      </c>
      <c r="C32" s="604">
        <v>139</v>
      </c>
      <c r="D32" s="601">
        <f>D26+C27-SUM(C28:C32)</f>
        <v>-2263.04</v>
      </c>
      <c r="E32" s="590"/>
      <c r="F32" s="589"/>
      <c r="G32" s="602"/>
      <c r="H32" s="604"/>
      <c r="I32" s="601"/>
      <c r="J32" s="589"/>
      <c r="K32" s="590"/>
      <c r="L32" s="590"/>
      <c r="M32" s="601"/>
      <c r="N32" s="590"/>
      <c r="O32" s="590"/>
      <c r="P32" s="590"/>
      <c r="Q32" s="590"/>
      <c r="R32" s="590"/>
      <c r="S32" s="590"/>
      <c r="T32" s="590"/>
      <c r="U32" s="590"/>
      <c r="V32" s="590"/>
      <c r="W32" s="590"/>
      <c r="X32" s="590"/>
      <c r="Y32" s="590"/>
      <c r="Z32" s="590"/>
    </row>
    <row r="33" spans="1:26" ht="13.5" customHeight="1">
      <c r="A33" s="612" t="s">
        <v>2302</v>
      </c>
      <c r="B33" s="406" t="s">
        <v>2277</v>
      </c>
      <c r="C33" s="601">
        <v>2050</v>
      </c>
      <c r="D33" s="601"/>
      <c r="E33" s="590"/>
      <c r="F33" s="589"/>
      <c r="G33" s="590"/>
      <c r="H33" s="590"/>
      <c r="I33" s="601"/>
      <c r="J33" s="589"/>
      <c r="K33" s="590"/>
      <c r="L33" s="590"/>
      <c r="M33" s="601"/>
      <c r="N33" s="590"/>
      <c r="O33" s="590"/>
      <c r="P33" s="590"/>
      <c r="Q33" s="590"/>
      <c r="R33" s="590"/>
      <c r="S33" s="590"/>
      <c r="T33" s="590"/>
      <c r="U33" s="590"/>
      <c r="V33" s="590"/>
      <c r="W33" s="590"/>
      <c r="X33" s="590"/>
      <c r="Y33" s="590"/>
      <c r="Z33" s="590"/>
    </row>
    <row r="34" spans="1:26" ht="13.5" customHeight="1">
      <c r="A34" s="617" t="s">
        <v>2304</v>
      </c>
      <c r="B34" s="606" t="s">
        <v>2140</v>
      </c>
      <c r="C34" s="618">
        <f>1200+1800+1200</f>
        <v>4200</v>
      </c>
      <c r="D34" s="601"/>
      <c r="E34" s="590"/>
      <c r="F34" s="589"/>
      <c r="G34" s="590"/>
      <c r="H34" s="590"/>
      <c r="I34" s="601"/>
      <c r="J34" s="589"/>
      <c r="K34" s="590"/>
      <c r="L34" s="590"/>
      <c r="M34" s="601"/>
      <c r="N34" s="590"/>
      <c r="O34" s="590"/>
      <c r="P34" s="590"/>
      <c r="Q34" s="590"/>
      <c r="R34" s="590"/>
      <c r="S34" s="590"/>
      <c r="T34" s="590"/>
      <c r="U34" s="590"/>
      <c r="V34" s="590"/>
      <c r="W34" s="590"/>
      <c r="X34" s="590"/>
      <c r="Y34" s="590"/>
      <c r="Z34" s="590"/>
    </row>
    <row r="35" spans="1:26" ht="13.5" customHeight="1">
      <c r="A35" s="603">
        <v>45627</v>
      </c>
      <c r="B35" s="602" t="s">
        <v>2281</v>
      </c>
      <c r="C35" s="604">
        <v>139</v>
      </c>
      <c r="D35" s="604">
        <f>D32+C33-SUM(C34:C35)</f>
        <v>-4552.04</v>
      </c>
      <c r="E35" s="590"/>
      <c r="F35" s="589"/>
      <c r="G35" s="590"/>
      <c r="H35" s="590"/>
      <c r="I35" s="605"/>
      <c r="J35" s="589"/>
      <c r="K35" s="590"/>
      <c r="L35" s="590"/>
      <c r="M35" s="605"/>
      <c r="N35" s="590"/>
      <c r="O35" s="590"/>
      <c r="P35" s="590"/>
      <c r="Q35" s="590"/>
      <c r="R35" s="590"/>
      <c r="S35" s="590"/>
      <c r="T35" s="590"/>
      <c r="U35" s="590"/>
      <c r="V35" s="590"/>
      <c r="W35" s="590"/>
      <c r="X35" s="590"/>
      <c r="Y35" s="590"/>
      <c r="Z35" s="590"/>
    </row>
    <row r="36" spans="1:26" ht="13.5" customHeight="1">
      <c r="A36" s="620" t="s">
        <v>2305</v>
      </c>
      <c r="B36" s="621" t="s">
        <v>2308</v>
      </c>
      <c r="C36" s="622">
        <f>200*25</f>
        <v>5000</v>
      </c>
      <c r="D36" s="623">
        <f>D35-C36</f>
        <v>-9552.0400000000009</v>
      </c>
      <c r="E36" s="590"/>
      <c r="F36" s="589"/>
      <c r="G36" s="590"/>
      <c r="H36" s="590"/>
      <c r="I36" s="605"/>
      <c r="J36" s="589"/>
      <c r="K36" s="590"/>
      <c r="L36" s="590"/>
      <c r="M36" s="605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</row>
    <row r="37" spans="1:26" ht="13.5" customHeight="1">
      <c r="A37" s="617"/>
      <c r="B37" s="616"/>
      <c r="C37" s="609"/>
      <c r="D37" s="601"/>
      <c r="E37" s="590"/>
      <c r="F37" s="589"/>
      <c r="G37" s="590"/>
      <c r="H37" s="590"/>
      <c r="I37" s="605"/>
      <c r="J37" s="589"/>
      <c r="K37" s="590"/>
      <c r="L37" s="590"/>
      <c r="M37" s="605"/>
      <c r="N37" s="590"/>
      <c r="O37" s="590"/>
      <c r="P37" s="590"/>
      <c r="Q37" s="590"/>
      <c r="R37" s="590"/>
      <c r="S37" s="590"/>
      <c r="T37" s="590"/>
      <c r="U37" s="590"/>
      <c r="V37" s="590"/>
      <c r="W37" s="590"/>
      <c r="X37" s="590"/>
      <c r="Y37" s="590"/>
      <c r="Z37" s="590"/>
    </row>
    <row r="38" spans="1:26" ht="13.5" customHeight="1">
      <c r="A38" s="617"/>
      <c r="B38" s="616" t="s">
        <v>2275</v>
      </c>
      <c r="C38" s="609">
        <f>C2+C3</f>
        <v>13301.77</v>
      </c>
      <c r="D38" s="601"/>
      <c r="E38" s="590"/>
      <c r="F38" s="589"/>
      <c r="G38" s="590"/>
      <c r="H38" s="590"/>
      <c r="I38" s="605"/>
      <c r="J38" s="589"/>
      <c r="K38" s="590"/>
      <c r="L38" s="590"/>
      <c r="M38" s="605"/>
      <c r="N38" s="590"/>
      <c r="O38" s="590"/>
      <c r="P38" s="590"/>
      <c r="Q38" s="590"/>
      <c r="R38" s="590"/>
      <c r="S38" s="590"/>
      <c r="T38" s="590"/>
      <c r="U38" s="590"/>
      <c r="V38" s="590"/>
      <c r="W38" s="590"/>
      <c r="X38" s="590"/>
      <c r="Y38" s="590"/>
      <c r="Z38" s="590"/>
    </row>
    <row r="39" spans="1:26" ht="13.5" customHeight="1">
      <c r="A39" s="589"/>
      <c r="B39" s="624" t="s">
        <v>2309</v>
      </c>
      <c r="C39" s="619">
        <f>C5+C17+C22+C27+C33</f>
        <v>10250</v>
      </c>
      <c r="D39" s="601"/>
      <c r="E39" s="590"/>
      <c r="F39" s="589"/>
      <c r="G39" s="590"/>
      <c r="H39" s="590"/>
      <c r="I39" s="605"/>
      <c r="J39" s="589"/>
      <c r="K39" s="590"/>
      <c r="L39" s="590"/>
      <c r="M39" s="605"/>
      <c r="N39" s="590"/>
      <c r="O39" s="590"/>
      <c r="P39" s="590"/>
      <c r="Q39" s="590"/>
      <c r="R39" s="590"/>
      <c r="S39" s="590"/>
      <c r="T39" s="590"/>
      <c r="U39" s="590"/>
      <c r="V39" s="590"/>
      <c r="W39" s="590"/>
      <c r="X39" s="590"/>
      <c r="Y39" s="590"/>
      <c r="Z39" s="590"/>
    </row>
    <row r="40" spans="1:26" ht="13.5" customHeight="1">
      <c r="A40" s="589"/>
      <c r="B40" s="590" t="s">
        <v>2310</v>
      </c>
      <c r="C40" s="605">
        <f>SUM(C6:C16)+SUM(C18:C21)+SUM(C23:C26)+SUM(C28:C32)+SUM(C34:C36)</f>
        <v>33103.81</v>
      </c>
      <c r="D40" s="605"/>
      <c r="E40" s="590"/>
      <c r="F40" s="589"/>
      <c r="G40" s="590"/>
      <c r="H40" s="590"/>
      <c r="I40" s="605"/>
      <c r="J40" s="589"/>
      <c r="K40" s="590"/>
      <c r="L40" s="590"/>
      <c r="M40" s="605"/>
      <c r="N40" s="590"/>
      <c r="O40" s="590"/>
      <c r="P40" s="590"/>
      <c r="Q40" s="590"/>
      <c r="R40" s="590"/>
      <c r="S40" s="590"/>
      <c r="T40" s="590"/>
      <c r="U40" s="590"/>
      <c r="V40" s="590"/>
      <c r="W40" s="590"/>
      <c r="X40" s="590"/>
      <c r="Y40" s="590"/>
      <c r="Z40" s="590"/>
    </row>
    <row r="41" spans="1:26" ht="13.5" customHeight="1">
      <c r="A41" s="589"/>
      <c r="B41" s="602" t="s">
        <v>1122</v>
      </c>
      <c r="C41" s="604">
        <f>C38+C39-C40</f>
        <v>-9552.0399999999972</v>
      </c>
      <c r="D41" s="605"/>
      <c r="E41" s="590"/>
      <c r="F41" s="589"/>
      <c r="G41" s="590"/>
      <c r="H41" s="590"/>
      <c r="I41" s="605"/>
      <c r="J41" s="589"/>
      <c r="K41" s="590"/>
      <c r="L41" s="590"/>
      <c r="M41" s="605"/>
      <c r="N41" s="590"/>
      <c r="O41" s="590"/>
      <c r="P41" s="590"/>
      <c r="Q41" s="590"/>
      <c r="R41" s="590"/>
      <c r="S41" s="590"/>
      <c r="T41" s="590"/>
      <c r="U41" s="590"/>
      <c r="V41" s="590"/>
      <c r="W41" s="590"/>
      <c r="X41" s="590"/>
      <c r="Y41" s="590"/>
      <c r="Z41" s="590"/>
    </row>
    <row r="42" spans="1:26" ht="13.5" customHeight="1">
      <c r="A42" s="589"/>
      <c r="B42" s="590"/>
      <c r="C42" s="590"/>
      <c r="D42" s="605"/>
      <c r="E42" s="590"/>
      <c r="F42" s="589"/>
      <c r="G42" s="590"/>
      <c r="H42" s="590"/>
      <c r="I42" s="605"/>
      <c r="J42" s="589"/>
      <c r="K42" s="590"/>
      <c r="L42" s="590"/>
      <c r="M42" s="605"/>
      <c r="N42" s="590"/>
      <c r="O42" s="590"/>
      <c r="P42" s="590"/>
      <c r="Q42" s="590"/>
      <c r="R42" s="590"/>
      <c r="S42" s="590"/>
      <c r="T42" s="590"/>
      <c r="U42" s="590"/>
      <c r="V42" s="590"/>
      <c r="W42" s="590"/>
      <c r="X42" s="590"/>
      <c r="Y42" s="590"/>
      <c r="Z42" s="590"/>
    </row>
    <row r="43" spans="1:26" ht="13.5" customHeight="1">
      <c r="A43" s="589"/>
      <c r="B43" s="590"/>
      <c r="C43" s="590"/>
      <c r="D43" s="605"/>
      <c r="E43" s="590"/>
      <c r="F43" s="589"/>
      <c r="G43" s="590"/>
      <c r="H43" s="590"/>
      <c r="I43" s="605"/>
      <c r="J43" s="589"/>
      <c r="K43" s="590"/>
      <c r="L43" s="590"/>
      <c r="M43" s="605"/>
      <c r="N43" s="590"/>
      <c r="O43" s="590"/>
      <c r="P43" s="590"/>
      <c r="Q43" s="590"/>
      <c r="R43" s="590"/>
      <c r="S43" s="590"/>
      <c r="T43" s="590"/>
      <c r="U43" s="590"/>
      <c r="V43" s="590"/>
      <c r="W43" s="590"/>
      <c r="X43" s="590"/>
      <c r="Y43" s="590"/>
      <c r="Z43" s="590"/>
    </row>
    <row r="44" spans="1:26" ht="13.5" customHeight="1">
      <c r="A44" s="589"/>
      <c r="B44" s="590"/>
      <c r="C44" s="590"/>
      <c r="D44" s="605"/>
      <c r="E44" s="590"/>
      <c r="F44" s="589"/>
      <c r="G44" s="590"/>
      <c r="H44" s="590"/>
      <c r="I44" s="605"/>
      <c r="J44" s="589"/>
      <c r="K44" s="590"/>
      <c r="L44" s="590"/>
      <c r="M44" s="605"/>
      <c r="N44" s="590"/>
      <c r="O44" s="590"/>
      <c r="P44" s="590"/>
      <c r="Q44" s="590"/>
      <c r="R44" s="590"/>
      <c r="S44" s="590"/>
      <c r="T44" s="590"/>
      <c r="U44" s="590"/>
      <c r="V44" s="590"/>
      <c r="W44" s="590"/>
      <c r="X44" s="590"/>
      <c r="Y44" s="590"/>
      <c r="Z44" s="590"/>
    </row>
    <row r="45" spans="1:26" ht="13.5" customHeight="1">
      <c r="A45" s="589"/>
      <c r="B45" s="590"/>
      <c r="C45" s="590"/>
      <c r="D45" s="605"/>
      <c r="E45" s="590"/>
      <c r="F45" s="589"/>
      <c r="G45" s="590"/>
      <c r="H45" s="590"/>
      <c r="I45" s="605"/>
      <c r="J45" s="589"/>
      <c r="K45" s="590"/>
      <c r="L45" s="590"/>
      <c r="M45" s="605"/>
      <c r="N45" s="590"/>
      <c r="O45" s="590"/>
      <c r="P45" s="590"/>
      <c r="Q45" s="590"/>
      <c r="R45" s="590"/>
      <c r="S45" s="590"/>
      <c r="T45" s="590"/>
      <c r="U45" s="590"/>
      <c r="V45" s="590"/>
      <c r="W45" s="590"/>
      <c r="X45" s="590"/>
      <c r="Y45" s="590"/>
      <c r="Z45" s="590"/>
    </row>
    <row r="46" spans="1:26" ht="13.5" customHeight="1">
      <c r="A46" s="589"/>
      <c r="B46" s="590"/>
      <c r="C46" s="590"/>
      <c r="D46" s="605"/>
      <c r="E46" s="590"/>
      <c r="F46" s="589"/>
      <c r="G46" s="590"/>
      <c r="H46" s="590"/>
      <c r="I46" s="605"/>
      <c r="J46" s="589"/>
      <c r="K46" s="590"/>
      <c r="L46" s="590"/>
      <c r="M46" s="605"/>
      <c r="N46" s="590"/>
      <c r="O46" s="590"/>
      <c r="P46" s="590"/>
      <c r="Q46" s="590"/>
      <c r="R46" s="590"/>
      <c r="S46" s="590"/>
      <c r="T46" s="590"/>
      <c r="U46" s="590"/>
      <c r="V46" s="590"/>
      <c r="W46" s="590"/>
      <c r="X46" s="590"/>
      <c r="Y46" s="590"/>
      <c r="Z46" s="590"/>
    </row>
    <row r="47" spans="1:26" ht="13.5" customHeight="1">
      <c r="A47" s="589"/>
      <c r="B47" s="590"/>
      <c r="C47" s="590"/>
      <c r="D47" s="605"/>
      <c r="E47" s="590"/>
      <c r="F47" s="589"/>
      <c r="G47" s="590"/>
      <c r="H47" s="590"/>
      <c r="I47" s="605"/>
      <c r="J47" s="589"/>
      <c r="K47" s="590"/>
      <c r="L47" s="590"/>
      <c r="M47" s="605"/>
      <c r="N47" s="590"/>
      <c r="O47" s="590"/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0"/>
    </row>
    <row r="48" spans="1:26" ht="13.5" customHeight="1">
      <c r="A48" s="589"/>
      <c r="B48" s="590"/>
      <c r="C48" s="590"/>
      <c r="D48" s="605"/>
      <c r="E48" s="590"/>
      <c r="F48" s="589"/>
      <c r="G48" s="590"/>
      <c r="H48" s="590"/>
      <c r="I48" s="605"/>
      <c r="J48" s="589"/>
      <c r="K48" s="590"/>
      <c r="L48" s="590"/>
      <c r="M48" s="605"/>
      <c r="N48" s="590"/>
      <c r="O48" s="590"/>
      <c r="P48" s="590"/>
      <c r="Q48" s="590"/>
      <c r="R48" s="590"/>
      <c r="S48" s="590"/>
      <c r="T48" s="590"/>
      <c r="U48" s="590"/>
      <c r="V48" s="590"/>
      <c r="W48" s="590"/>
      <c r="X48" s="590"/>
      <c r="Y48" s="590"/>
      <c r="Z48" s="590"/>
    </row>
    <row r="49" spans="1:26" ht="13.5" customHeight="1">
      <c r="A49" s="589"/>
      <c r="B49" s="590"/>
      <c r="C49" s="590"/>
      <c r="D49" s="605"/>
      <c r="E49" s="590"/>
      <c r="F49" s="589"/>
      <c r="G49" s="590"/>
      <c r="H49" s="590"/>
      <c r="I49" s="605"/>
      <c r="J49" s="589"/>
      <c r="K49" s="590"/>
      <c r="L49" s="590"/>
      <c r="M49" s="605"/>
      <c r="N49" s="590"/>
      <c r="O49" s="590"/>
      <c r="P49" s="590"/>
      <c r="Q49" s="590"/>
      <c r="R49" s="590"/>
      <c r="S49" s="590"/>
      <c r="T49" s="590"/>
      <c r="U49" s="590"/>
      <c r="V49" s="590"/>
      <c r="W49" s="590"/>
      <c r="X49" s="590"/>
      <c r="Y49" s="590"/>
      <c r="Z49" s="590"/>
    </row>
    <row r="50" spans="1:26" ht="13.5" customHeight="1">
      <c r="A50" s="589"/>
      <c r="B50" s="590"/>
      <c r="C50" s="590"/>
      <c r="D50" s="605"/>
      <c r="E50" s="590"/>
      <c r="F50" s="589"/>
      <c r="G50" s="590"/>
      <c r="H50" s="590"/>
      <c r="I50" s="605"/>
      <c r="J50" s="589"/>
      <c r="K50" s="590"/>
      <c r="L50" s="590"/>
      <c r="M50" s="605"/>
      <c r="N50" s="590"/>
      <c r="O50" s="590"/>
      <c r="P50" s="590"/>
      <c r="Q50" s="590"/>
      <c r="R50" s="590"/>
      <c r="S50" s="590"/>
      <c r="T50" s="590"/>
      <c r="U50" s="590"/>
      <c r="V50" s="590"/>
      <c r="W50" s="590"/>
      <c r="X50" s="590"/>
      <c r="Y50" s="590"/>
      <c r="Z50" s="590"/>
    </row>
    <row r="51" spans="1:26" ht="13.5" customHeight="1">
      <c r="A51" s="589"/>
      <c r="B51" s="590"/>
      <c r="C51" s="590"/>
      <c r="D51" s="605"/>
      <c r="E51" s="590"/>
      <c r="F51" s="589"/>
      <c r="G51" s="590"/>
      <c r="H51" s="590"/>
      <c r="I51" s="605"/>
      <c r="J51" s="589"/>
      <c r="K51" s="590"/>
      <c r="L51" s="590"/>
      <c r="M51" s="605"/>
      <c r="N51" s="590"/>
      <c r="O51" s="590"/>
      <c r="P51" s="590"/>
      <c r="Q51" s="590"/>
      <c r="R51" s="590"/>
      <c r="S51" s="590"/>
      <c r="T51" s="590"/>
      <c r="U51" s="590"/>
      <c r="V51" s="590"/>
      <c r="W51" s="590"/>
      <c r="X51" s="590"/>
      <c r="Y51" s="590"/>
      <c r="Z51" s="590"/>
    </row>
    <row r="52" spans="1:26" ht="13.5" customHeight="1">
      <c r="A52" s="589"/>
      <c r="B52" s="590"/>
      <c r="C52" s="590"/>
      <c r="D52" s="605"/>
      <c r="E52" s="590"/>
      <c r="F52" s="589"/>
      <c r="G52" s="590"/>
      <c r="H52" s="590"/>
      <c r="I52" s="605"/>
      <c r="J52" s="589"/>
      <c r="K52" s="590"/>
      <c r="L52" s="590"/>
      <c r="M52" s="605"/>
      <c r="N52" s="590"/>
      <c r="O52" s="590"/>
      <c r="P52" s="590"/>
      <c r="Q52" s="590"/>
      <c r="R52" s="590"/>
      <c r="S52" s="590"/>
      <c r="T52" s="590"/>
      <c r="U52" s="590"/>
      <c r="V52" s="590"/>
      <c r="W52" s="590"/>
      <c r="X52" s="590"/>
      <c r="Y52" s="590"/>
      <c r="Z52" s="590"/>
    </row>
    <row r="53" spans="1:26" ht="13.5" customHeight="1">
      <c r="A53" s="589"/>
      <c r="B53" s="590"/>
      <c r="C53" s="590"/>
      <c r="D53" s="605"/>
      <c r="E53" s="590"/>
      <c r="F53" s="589"/>
      <c r="G53" s="590"/>
      <c r="H53" s="590"/>
      <c r="I53" s="605"/>
      <c r="J53" s="589"/>
      <c r="K53" s="590"/>
      <c r="L53" s="590"/>
      <c r="M53" s="605"/>
      <c r="N53" s="590"/>
      <c r="O53" s="590"/>
      <c r="P53" s="590"/>
      <c r="Q53" s="590"/>
      <c r="R53" s="590"/>
      <c r="S53" s="590"/>
      <c r="T53" s="590"/>
      <c r="U53" s="590"/>
      <c r="V53" s="590"/>
      <c r="W53" s="590"/>
      <c r="X53" s="590"/>
      <c r="Y53" s="590"/>
      <c r="Z53" s="590"/>
    </row>
    <row r="54" spans="1:26" ht="13.5" customHeight="1">
      <c r="A54" s="589"/>
      <c r="B54" s="590"/>
      <c r="C54" s="590"/>
      <c r="D54" s="605"/>
      <c r="E54" s="590"/>
      <c r="F54" s="589"/>
      <c r="G54" s="590"/>
      <c r="H54" s="590"/>
      <c r="I54" s="605"/>
      <c r="J54" s="589"/>
      <c r="K54" s="590"/>
      <c r="L54" s="590"/>
      <c r="M54" s="605"/>
      <c r="N54" s="590"/>
      <c r="O54" s="590"/>
      <c r="P54" s="590"/>
      <c r="Q54" s="590"/>
      <c r="R54" s="590"/>
      <c r="S54" s="590"/>
      <c r="T54" s="590"/>
      <c r="U54" s="590"/>
      <c r="V54" s="590"/>
      <c r="W54" s="590"/>
      <c r="X54" s="590"/>
      <c r="Y54" s="590"/>
      <c r="Z54" s="590"/>
    </row>
    <row r="55" spans="1:26" ht="13.5" customHeight="1">
      <c r="A55" s="589"/>
      <c r="B55" s="590"/>
      <c r="C55" s="590"/>
      <c r="D55" s="605"/>
      <c r="E55" s="590"/>
      <c r="F55" s="589"/>
      <c r="G55" s="590"/>
      <c r="H55" s="590"/>
      <c r="I55" s="605"/>
      <c r="J55" s="589"/>
      <c r="K55" s="590"/>
      <c r="L55" s="590"/>
      <c r="M55" s="605"/>
      <c r="N55" s="590"/>
      <c r="O55" s="590"/>
      <c r="P55" s="590"/>
      <c r="Q55" s="590"/>
      <c r="R55" s="590"/>
      <c r="S55" s="590"/>
      <c r="T55" s="590"/>
      <c r="U55" s="590"/>
      <c r="V55" s="590"/>
      <c r="W55" s="590"/>
      <c r="X55" s="590"/>
      <c r="Y55" s="590"/>
      <c r="Z55" s="590"/>
    </row>
    <row r="56" spans="1:26" ht="13.5" customHeight="1">
      <c r="A56" s="589"/>
      <c r="B56" s="590"/>
      <c r="C56" s="590"/>
      <c r="D56" s="605"/>
      <c r="E56" s="590"/>
      <c r="F56" s="589"/>
      <c r="G56" s="590"/>
      <c r="H56" s="590"/>
      <c r="I56" s="605"/>
      <c r="J56" s="589"/>
      <c r="K56" s="590"/>
      <c r="L56" s="590"/>
      <c r="M56" s="605"/>
      <c r="N56" s="590"/>
      <c r="O56" s="590"/>
      <c r="P56" s="590"/>
      <c r="Q56" s="590"/>
      <c r="R56" s="590"/>
      <c r="S56" s="590"/>
      <c r="T56" s="590"/>
      <c r="U56" s="590"/>
      <c r="V56" s="590"/>
      <c r="W56" s="590"/>
      <c r="X56" s="590"/>
      <c r="Y56" s="590"/>
      <c r="Z56" s="590"/>
    </row>
    <row r="57" spans="1:26" ht="13.5" customHeight="1">
      <c r="A57" s="589"/>
      <c r="B57" s="590"/>
      <c r="C57" s="590"/>
      <c r="D57" s="605"/>
      <c r="E57" s="590"/>
      <c r="F57" s="589"/>
      <c r="G57" s="590"/>
      <c r="H57" s="590"/>
      <c r="I57" s="605"/>
      <c r="J57" s="589"/>
      <c r="K57" s="590"/>
      <c r="L57" s="590"/>
      <c r="M57" s="605"/>
      <c r="N57" s="590"/>
      <c r="O57" s="590"/>
      <c r="P57" s="590"/>
      <c r="Q57" s="590"/>
      <c r="R57" s="590"/>
      <c r="S57" s="590"/>
      <c r="T57" s="590"/>
      <c r="U57" s="590"/>
      <c r="V57" s="590"/>
      <c r="W57" s="590"/>
      <c r="X57" s="590"/>
      <c r="Y57" s="590"/>
      <c r="Z57" s="590"/>
    </row>
    <row r="58" spans="1:26" ht="13.5" customHeight="1">
      <c r="A58" s="589"/>
      <c r="B58" s="590"/>
      <c r="C58" s="590"/>
      <c r="D58" s="605"/>
      <c r="E58" s="590"/>
      <c r="F58" s="589"/>
      <c r="G58" s="590"/>
      <c r="H58" s="590"/>
      <c r="I58" s="605"/>
      <c r="J58" s="589"/>
      <c r="K58" s="590"/>
      <c r="L58" s="590"/>
      <c r="M58" s="605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</row>
    <row r="59" spans="1:26" ht="13.5" customHeight="1">
      <c r="A59" s="589"/>
      <c r="B59" s="590"/>
      <c r="C59" s="590"/>
      <c r="D59" s="605"/>
      <c r="E59" s="590"/>
      <c r="F59" s="589"/>
      <c r="G59" s="590"/>
      <c r="H59" s="590"/>
      <c r="I59" s="605"/>
      <c r="J59" s="589"/>
      <c r="K59" s="590"/>
      <c r="L59" s="590"/>
      <c r="M59" s="605"/>
      <c r="N59" s="590"/>
      <c r="O59" s="590"/>
      <c r="P59" s="590"/>
      <c r="Q59" s="590"/>
      <c r="R59" s="590"/>
      <c r="S59" s="590"/>
      <c r="T59" s="590"/>
      <c r="U59" s="590"/>
      <c r="V59" s="590"/>
      <c r="W59" s="590"/>
      <c r="X59" s="590"/>
      <c r="Y59" s="590"/>
      <c r="Z59" s="590"/>
    </row>
    <row r="60" spans="1:26" ht="13.5" customHeight="1">
      <c r="A60" s="589"/>
      <c r="B60" s="590"/>
      <c r="C60" s="590"/>
      <c r="D60" s="605"/>
      <c r="E60" s="590"/>
      <c r="F60" s="589"/>
      <c r="G60" s="590"/>
      <c r="H60" s="590"/>
      <c r="I60" s="605"/>
      <c r="J60" s="589"/>
      <c r="K60" s="590"/>
      <c r="L60" s="590"/>
      <c r="M60" s="605"/>
      <c r="N60" s="590"/>
      <c r="O60" s="590"/>
      <c r="P60" s="590"/>
      <c r="Q60" s="590"/>
      <c r="R60" s="590"/>
      <c r="S60" s="590"/>
      <c r="T60" s="590"/>
      <c r="U60" s="590"/>
      <c r="V60" s="590"/>
      <c r="W60" s="590"/>
      <c r="X60" s="590"/>
      <c r="Y60" s="590"/>
      <c r="Z60" s="590"/>
    </row>
    <row r="61" spans="1:26" ht="13.5" customHeight="1">
      <c r="A61" s="589"/>
      <c r="B61" s="590"/>
      <c r="C61" s="590"/>
      <c r="D61" s="605"/>
      <c r="E61" s="590"/>
      <c r="F61" s="589"/>
      <c r="G61" s="590"/>
      <c r="H61" s="590"/>
      <c r="I61" s="605"/>
      <c r="J61" s="589"/>
      <c r="K61" s="590"/>
      <c r="L61" s="590"/>
      <c r="M61" s="605"/>
      <c r="N61" s="590"/>
      <c r="O61" s="590"/>
      <c r="P61" s="590"/>
      <c r="Q61" s="590"/>
      <c r="R61" s="590"/>
      <c r="S61" s="590"/>
      <c r="T61" s="590"/>
      <c r="U61" s="590"/>
      <c r="V61" s="590"/>
      <c r="W61" s="590"/>
      <c r="X61" s="590"/>
      <c r="Y61" s="590"/>
      <c r="Z61" s="590"/>
    </row>
    <row r="62" spans="1:26" ht="13.5" customHeight="1">
      <c r="A62" s="589"/>
      <c r="B62" s="590"/>
      <c r="C62" s="590"/>
      <c r="D62" s="605"/>
      <c r="E62" s="590"/>
      <c r="F62" s="589"/>
      <c r="G62" s="590"/>
      <c r="H62" s="590"/>
      <c r="I62" s="605"/>
      <c r="J62" s="589"/>
      <c r="K62" s="590"/>
      <c r="L62" s="590"/>
      <c r="M62" s="605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</row>
    <row r="63" spans="1:26" ht="13.5" customHeight="1">
      <c r="A63" s="589"/>
      <c r="B63" s="590"/>
      <c r="C63" s="590"/>
      <c r="D63" s="605"/>
      <c r="E63" s="590"/>
      <c r="F63" s="589"/>
      <c r="G63" s="590"/>
      <c r="H63" s="590"/>
      <c r="I63" s="605"/>
      <c r="J63" s="589"/>
      <c r="K63" s="590"/>
      <c r="L63" s="590"/>
      <c r="M63" s="605"/>
      <c r="N63" s="590"/>
      <c r="O63" s="590"/>
      <c r="P63" s="590"/>
      <c r="Q63" s="590"/>
      <c r="R63" s="590"/>
      <c r="S63" s="590"/>
      <c r="T63" s="590"/>
      <c r="U63" s="590"/>
      <c r="V63" s="590"/>
      <c r="W63" s="590"/>
      <c r="X63" s="590"/>
      <c r="Y63" s="590"/>
      <c r="Z63" s="590"/>
    </row>
    <row r="64" spans="1:26" ht="13.5" customHeight="1">
      <c r="A64" s="589"/>
      <c r="B64" s="590"/>
      <c r="C64" s="590"/>
      <c r="D64" s="605"/>
      <c r="E64" s="590"/>
      <c r="F64" s="589"/>
      <c r="G64" s="590"/>
      <c r="H64" s="590"/>
      <c r="I64" s="605"/>
      <c r="J64" s="589"/>
      <c r="K64" s="590"/>
      <c r="L64" s="590"/>
      <c r="M64" s="605"/>
      <c r="N64" s="590"/>
      <c r="O64" s="590"/>
      <c r="P64" s="590"/>
      <c r="Q64" s="590"/>
      <c r="R64" s="590"/>
      <c r="S64" s="590"/>
      <c r="T64" s="590"/>
      <c r="U64" s="590"/>
      <c r="V64" s="590"/>
      <c r="W64" s="590"/>
      <c r="X64" s="590"/>
      <c r="Y64" s="590"/>
      <c r="Z64" s="590"/>
    </row>
    <row r="65" spans="1:26" ht="13.5" customHeight="1">
      <c r="A65" s="589"/>
      <c r="B65" s="590"/>
      <c r="C65" s="590"/>
      <c r="D65" s="605"/>
      <c r="E65" s="590"/>
      <c r="F65" s="589"/>
      <c r="G65" s="590"/>
      <c r="H65" s="590"/>
      <c r="I65" s="605"/>
      <c r="J65" s="589"/>
      <c r="K65" s="590"/>
      <c r="L65" s="590"/>
      <c r="M65" s="605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</row>
    <row r="66" spans="1:26" ht="13.5" customHeight="1">
      <c r="A66" s="589"/>
      <c r="B66" s="590"/>
      <c r="C66" s="590"/>
      <c r="D66" s="605"/>
      <c r="E66" s="590"/>
      <c r="F66" s="589"/>
      <c r="G66" s="590"/>
      <c r="H66" s="590"/>
      <c r="I66" s="605"/>
      <c r="J66" s="589"/>
      <c r="K66" s="590"/>
      <c r="L66" s="590"/>
      <c r="M66" s="605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</row>
    <row r="67" spans="1:26" ht="13.5" customHeight="1">
      <c r="A67" s="589"/>
      <c r="B67" s="590"/>
      <c r="C67" s="590"/>
      <c r="D67" s="605"/>
      <c r="E67" s="590"/>
      <c r="F67" s="589"/>
      <c r="G67" s="590"/>
      <c r="H67" s="590"/>
      <c r="I67" s="605"/>
      <c r="J67" s="589"/>
      <c r="K67" s="590"/>
      <c r="L67" s="590"/>
      <c r="M67" s="605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</row>
    <row r="68" spans="1:26" ht="13.5" customHeight="1">
      <c r="A68" s="589"/>
      <c r="B68" s="590"/>
      <c r="C68" s="590"/>
      <c r="D68" s="605"/>
      <c r="E68" s="590"/>
      <c r="F68" s="589"/>
      <c r="G68" s="590"/>
      <c r="H68" s="590"/>
      <c r="I68" s="605"/>
      <c r="J68" s="589"/>
      <c r="K68" s="590"/>
      <c r="L68" s="590"/>
      <c r="M68" s="605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</row>
    <row r="69" spans="1:26" ht="13.5" customHeight="1">
      <c r="A69" s="589"/>
      <c r="B69" s="590"/>
      <c r="C69" s="590"/>
      <c r="D69" s="605"/>
      <c r="E69" s="590"/>
      <c r="F69" s="589"/>
      <c r="G69" s="590"/>
      <c r="H69" s="590"/>
      <c r="I69" s="605"/>
      <c r="J69" s="589"/>
      <c r="K69" s="590"/>
      <c r="L69" s="590"/>
      <c r="M69" s="605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</row>
    <row r="70" spans="1:26" ht="13.5" customHeight="1">
      <c r="A70" s="589"/>
      <c r="B70" s="590"/>
      <c r="C70" s="590"/>
      <c r="D70" s="605"/>
      <c r="E70" s="590"/>
      <c r="F70" s="589"/>
      <c r="G70" s="590"/>
      <c r="H70" s="590"/>
      <c r="I70" s="605"/>
      <c r="J70" s="589"/>
      <c r="K70" s="590"/>
      <c r="L70" s="590"/>
      <c r="M70" s="605"/>
      <c r="N70" s="590"/>
      <c r="O70" s="590"/>
      <c r="P70" s="590"/>
      <c r="Q70" s="590"/>
      <c r="R70" s="590"/>
      <c r="S70" s="590"/>
      <c r="T70" s="590"/>
      <c r="U70" s="590"/>
      <c r="V70" s="590"/>
      <c r="W70" s="590"/>
      <c r="X70" s="590"/>
      <c r="Y70" s="590"/>
      <c r="Z70" s="590"/>
    </row>
    <row r="71" spans="1:26" ht="13.5" customHeight="1">
      <c r="A71" s="589"/>
      <c r="B71" s="590"/>
      <c r="C71" s="590"/>
      <c r="D71" s="605"/>
      <c r="E71" s="590"/>
      <c r="F71" s="589"/>
      <c r="G71" s="590"/>
      <c r="H71" s="590"/>
      <c r="I71" s="605"/>
      <c r="J71" s="589"/>
      <c r="K71" s="590"/>
      <c r="L71" s="590"/>
      <c r="M71" s="605"/>
      <c r="N71" s="590"/>
      <c r="O71" s="590"/>
      <c r="P71" s="590"/>
      <c r="Q71" s="590"/>
      <c r="R71" s="590"/>
      <c r="S71" s="590"/>
      <c r="T71" s="590"/>
      <c r="U71" s="590"/>
      <c r="V71" s="590"/>
      <c r="W71" s="590"/>
      <c r="X71" s="590"/>
      <c r="Y71" s="590"/>
      <c r="Z71" s="590"/>
    </row>
    <row r="72" spans="1:26" ht="13.5" customHeight="1">
      <c r="A72" s="589"/>
      <c r="B72" s="590"/>
      <c r="C72" s="590"/>
      <c r="D72" s="605"/>
      <c r="E72" s="590"/>
      <c r="F72" s="589"/>
      <c r="G72" s="590"/>
      <c r="H72" s="590"/>
      <c r="I72" s="605"/>
      <c r="J72" s="589"/>
      <c r="K72" s="590"/>
      <c r="L72" s="590"/>
      <c r="M72" s="605"/>
      <c r="N72" s="590"/>
      <c r="O72" s="590"/>
      <c r="P72" s="590"/>
      <c r="Q72" s="590"/>
      <c r="R72" s="590"/>
      <c r="S72" s="590"/>
      <c r="T72" s="590"/>
      <c r="U72" s="590"/>
      <c r="V72" s="590"/>
      <c r="W72" s="590"/>
      <c r="X72" s="590"/>
      <c r="Y72" s="590"/>
      <c r="Z72" s="590"/>
    </row>
    <row r="73" spans="1:26" ht="13.5" customHeight="1">
      <c r="A73" s="589"/>
      <c r="B73" s="590"/>
      <c r="C73" s="590"/>
      <c r="D73" s="605"/>
      <c r="E73" s="590"/>
      <c r="F73" s="589"/>
      <c r="G73" s="590"/>
      <c r="H73" s="590"/>
      <c r="I73" s="605"/>
      <c r="J73" s="589"/>
      <c r="K73" s="590"/>
      <c r="L73" s="590"/>
      <c r="M73" s="605"/>
      <c r="N73" s="590"/>
      <c r="O73" s="590"/>
      <c r="P73" s="590"/>
      <c r="Q73" s="590"/>
      <c r="R73" s="590"/>
      <c r="S73" s="590"/>
      <c r="T73" s="590"/>
      <c r="U73" s="590"/>
      <c r="V73" s="590"/>
      <c r="W73" s="590"/>
      <c r="X73" s="590"/>
      <c r="Y73" s="590"/>
      <c r="Z73" s="590"/>
    </row>
    <row r="74" spans="1:26" ht="13.5" customHeight="1">
      <c r="A74" s="589"/>
      <c r="B74" s="590"/>
      <c r="C74" s="590"/>
      <c r="D74" s="605"/>
      <c r="E74" s="590"/>
      <c r="F74" s="589"/>
      <c r="G74" s="590"/>
      <c r="H74" s="590"/>
      <c r="I74" s="605"/>
      <c r="J74" s="589"/>
      <c r="K74" s="590"/>
      <c r="L74" s="590"/>
      <c r="M74" s="605"/>
      <c r="N74" s="590"/>
      <c r="O74" s="590"/>
      <c r="P74" s="590"/>
      <c r="Q74" s="590"/>
      <c r="R74" s="590"/>
      <c r="S74" s="590"/>
      <c r="T74" s="590"/>
      <c r="U74" s="590"/>
      <c r="V74" s="590"/>
      <c r="W74" s="590"/>
      <c r="X74" s="590"/>
      <c r="Y74" s="590"/>
      <c r="Z74" s="590"/>
    </row>
    <row r="75" spans="1:26" ht="13.5" customHeight="1">
      <c r="A75" s="589"/>
      <c r="B75" s="590"/>
      <c r="C75" s="590"/>
      <c r="D75" s="605"/>
      <c r="E75" s="590"/>
      <c r="F75" s="589"/>
      <c r="G75" s="590"/>
      <c r="H75" s="590"/>
      <c r="I75" s="605"/>
      <c r="J75" s="589"/>
      <c r="K75" s="590"/>
      <c r="L75" s="590"/>
      <c r="M75" s="605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0"/>
      <c r="Y75" s="590"/>
      <c r="Z75" s="590"/>
    </row>
    <row r="76" spans="1:26" ht="13.5" customHeight="1">
      <c r="A76" s="589"/>
      <c r="B76" s="590"/>
      <c r="C76" s="590"/>
      <c r="D76" s="605"/>
      <c r="E76" s="590"/>
      <c r="F76" s="589"/>
      <c r="G76" s="590"/>
      <c r="H76" s="590"/>
      <c r="I76" s="605"/>
      <c r="J76" s="589"/>
      <c r="K76" s="590"/>
      <c r="L76" s="590"/>
      <c r="M76" s="605"/>
      <c r="N76" s="590"/>
      <c r="O76" s="590"/>
      <c r="P76" s="590"/>
      <c r="Q76" s="590"/>
      <c r="R76" s="590"/>
      <c r="S76" s="590"/>
      <c r="T76" s="590"/>
      <c r="U76" s="590"/>
      <c r="V76" s="590"/>
      <c r="W76" s="590"/>
      <c r="X76" s="590"/>
      <c r="Y76" s="590"/>
      <c r="Z76" s="590"/>
    </row>
    <row r="77" spans="1:26" ht="13.5" customHeight="1">
      <c r="A77" s="589"/>
      <c r="B77" s="590"/>
      <c r="C77" s="590"/>
      <c r="D77" s="605"/>
      <c r="E77" s="590"/>
      <c r="F77" s="589"/>
      <c r="G77" s="590"/>
      <c r="H77" s="590"/>
      <c r="I77" s="605"/>
      <c r="J77" s="589"/>
      <c r="K77" s="590"/>
      <c r="L77" s="590"/>
      <c r="M77" s="605"/>
      <c r="N77" s="590"/>
      <c r="O77" s="590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</row>
    <row r="78" spans="1:26" ht="13.5" customHeight="1">
      <c r="A78" s="589"/>
      <c r="B78" s="590"/>
      <c r="C78" s="590"/>
      <c r="D78" s="605"/>
      <c r="E78" s="590"/>
      <c r="F78" s="589"/>
      <c r="G78" s="590"/>
      <c r="H78" s="590"/>
      <c r="I78" s="605"/>
      <c r="J78" s="589"/>
      <c r="K78" s="590"/>
      <c r="L78" s="590"/>
      <c r="M78" s="605"/>
      <c r="N78" s="590"/>
      <c r="O78" s="590"/>
      <c r="P78" s="590"/>
      <c r="Q78" s="590"/>
      <c r="R78" s="590"/>
      <c r="S78" s="590"/>
      <c r="T78" s="590"/>
      <c r="U78" s="590"/>
      <c r="V78" s="590"/>
      <c r="W78" s="590"/>
      <c r="X78" s="590"/>
      <c r="Y78" s="590"/>
      <c r="Z78" s="590"/>
    </row>
    <row r="79" spans="1:26" ht="13.5" customHeight="1">
      <c r="A79" s="589"/>
      <c r="B79" s="590"/>
      <c r="C79" s="590"/>
      <c r="D79" s="605"/>
      <c r="E79" s="590"/>
      <c r="F79" s="589"/>
      <c r="G79" s="590"/>
      <c r="H79" s="590"/>
      <c r="I79" s="605"/>
      <c r="J79" s="589"/>
      <c r="K79" s="590"/>
      <c r="L79" s="590"/>
      <c r="M79" s="605"/>
      <c r="N79" s="590"/>
      <c r="O79" s="590"/>
      <c r="P79" s="590"/>
      <c r="Q79" s="590"/>
      <c r="R79" s="590"/>
      <c r="S79" s="590"/>
      <c r="T79" s="590"/>
      <c r="U79" s="590"/>
      <c r="V79" s="590"/>
      <c r="W79" s="590"/>
      <c r="X79" s="590"/>
      <c r="Y79" s="590"/>
      <c r="Z79" s="590"/>
    </row>
    <row r="80" spans="1:26" ht="13.5" customHeight="1">
      <c r="A80" s="589"/>
      <c r="B80" s="590"/>
      <c r="C80" s="590"/>
      <c r="D80" s="605"/>
      <c r="E80" s="590"/>
      <c r="F80" s="589"/>
      <c r="G80" s="590"/>
      <c r="H80" s="590"/>
      <c r="I80" s="605"/>
      <c r="J80" s="589"/>
      <c r="K80" s="590"/>
      <c r="L80" s="590"/>
      <c r="M80" s="605"/>
      <c r="N80" s="590"/>
      <c r="O80" s="590"/>
      <c r="P80" s="590"/>
      <c r="Q80" s="590"/>
      <c r="R80" s="590"/>
      <c r="S80" s="590"/>
      <c r="T80" s="590"/>
      <c r="U80" s="590"/>
      <c r="V80" s="590"/>
      <c r="W80" s="590"/>
      <c r="X80" s="590"/>
      <c r="Y80" s="590"/>
      <c r="Z80" s="590"/>
    </row>
    <row r="81" spans="1:26" ht="13.5" customHeight="1">
      <c r="A81" s="589"/>
      <c r="B81" s="590"/>
      <c r="C81" s="590"/>
      <c r="D81" s="605"/>
      <c r="E81" s="590"/>
      <c r="F81" s="589"/>
      <c r="G81" s="590"/>
      <c r="H81" s="590"/>
      <c r="I81" s="605"/>
      <c r="J81" s="589"/>
      <c r="K81" s="590"/>
      <c r="L81" s="590"/>
      <c r="M81" s="605"/>
      <c r="N81" s="590"/>
      <c r="O81" s="590"/>
      <c r="P81" s="590"/>
      <c r="Q81" s="590"/>
      <c r="R81" s="590"/>
      <c r="S81" s="590"/>
      <c r="T81" s="590"/>
      <c r="U81" s="590"/>
      <c r="V81" s="590"/>
      <c r="W81" s="590"/>
      <c r="X81" s="590"/>
      <c r="Y81" s="590"/>
      <c r="Z81" s="590"/>
    </row>
    <row r="82" spans="1:26" ht="13.5" customHeight="1">
      <c r="A82" s="589"/>
      <c r="B82" s="590"/>
      <c r="C82" s="590"/>
      <c r="D82" s="605"/>
      <c r="E82" s="590"/>
      <c r="F82" s="589"/>
      <c r="G82" s="590"/>
      <c r="H82" s="590"/>
      <c r="I82" s="605"/>
      <c r="J82" s="589"/>
      <c r="K82" s="590"/>
      <c r="L82" s="590"/>
      <c r="M82" s="605"/>
      <c r="N82" s="590"/>
      <c r="O82" s="590"/>
      <c r="P82" s="590"/>
      <c r="Q82" s="590"/>
      <c r="R82" s="590"/>
      <c r="S82" s="590"/>
      <c r="T82" s="590"/>
      <c r="U82" s="590"/>
      <c r="V82" s="590"/>
      <c r="W82" s="590"/>
      <c r="X82" s="590"/>
      <c r="Y82" s="590"/>
      <c r="Z82" s="590"/>
    </row>
    <row r="83" spans="1:26" ht="13.5" customHeight="1">
      <c r="A83" s="589"/>
      <c r="B83" s="590"/>
      <c r="C83" s="590"/>
      <c r="D83" s="605"/>
      <c r="E83" s="590"/>
      <c r="F83" s="589"/>
      <c r="G83" s="590"/>
      <c r="H83" s="590"/>
      <c r="I83" s="605"/>
      <c r="J83" s="589"/>
      <c r="K83" s="590"/>
      <c r="L83" s="590"/>
      <c r="M83" s="605"/>
      <c r="N83" s="590"/>
      <c r="O83" s="590"/>
      <c r="P83" s="590"/>
      <c r="Q83" s="590"/>
      <c r="R83" s="590"/>
      <c r="S83" s="590"/>
      <c r="T83" s="590"/>
      <c r="U83" s="590"/>
      <c r="V83" s="590"/>
      <c r="W83" s="590"/>
      <c r="X83" s="590"/>
      <c r="Y83" s="590"/>
      <c r="Z83" s="590"/>
    </row>
    <row r="84" spans="1:26" ht="13.5" customHeight="1">
      <c r="A84" s="589"/>
      <c r="B84" s="590"/>
      <c r="C84" s="590"/>
      <c r="D84" s="605"/>
      <c r="E84" s="590"/>
      <c r="F84" s="589"/>
      <c r="G84" s="590"/>
      <c r="H84" s="590"/>
      <c r="I84" s="605"/>
      <c r="J84" s="589"/>
      <c r="K84" s="590"/>
      <c r="L84" s="590"/>
      <c r="M84" s="605"/>
      <c r="N84" s="590"/>
      <c r="O84" s="590"/>
      <c r="P84" s="590"/>
      <c r="Q84" s="590"/>
      <c r="R84" s="590"/>
      <c r="S84" s="590"/>
      <c r="T84" s="590"/>
      <c r="U84" s="590"/>
      <c r="V84" s="590"/>
      <c r="W84" s="590"/>
      <c r="X84" s="590"/>
      <c r="Y84" s="590"/>
      <c r="Z84" s="590"/>
    </row>
    <row r="85" spans="1:26" ht="13.5" customHeight="1">
      <c r="A85" s="589"/>
      <c r="B85" s="590"/>
      <c r="C85" s="590"/>
      <c r="D85" s="605"/>
      <c r="E85" s="590"/>
      <c r="F85" s="589"/>
      <c r="G85" s="590"/>
      <c r="H85" s="590"/>
      <c r="I85" s="605"/>
      <c r="J85" s="589"/>
      <c r="K85" s="590"/>
      <c r="L85" s="590"/>
      <c r="M85" s="605"/>
      <c r="N85" s="590"/>
      <c r="O85" s="590"/>
      <c r="P85" s="590"/>
      <c r="Q85" s="590"/>
      <c r="R85" s="590"/>
      <c r="S85" s="590"/>
      <c r="T85" s="590"/>
      <c r="U85" s="590"/>
      <c r="V85" s="590"/>
      <c r="W85" s="590"/>
      <c r="X85" s="590"/>
      <c r="Y85" s="590"/>
      <c r="Z85" s="590"/>
    </row>
    <row r="86" spans="1:26" ht="13.5" customHeight="1">
      <c r="A86" s="589"/>
      <c r="B86" s="590"/>
      <c r="C86" s="590"/>
      <c r="D86" s="605"/>
      <c r="E86" s="590"/>
      <c r="F86" s="589"/>
      <c r="G86" s="590"/>
      <c r="H86" s="590"/>
      <c r="I86" s="605"/>
      <c r="J86" s="589"/>
      <c r="K86" s="590"/>
      <c r="L86" s="590"/>
      <c r="M86" s="605"/>
      <c r="N86" s="590"/>
      <c r="O86" s="590"/>
      <c r="P86" s="590"/>
      <c r="Q86" s="590"/>
      <c r="R86" s="590"/>
      <c r="S86" s="590"/>
      <c r="T86" s="590"/>
      <c r="U86" s="590"/>
      <c r="V86" s="590"/>
      <c r="W86" s="590"/>
      <c r="X86" s="590"/>
      <c r="Y86" s="590"/>
      <c r="Z86" s="590"/>
    </row>
    <row r="87" spans="1:26" ht="13.5" customHeight="1">
      <c r="A87" s="589"/>
      <c r="B87" s="590"/>
      <c r="C87" s="590"/>
      <c r="D87" s="605"/>
      <c r="E87" s="590"/>
      <c r="F87" s="589"/>
      <c r="G87" s="590"/>
      <c r="H87" s="590"/>
      <c r="I87" s="605"/>
      <c r="J87" s="589"/>
      <c r="K87" s="590"/>
      <c r="L87" s="590"/>
      <c r="M87" s="605"/>
      <c r="N87" s="590"/>
      <c r="O87" s="590"/>
      <c r="P87" s="590"/>
      <c r="Q87" s="590"/>
      <c r="R87" s="590"/>
      <c r="S87" s="590"/>
      <c r="T87" s="590"/>
      <c r="U87" s="590"/>
      <c r="V87" s="590"/>
      <c r="W87" s="590"/>
      <c r="X87" s="590"/>
      <c r="Y87" s="590"/>
      <c r="Z87" s="590"/>
    </row>
    <row r="88" spans="1:26" ht="13.5" customHeight="1">
      <c r="A88" s="589"/>
      <c r="B88" s="590"/>
      <c r="C88" s="590"/>
      <c r="D88" s="605"/>
      <c r="E88" s="590"/>
      <c r="F88" s="589"/>
      <c r="G88" s="590"/>
      <c r="H88" s="590"/>
      <c r="I88" s="605"/>
      <c r="J88" s="589"/>
      <c r="K88" s="590"/>
      <c r="L88" s="590"/>
      <c r="M88" s="605"/>
      <c r="N88" s="590"/>
      <c r="O88" s="590"/>
      <c r="P88" s="590"/>
      <c r="Q88" s="590"/>
      <c r="R88" s="590"/>
      <c r="S88" s="590"/>
      <c r="T88" s="590"/>
      <c r="U88" s="590"/>
      <c r="V88" s="590"/>
      <c r="W88" s="590"/>
      <c r="X88" s="590"/>
      <c r="Y88" s="590"/>
      <c r="Z88" s="590"/>
    </row>
    <row r="89" spans="1:26" ht="13.5" customHeight="1">
      <c r="A89" s="589"/>
      <c r="B89" s="590"/>
      <c r="C89" s="590"/>
      <c r="D89" s="605"/>
      <c r="E89" s="590"/>
      <c r="F89" s="589"/>
      <c r="G89" s="590"/>
      <c r="H89" s="590"/>
      <c r="I89" s="605"/>
      <c r="J89" s="589"/>
      <c r="K89" s="590"/>
      <c r="L89" s="590"/>
      <c r="M89" s="605"/>
      <c r="N89" s="590"/>
      <c r="O89" s="590"/>
      <c r="P89" s="590"/>
      <c r="Q89" s="590"/>
      <c r="R89" s="590"/>
      <c r="S89" s="590"/>
      <c r="T89" s="590"/>
      <c r="U89" s="590"/>
      <c r="V89" s="590"/>
      <c r="W89" s="590"/>
      <c r="X89" s="590"/>
      <c r="Y89" s="590"/>
      <c r="Z89" s="590"/>
    </row>
    <row r="90" spans="1:26" ht="13.5" customHeight="1">
      <c r="A90" s="589"/>
      <c r="B90" s="590"/>
      <c r="C90" s="590"/>
      <c r="D90" s="605"/>
      <c r="E90" s="590"/>
      <c r="F90" s="589"/>
      <c r="G90" s="590"/>
      <c r="H90" s="590"/>
      <c r="I90" s="605"/>
      <c r="J90" s="589"/>
      <c r="K90" s="590"/>
      <c r="L90" s="590"/>
      <c r="M90" s="605"/>
      <c r="N90" s="590"/>
      <c r="O90" s="590"/>
      <c r="P90" s="590"/>
      <c r="Q90" s="590"/>
      <c r="R90" s="590"/>
      <c r="S90" s="590"/>
      <c r="T90" s="590"/>
      <c r="U90" s="590"/>
      <c r="V90" s="590"/>
      <c r="W90" s="590"/>
      <c r="X90" s="590"/>
      <c r="Y90" s="590"/>
      <c r="Z90" s="590"/>
    </row>
    <row r="91" spans="1:26" ht="13.5" customHeight="1">
      <c r="A91" s="589"/>
      <c r="B91" s="590"/>
      <c r="C91" s="590"/>
      <c r="D91" s="605"/>
      <c r="E91" s="590"/>
      <c r="F91" s="589"/>
      <c r="G91" s="590"/>
      <c r="H91" s="590"/>
      <c r="I91" s="605"/>
      <c r="J91" s="589"/>
      <c r="K91" s="590"/>
      <c r="L91" s="590"/>
      <c r="M91" s="605"/>
      <c r="N91" s="590"/>
      <c r="O91" s="590"/>
      <c r="P91" s="590"/>
      <c r="Q91" s="590"/>
      <c r="R91" s="590"/>
      <c r="S91" s="590"/>
      <c r="T91" s="590"/>
      <c r="U91" s="590"/>
      <c r="V91" s="590"/>
      <c r="W91" s="590"/>
      <c r="X91" s="590"/>
      <c r="Y91" s="590"/>
      <c r="Z91" s="590"/>
    </row>
    <row r="92" spans="1:26" ht="13.5" customHeight="1">
      <c r="A92" s="589"/>
      <c r="B92" s="590"/>
      <c r="C92" s="590"/>
      <c r="D92" s="605"/>
      <c r="E92" s="590"/>
      <c r="F92" s="589"/>
      <c r="G92" s="590"/>
      <c r="H92" s="590"/>
      <c r="I92" s="605"/>
      <c r="J92" s="589"/>
      <c r="K92" s="590"/>
      <c r="L92" s="590"/>
      <c r="M92" s="605"/>
      <c r="N92" s="590"/>
      <c r="O92" s="590"/>
      <c r="P92" s="590"/>
      <c r="Q92" s="590"/>
      <c r="R92" s="590"/>
      <c r="S92" s="590"/>
      <c r="T92" s="590"/>
      <c r="U92" s="590"/>
      <c r="V92" s="590"/>
      <c r="W92" s="590"/>
      <c r="X92" s="590"/>
      <c r="Y92" s="590"/>
      <c r="Z92" s="590"/>
    </row>
    <row r="93" spans="1:26" ht="13.5" customHeight="1">
      <c r="A93" s="589"/>
      <c r="B93" s="590"/>
      <c r="C93" s="590"/>
      <c r="D93" s="605"/>
      <c r="E93" s="590"/>
      <c r="F93" s="589"/>
      <c r="G93" s="590"/>
      <c r="H93" s="590"/>
      <c r="I93" s="605"/>
      <c r="J93" s="589"/>
      <c r="K93" s="590"/>
      <c r="L93" s="590"/>
      <c r="M93" s="605"/>
      <c r="N93" s="590"/>
      <c r="O93" s="590"/>
      <c r="P93" s="590"/>
      <c r="Q93" s="590"/>
      <c r="R93" s="590"/>
      <c r="S93" s="590"/>
      <c r="T93" s="590"/>
      <c r="U93" s="590"/>
      <c r="V93" s="590"/>
      <c r="W93" s="590"/>
      <c r="X93" s="590"/>
      <c r="Y93" s="590"/>
      <c r="Z93" s="590"/>
    </row>
    <row r="94" spans="1:26" ht="13.5" customHeight="1">
      <c r="A94" s="589"/>
      <c r="B94" s="590"/>
      <c r="C94" s="590"/>
      <c r="D94" s="605"/>
      <c r="E94" s="590"/>
      <c r="F94" s="589"/>
      <c r="G94" s="590"/>
      <c r="H94" s="590"/>
      <c r="I94" s="605"/>
      <c r="J94" s="589"/>
      <c r="K94" s="590"/>
      <c r="L94" s="590"/>
      <c r="M94" s="605"/>
      <c r="N94" s="590"/>
      <c r="O94" s="590"/>
      <c r="P94" s="590"/>
      <c r="Q94" s="590"/>
      <c r="R94" s="590"/>
      <c r="S94" s="590"/>
      <c r="T94" s="590"/>
      <c r="U94" s="590"/>
      <c r="V94" s="590"/>
      <c r="W94" s="590"/>
      <c r="X94" s="590"/>
      <c r="Y94" s="590"/>
      <c r="Z94" s="590"/>
    </row>
    <row r="95" spans="1:26" ht="13.5" customHeight="1">
      <c r="A95" s="589"/>
      <c r="B95" s="590"/>
      <c r="C95" s="590"/>
      <c r="D95" s="605"/>
      <c r="E95" s="590"/>
      <c r="F95" s="589"/>
      <c r="G95" s="590"/>
      <c r="H95" s="590"/>
      <c r="I95" s="605"/>
      <c r="J95" s="589"/>
      <c r="K95" s="590"/>
      <c r="L95" s="590"/>
      <c r="M95" s="605"/>
      <c r="N95" s="590"/>
      <c r="O95" s="590"/>
      <c r="P95" s="590"/>
      <c r="Q95" s="590"/>
      <c r="R95" s="590"/>
      <c r="S95" s="590"/>
      <c r="T95" s="590"/>
      <c r="U95" s="590"/>
      <c r="V95" s="590"/>
      <c r="W95" s="590"/>
      <c r="X95" s="590"/>
      <c r="Y95" s="590"/>
      <c r="Z95" s="590"/>
    </row>
    <row r="96" spans="1:26" ht="13.5" customHeight="1">
      <c r="A96" s="589"/>
      <c r="B96" s="590"/>
      <c r="C96" s="590"/>
      <c r="D96" s="605"/>
      <c r="E96" s="590"/>
      <c r="F96" s="589"/>
      <c r="G96" s="590"/>
      <c r="H96" s="590"/>
      <c r="I96" s="605"/>
      <c r="J96" s="589"/>
      <c r="K96" s="590"/>
      <c r="L96" s="590"/>
      <c r="M96" s="605"/>
      <c r="N96" s="590"/>
      <c r="O96" s="590"/>
      <c r="P96" s="590"/>
      <c r="Q96" s="590"/>
      <c r="R96" s="590"/>
      <c r="S96" s="590"/>
      <c r="T96" s="590"/>
      <c r="U96" s="590"/>
      <c r="V96" s="590"/>
      <c r="W96" s="590"/>
      <c r="X96" s="590"/>
      <c r="Y96" s="590"/>
      <c r="Z96" s="590"/>
    </row>
    <row r="97" spans="1:26" ht="13.5" customHeight="1">
      <c r="A97" s="589"/>
      <c r="B97" s="590"/>
      <c r="C97" s="590"/>
      <c r="D97" s="605"/>
      <c r="E97" s="590"/>
      <c r="F97" s="589"/>
      <c r="G97" s="590"/>
      <c r="H97" s="590"/>
      <c r="I97" s="605"/>
      <c r="J97" s="589"/>
      <c r="K97" s="590"/>
      <c r="L97" s="590"/>
      <c r="M97" s="605"/>
      <c r="N97" s="590"/>
      <c r="O97" s="590"/>
      <c r="P97" s="590"/>
      <c r="Q97" s="590"/>
      <c r="R97" s="590"/>
      <c r="S97" s="590"/>
      <c r="T97" s="590"/>
      <c r="U97" s="590"/>
      <c r="V97" s="590"/>
      <c r="W97" s="590"/>
      <c r="X97" s="590"/>
      <c r="Y97" s="590"/>
      <c r="Z97" s="590"/>
    </row>
    <row r="98" spans="1:26" ht="13.5" customHeight="1">
      <c r="A98" s="589"/>
      <c r="B98" s="590"/>
      <c r="C98" s="590"/>
      <c r="D98" s="605"/>
      <c r="E98" s="590"/>
      <c r="F98" s="589"/>
      <c r="G98" s="590"/>
      <c r="H98" s="590"/>
      <c r="I98" s="605"/>
      <c r="J98" s="589"/>
      <c r="K98" s="590"/>
      <c r="L98" s="590"/>
      <c r="M98" s="605"/>
      <c r="N98" s="590"/>
      <c r="O98" s="590"/>
      <c r="P98" s="590"/>
      <c r="Q98" s="590"/>
      <c r="R98" s="590"/>
      <c r="S98" s="590"/>
      <c r="T98" s="590"/>
      <c r="U98" s="590"/>
      <c r="V98" s="590"/>
      <c r="W98" s="590"/>
      <c r="X98" s="590"/>
      <c r="Y98" s="590"/>
      <c r="Z98" s="590"/>
    </row>
    <row r="99" spans="1:26" ht="13.5" customHeight="1">
      <c r="A99" s="589"/>
      <c r="B99" s="590"/>
      <c r="C99" s="590"/>
      <c r="D99" s="605"/>
      <c r="E99" s="590"/>
      <c r="F99" s="589"/>
      <c r="G99" s="590"/>
      <c r="H99" s="590"/>
      <c r="I99" s="605"/>
      <c r="J99" s="589"/>
      <c r="K99" s="590"/>
      <c r="L99" s="590"/>
      <c r="M99" s="605"/>
      <c r="N99" s="590"/>
      <c r="O99" s="590"/>
      <c r="P99" s="590"/>
      <c r="Q99" s="590"/>
      <c r="R99" s="590"/>
      <c r="S99" s="590"/>
      <c r="T99" s="590"/>
      <c r="U99" s="590"/>
      <c r="V99" s="590"/>
      <c r="W99" s="590"/>
      <c r="X99" s="590"/>
      <c r="Y99" s="590"/>
      <c r="Z99" s="590"/>
    </row>
    <row r="100" spans="1:26" ht="13.5" customHeight="1">
      <c r="A100" s="589"/>
      <c r="B100" s="590"/>
      <c r="C100" s="590"/>
      <c r="D100" s="605"/>
      <c r="E100" s="590"/>
      <c r="F100" s="589"/>
      <c r="G100" s="590"/>
      <c r="H100" s="590"/>
      <c r="I100" s="605"/>
      <c r="J100" s="589"/>
      <c r="K100" s="590"/>
      <c r="L100" s="590"/>
      <c r="M100" s="605"/>
      <c r="N100" s="590"/>
      <c r="O100" s="590"/>
      <c r="P100" s="590"/>
      <c r="Q100" s="590"/>
      <c r="R100" s="590"/>
      <c r="S100" s="590"/>
      <c r="T100" s="590"/>
      <c r="U100" s="590"/>
      <c r="V100" s="590"/>
      <c r="W100" s="590"/>
      <c r="X100" s="590"/>
      <c r="Y100" s="590"/>
      <c r="Z100" s="590"/>
    </row>
    <row r="101" spans="1:26" ht="13.5" customHeight="1">
      <c r="A101" s="589"/>
      <c r="B101" s="590"/>
      <c r="C101" s="590"/>
      <c r="D101" s="605"/>
      <c r="E101" s="590"/>
      <c r="F101" s="589"/>
      <c r="G101" s="590"/>
      <c r="H101" s="590"/>
      <c r="I101" s="605"/>
      <c r="J101" s="589"/>
      <c r="K101" s="590"/>
      <c r="L101" s="590"/>
      <c r="M101" s="605"/>
      <c r="N101" s="590"/>
      <c r="O101" s="590"/>
      <c r="P101" s="590"/>
      <c r="Q101" s="590"/>
      <c r="R101" s="590"/>
      <c r="S101" s="590"/>
      <c r="T101" s="590"/>
      <c r="U101" s="590"/>
      <c r="V101" s="590"/>
      <c r="W101" s="590"/>
      <c r="X101" s="590"/>
      <c r="Y101" s="590"/>
      <c r="Z101" s="590"/>
    </row>
    <row r="102" spans="1:26" ht="13.5" customHeight="1">
      <c r="A102" s="589"/>
      <c r="B102" s="590"/>
      <c r="C102" s="590"/>
      <c r="D102" s="605"/>
      <c r="E102" s="590"/>
      <c r="F102" s="589"/>
      <c r="G102" s="590"/>
      <c r="H102" s="590"/>
      <c r="I102" s="605"/>
      <c r="J102" s="589"/>
      <c r="K102" s="590"/>
      <c r="L102" s="590"/>
      <c r="M102" s="605"/>
      <c r="N102" s="590"/>
      <c r="O102" s="590"/>
      <c r="P102" s="590"/>
      <c r="Q102" s="590"/>
      <c r="R102" s="590"/>
      <c r="S102" s="590"/>
      <c r="T102" s="590"/>
      <c r="U102" s="590"/>
      <c r="V102" s="590"/>
      <c r="W102" s="590"/>
      <c r="X102" s="590"/>
      <c r="Y102" s="590"/>
      <c r="Z102" s="590"/>
    </row>
    <row r="103" spans="1:26" ht="13.5" customHeight="1">
      <c r="A103" s="589"/>
      <c r="B103" s="590"/>
      <c r="C103" s="590"/>
      <c r="D103" s="605"/>
      <c r="E103" s="590"/>
      <c r="F103" s="589"/>
      <c r="G103" s="590"/>
      <c r="H103" s="590"/>
      <c r="I103" s="605"/>
      <c r="J103" s="589"/>
      <c r="K103" s="590"/>
      <c r="L103" s="590"/>
      <c r="M103" s="605"/>
      <c r="N103" s="590"/>
      <c r="O103" s="590"/>
      <c r="P103" s="590"/>
      <c r="Q103" s="590"/>
      <c r="R103" s="590"/>
      <c r="S103" s="590"/>
      <c r="T103" s="590"/>
      <c r="U103" s="590"/>
      <c r="V103" s="590"/>
      <c r="W103" s="590"/>
      <c r="X103" s="590"/>
      <c r="Y103" s="590"/>
      <c r="Z103" s="590"/>
    </row>
    <row r="104" spans="1:26" ht="13.5" customHeight="1">
      <c r="A104" s="589"/>
      <c r="B104" s="590"/>
      <c r="C104" s="590"/>
      <c r="D104" s="605"/>
      <c r="E104" s="590"/>
      <c r="F104" s="589"/>
      <c r="G104" s="590"/>
      <c r="H104" s="590"/>
      <c r="I104" s="605"/>
      <c r="J104" s="589"/>
      <c r="K104" s="590"/>
      <c r="L104" s="590"/>
      <c r="M104" s="605"/>
      <c r="N104" s="590"/>
      <c r="O104" s="590"/>
      <c r="P104" s="590"/>
      <c r="Q104" s="590"/>
      <c r="R104" s="590"/>
      <c r="S104" s="590"/>
      <c r="T104" s="590"/>
      <c r="U104" s="590"/>
      <c r="V104" s="590"/>
      <c r="W104" s="590"/>
      <c r="X104" s="590"/>
      <c r="Y104" s="590"/>
      <c r="Z104" s="590"/>
    </row>
    <row r="105" spans="1:26" ht="13.5" customHeight="1">
      <c r="A105" s="589"/>
      <c r="B105" s="590"/>
      <c r="C105" s="590"/>
      <c r="D105" s="605"/>
      <c r="E105" s="590"/>
      <c r="F105" s="589"/>
      <c r="G105" s="590"/>
      <c r="H105" s="590"/>
      <c r="I105" s="605"/>
      <c r="J105" s="589"/>
      <c r="K105" s="590"/>
      <c r="L105" s="590"/>
      <c r="M105" s="605"/>
      <c r="N105" s="590"/>
      <c r="O105" s="590"/>
      <c r="P105" s="590"/>
      <c r="Q105" s="590"/>
      <c r="R105" s="590"/>
      <c r="S105" s="590"/>
      <c r="T105" s="590"/>
      <c r="U105" s="590"/>
      <c r="V105" s="590"/>
      <c r="W105" s="590"/>
      <c r="X105" s="590"/>
      <c r="Y105" s="590"/>
      <c r="Z105" s="590"/>
    </row>
    <row r="106" spans="1:26" ht="13.5" customHeight="1">
      <c r="A106" s="589"/>
      <c r="B106" s="590"/>
      <c r="C106" s="590"/>
      <c r="D106" s="605"/>
      <c r="E106" s="590"/>
      <c r="F106" s="589"/>
      <c r="G106" s="590"/>
      <c r="H106" s="590"/>
      <c r="I106" s="605"/>
      <c r="J106" s="589"/>
      <c r="K106" s="590"/>
      <c r="L106" s="590"/>
      <c r="M106" s="605"/>
      <c r="N106" s="590"/>
      <c r="O106" s="590"/>
      <c r="P106" s="590"/>
      <c r="Q106" s="590"/>
      <c r="R106" s="590"/>
      <c r="S106" s="590"/>
      <c r="T106" s="590"/>
      <c r="U106" s="590"/>
      <c r="V106" s="590"/>
      <c r="W106" s="590"/>
      <c r="X106" s="590"/>
      <c r="Y106" s="590"/>
      <c r="Z106" s="590"/>
    </row>
    <row r="107" spans="1:26" ht="13.5" customHeight="1">
      <c r="A107" s="589"/>
      <c r="B107" s="590"/>
      <c r="C107" s="590"/>
      <c r="D107" s="605"/>
      <c r="E107" s="590"/>
      <c r="F107" s="589"/>
      <c r="G107" s="590"/>
      <c r="H107" s="590"/>
      <c r="I107" s="605"/>
      <c r="J107" s="589"/>
      <c r="K107" s="590"/>
      <c r="L107" s="590"/>
      <c r="M107" s="605"/>
      <c r="N107" s="590"/>
      <c r="O107" s="590"/>
      <c r="P107" s="590"/>
      <c r="Q107" s="590"/>
      <c r="R107" s="590"/>
      <c r="S107" s="590"/>
      <c r="T107" s="590"/>
      <c r="U107" s="590"/>
      <c r="V107" s="590"/>
      <c r="W107" s="590"/>
      <c r="X107" s="590"/>
      <c r="Y107" s="590"/>
      <c r="Z107" s="590"/>
    </row>
    <row r="108" spans="1:26" ht="13.5" customHeight="1">
      <c r="A108" s="589"/>
      <c r="B108" s="590"/>
      <c r="C108" s="590"/>
      <c r="D108" s="605"/>
      <c r="E108" s="590"/>
      <c r="F108" s="589"/>
      <c r="G108" s="590"/>
      <c r="H108" s="590"/>
      <c r="I108" s="605"/>
      <c r="J108" s="589"/>
      <c r="K108" s="590"/>
      <c r="L108" s="590"/>
      <c r="M108" s="605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</row>
    <row r="109" spans="1:26" ht="13.5" customHeight="1">
      <c r="A109" s="589"/>
      <c r="B109" s="590"/>
      <c r="C109" s="590"/>
      <c r="D109" s="605"/>
      <c r="E109" s="590"/>
      <c r="F109" s="589"/>
      <c r="G109" s="590"/>
      <c r="H109" s="590"/>
      <c r="I109" s="605"/>
      <c r="J109" s="589"/>
      <c r="K109" s="590"/>
      <c r="L109" s="590"/>
      <c r="M109" s="605"/>
      <c r="N109" s="590"/>
      <c r="O109" s="590"/>
      <c r="P109" s="590"/>
      <c r="Q109" s="590"/>
      <c r="R109" s="590"/>
      <c r="S109" s="590"/>
      <c r="T109" s="590"/>
      <c r="U109" s="590"/>
      <c r="V109" s="590"/>
      <c r="W109" s="590"/>
      <c r="X109" s="590"/>
      <c r="Y109" s="590"/>
      <c r="Z109" s="590"/>
    </row>
    <row r="110" spans="1:26" ht="13.5" customHeight="1">
      <c r="A110" s="589"/>
      <c r="B110" s="590"/>
      <c r="C110" s="590"/>
      <c r="D110" s="605"/>
      <c r="E110" s="590"/>
      <c r="F110" s="589"/>
      <c r="G110" s="590"/>
      <c r="H110" s="590"/>
      <c r="I110" s="605"/>
      <c r="J110" s="589"/>
      <c r="K110" s="590"/>
      <c r="L110" s="590"/>
      <c r="M110" s="605"/>
      <c r="N110" s="590"/>
      <c r="O110" s="590"/>
      <c r="P110" s="590"/>
      <c r="Q110" s="590"/>
      <c r="R110" s="590"/>
      <c r="S110" s="590"/>
      <c r="T110" s="590"/>
      <c r="U110" s="590"/>
      <c r="V110" s="590"/>
      <c r="W110" s="590"/>
      <c r="X110" s="590"/>
      <c r="Y110" s="590"/>
      <c r="Z110" s="590"/>
    </row>
    <row r="111" spans="1:26" ht="13.5" customHeight="1">
      <c r="A111" s="589"/>
      <c r="B111" s="590"/>
      <c r="C111" s="590"/>
      <c r="D111" s="605"/>
      <c r="E111" s="590"/>
      <c r="F111" s="589"/>
      <c r="G111" s="590"/>
      <c r="H111" s="590"/>
      <c r="I111" s="605"/>
      <c r="J111" s="589"/>
      <c r="K111" s="590"/>
      <c r="L111" s="590"/>
      <c r="M111" s="605"/>
      <c r="N111" s="590"/>
      <c r="O111" s="590"/>
      <c r="P111" s="590"/>
      <c r="Q111" s="590"/>
      <c r="R111" s="590"/>
      <c r="S111" s="590"/>
      <c r="T111" s="590"/>
      <c r="U111" s="590"/>
      <c r="V111" s="590"/>
      <c r="W111" s="590"/>
      <c r="X111" s="590"/>
      <c r="Y111" s="590"/>
      <c r="Z111" s="590"/>
    </row>
    <row r="112" spans="1:26" ht="13.5" customHeight="1">
      <c r="A112" s="589"/>
      <c r="B112" s="590"/>
      <c r="C112" s="590"/>
      <c r="D112" s="605"/>
      <c r="E112" s="590"/>
      <c r="F112" s="589"/>
      <c r="G112" s="590"/>
      <c r="H112" s="590"/>
      <c r="I112" s="605"/>
      <c r="J112" s="589"/>
      <c r="K112" s="590"/>
      <c r="L112" s="590"/>
      <c r="M112" s="605"/>
      <c r="N112" s="590"/>
      <c r="O112" s="590"/>
      <c r="P112" s="590"/>
      <c r="Q112" s="590"/>
      <c r="R112" s="590"/>
      <c r="S112" s="590"/>
      <c r="T112" s="590"/>
      <c r="U112" s="590"/>
      <c r="V112" s="590"/>
      <c r="W112" s="590"/>
      <c r="X112" s="590"/>
      <c r="Y112" s="590"/>
      <c r="Z112" s="590"/>
    </row>
    <row r="113" spans="1:26" ht="13.5" customHeight="1">
      <c r="A113" s="589"/>
      <c r="B113" s="590"/>
      <c r="C113" s="590"/>
      <c r="D113" s="605"/>
      <c r="E113" s="590"/>
      <c r="F113" s="589"/>
      <c r="G113" s="590"/>
      <c r="H113" s="590"/>
      <c r="I113" s="605"/>
      <c r="J113" s="589"/>
      <c r="K113" s="590"/>
      <c r="L113" s="590"/>
      <c r="M113" s="605"/>
      <c r="N113" s="590"/>
      <c r="O113" s="590"/>
      <c r="P113" s="590"/>
      <c r="Q113" s="590"/>
      <c r="R113" s="590"/>
      <c r="S113" s="590"/>
      <c r="T113" s="590"/>
      <c r="U113" s="590"/>
      <c r="V113" s="590"/>
      <c r="W113" s="590"/>
      <c r="X113" s="590"/>
      <c r="Y113" s="590"/>
      <c r="Z113" s="590"/>
    </row>
    <row r="114" spans="1:26" ht="13.5" customHeight="1">
      <c r="A114" s="589"/>
      <c r="B114" s="590"/>
      <c r="C114" s="590"/>
      <c r="D114" s="605"/>
      <c r="E114" s="590"/>
      <c r="F114" s="589"/>
      <c r="G114" s="590"/>
      <c r="H114" s="590"/>
      <c r="I114" s="605"/>
      <c r="J114" s="589"/>
      <c r="K114" s="590"/>
      <c r="L114" s="590"/>
      <c r="M114" s="605"/>
      <c r="N114" s="590"/>
      <c r="O114" s="590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</row>
    <row r="115" spans="1:26" ht="13.5" customHeight="1">
      <c r="A115" s="589"/>
      <c r="B115" s="590"/>
      <c r="C115" s="590"/>
      <c r="D115" s="605"/>
      <c r="E115" s="590"/>
      <c r="F115" s="589"/>
      <c r="G115" s="590"/>
      <c r="H115" s="590"/>
      <c r="I115" s="605"/>
      <c r="J115" s="589"/>
      <c r="K115" s="590"/>
      <c r="L115" s="590"/>
      <c r="M115" s="605"/>
      <c r="N115" s="590"/>
      <c r="O115" s="590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</row>
    <row r="116" spans="1:26" ht="13.5" customHeight="1">
      <c r="A116" s="589"/>
      <c r="B116" s="590"/>
      <c r="C116" s="590"/>
      <c r="D116" s="605"/>
      <c r="E116" s="590"/>
      <c r="F116" s="589"/>
      <c r="G116" s="590"/>
      <c r="H116" s="590"/>
      <c r="I116" s="605"/>
      <c r="J116" s="589"/>
      <c r="K116" s="590"/>
      <c r="L116" s="590"/>
      <c r="M116" s="605"/>
      <c r="N116" s="590"/>
      <c r="O116" s="590"/>
      <c r="P116" s="590"/>
      <c r="Q116" s="590"/>
      <c r="R116" s="590"/>
      <c r="S116" s="590"/>
      <c r="T116" s="590"/>
      <c r="U116" s="590"/>
      <c r="V116" s="590"/>
      <c r="W116" s="590"/>
      <c r="X116" s="590"/>
      <c r="Y116" s="590"/>
      <c r="Z116" s="590"/>
    </row>
    <row r="117" spans="1:26" ht="13.5" customHeight="1">
      <c r="A117" s="589"/>
      <c r="B117" s="590"/>
      <c r="C117" s="590"/>
      <c r="D117" s="605"/>
      <c r="E117" s="590"/>
      <c r="F117" s="589"/>
      <c r="G117" s="590"/>
      <c r="H117" s="590"/>
      <c r="I117" s="605"/>
      <c r="J117" s="589"/>
      <c r="K117" s="590"/>
      <c r="L117" s="590"/>
      <c r="M117" s="605"/>
      <c r="N117" s="590"/>
      <c r="O117" s="590"/>
      <c r="P117" s="590"/>
      <c r="Q117" s="590"/>
      <c r="R117" s="590"/>
      <c r="S117" s="590"/>
      <c r="T117" s="590"/>
      <c r="U117" s="590"/>
      <c r="V117" s="590"/>
      <c r="W117" s="590"/>
      <c r="X117" s="590"/>
      <c r="Y117" s="590"/>
      <c r="Z117" s="590"/>
    </row>
    <row r="118" spans="1:26" ht="13.5" customHeight="1">
      <c r="A118" s="589"/>
      <c r="B118" s="590"/>
      <c r="C118" s="590"/>
      <c r="D118" s="605"/>
      <c r="E118" s="590"/>
      <c r="F118" s="589"/>
      <c r="G118" s="590"/>
      <c r="H118" s="590"/>
      <c r="I118" s="605"/>
      <c r="J118" s="589"/>
      <c r="K118" s="590"/>
      <c r="L118" s="590"/>
      <c r="M118" s="605"/>
      <c r="N118" s="590"/>
      <c r="O118" s="590"/>
      <c r="P118" s="590"/>
      <c r="Q118" s="590"/>
      <c r="R118" s="590"/>
      <c r="S118" s="590"/>
      <c r="T118" s="590"/>
      <c r="U118" s="590"/>
      <c r="V118" s="590"/>
      <c r="W118" s="590"/>
      <c r="X118" s="590"/>
      <c r="Y118" s="590"/>
      <c r="Z118" s="590"/>
    </row>
    <row r="119" spans="1:26" ht="13.5" customHeight="1">
      <c r="A119" s="589"/>
      <c r="B119" s="590"/>
      <c r="C119" s="590"/>
      <c r="D119" s="605"/>
      <c r="E119" s="590"/>
      <c r="F119" s="589"/>
      <c r="G119" s="590"/>
      <c r="H119" s="590"/>
      <c r="I119" s="605"/>
      <c r="J119" s="589"/>
      <c r="K119" s="590"/>
      <c r="L119" s="590"/>
      <c r="M119" s="605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</row>
    <row r="120" spans="1:26" ht="13.5" customHeight="1">
      <c r="A120" s="589"/>
      <c r="B120" s="590"/>
      <c r="C120" s="590"/>
      <c r="D120" s="605"/>
      <c r="E120" s="590"/>
      <c r="F120" s="589"/>
      <c r="G120" s="590"/>
      <c r="H120" s="590"/>
      <c r="I120" s="605"/>
      <c r="J120" s="589"/>
      <c r="K120" s="590"/>
      <c r="L120" s="590"/>
      <c r="M120" s="605"/>
      <c r="N120" s="590"/>
      <c r="O120" s="590"/>
      <c r="P120" s="590"/>
      <c r="Q120" s="590"/>
      <c r="R120" s="590"/>
      <c r="S120" s="590"/>
      <c r="T120" s="590"/>
      <c r="U120" s="590"/>
      <c r="V120" s="590"/>
      <c r="W120" s="590"/>
      <c r="X120" s="590"/>
      <c r="Y120" s="590"/>
      <c r="Z120" s="590"/>
    </row>
    <row r="121" spans="1:26" ht="13.5" customHeight="1">
      <c r="A121" s="589"/>
      <c r="B121" s="590"/>
      <c r="C121" s="590"/>
      <c r="D121" s="605"/>
      <c r="E121" s="590"/>
      <c r="F121" s="589"/>
      <c r="G121" s="590"/>
      <c r="H121" s="590"/>
      <c r="I121" s="605"/>
      <c r="J121" s="589"/>
      <c r="K121" s="590"/>
      <c r="L121" s="590"/>
      <c r="M121" s="605"/>
      <c r="N121" s="590"/>
      <c r="O121" s="590"/>
      <c r="P121" s="590"/>
      <c r="Q121" s="590"/>
      <c r="R121" s="590"/>
      <c r="S121" s="590"/>
      <c r="T121" s="590"/>
      <c r="U121" s="590"/>
      <c r="V121" s="590"/>
      <c r="W121" s="590"/>
      <c r="X121" s="590"/>
      <c r="Y121" s="590"/>
      <c r="Z121" s="590"/>
    </row>
    <row r="122" spans="1:26" ht="13.5" customHeight="1">
      <c r="A122" s="589"/>
      <c r="B122" s="590"/>
      <c r="C122" s="590"/>
      <c r="D122" s="605"/>
      <c r="E122" s="590"/>
      <c r="F122" s="589"/>
      <c r="G122" s="590"/>
      <c r="H122" s="590"/>
      <c r="I122" s="605"/>
      <c r="J122" s="589"/>
      <c r="K122" s="590"/>
      <c r="L122" s="590"/>
      <c r="M122" s="605"/>
      <c r="N122" s="590"/>
      <c r="O122" s="590"/>
      <c r="P122" s="590"/>
      <c r="Q122" s="590"/>
      <c r="R122" s="590"/>
      <c r="S122" s="590"/>
      <c r="T122" s="590"/>
      <c r="U122" s="590"/>
      <c r="V122" s="590"/>
      <c r="W122" s="590"/>
      <c r="X122" s="590"/>
      <c r="Y122" s="590"/>
      <c r="Z122" s="590"/>
    </row>
    <row r="123" spans="1:26" ht="13.5" customHeight="1">
      <c r="A123" s="589"/>
      <c r="B123" s="590"/>
      <c r="C123" s="590"/>
      <c r="D123" s="605"/>
      <c r="E123" s="590"/>
      <c r="F123" s="589"/>
      <c r="G123" s="590"/>
      <c r="H123" s="590"/>
      <c r="I123" s="605"/>
      <c r="J123" s="589"/>
      <c r="K123" s="590"/>
      <c r="L123" s="590"/>
      <c r="M123" s="605"/>
      <c r="N123" s="590"/>
      <c r="O123" s="590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</row>
    <row r="124" spans="1:26" ht="13.5" customHeight="1">
      <c r="A124" s="589"/>
      <c r="B124" s="590"/>
      <c r="C124" s="590"/>
      <c r="D124" s="605"/>
      <c r="E124" s="590"/>
      <c r="F124" s="589"/>
      <c r="G124" s="590"/>
      <c r="H124" s="590"/>
      <c r="I124" s="605"/>
      <c r="J124" s="589"/>
      <c r="K124" s="590"/>
      <c r="L124" s="590"/>
      <c r="M124" s="605"/>
      <c r="N124" s="590"/>
      <c r="O124" s="590"/>
      <c r="P124" s="590"/>
      <c r="Q124" s="590"/>
      <c r="R124" s="590"/>
      <c r="S124" s="590"/>
      <c r="T124" s="590"/>
      <c r="U124" s="590"/>
      <c r="V124" s="590"/>
      <c r="W124" s="590"/>
      <c r="X124" s="590"/>
      <c r="Y124" s="590"/>
      <c r="Z124" s="590"/>
    </row>
    <row r="125" spans="1:26" ht="13.5" customHeight="1">
      <c r="A125" s="589"/>
      <c r="B125" s="590"/>
      <c r="C125" s="590"/>
      <c r="D125" s="605"/>
      <c r="E125" s="590"/>
      <c r="F125" s="589"/>
      <c r="G125" s="590"/>
      <c r="H125" s="590"/>
      <c r="I125" s="605"/>
      <c r="J125" s="589"/>
      <c r="K125" s="590"/>
      <c r="L125" s="590"/>
      <c r="M125" s="605"/>
      <c r="N125" s="590"/>
      <c r="O125" s="590"/>
      <c r="P125" s="590"/>
      <c r="Q125" s="590"/>
      <c r="R125" s="590"/>
      <c r="S125" s="590"/>
      <c r="T125" s="590"/>
      <c r="U125" s="590"/>
      <c r="V125" s="590"/>
      <c r="W125" s="590"/>
      <c r="X125" s="590"/>
      <c r="Y125" s="590"/>
      <c r="Z125" s="590"/>
    </row>
    <row r="126" spans="1:26" ht="13.5" customHeight="1">
      <c r="A126" s="589"/>
      <c r="B126" s="590"/>
      <c r="C126" s="590"/>
      <c r="D126" s="605"/>
      <c r="E126" s="590"/>
      <c r="F126" s="589"/>
      <c r="G126" s="590"/>
      <c r="H126" s="590"/>
      <c r="I126" s="605"/>
      <c r="J126" s="589"/>
      <c r="K126" s="590"/>
      <c r="L126" s="590"/>
      <c r="M126" s="605"/>
      <c r="N126" s="590"/>
      <c r="O126" s="590"/>
      <c r="P126" s="590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</row>
    <row r="127" spans="1:26" ht="13.5" customHeight="1">
      <c r="A127" s="589"/>
      <c r="B127" s="590"/>
      <c r="C127" s="590"/>
      <c r="D127" s="605"/>
      <c r="E127" s="590"/>
      <c r="F127" s="589"/>
      <c r="G127" s="590"/>
      <c r="H127" s="590"/>
      <c r="I127" s="605"/>
      <c r="J127" s="589"/>
      <c r="K127" s="590"/>
      <c r="L127" s="590"/>
      <c r="M127" s="605"/>
      <c r="N127" s="590"/>
      <c r="O127" s="590"/>
      <c r="P127" s="59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</row>
    <row r="128" spans="1:26" ht="13.5" customHeight="1">
      <c r="A128" s="589"/>
      <c r="B128" s="590"/>
      <c r="C128" s="590"/>
      <c r="D128" s="605"/>
      <c r="E128" s="590"/>
      <c r="F128" s="589"/>
      <c r="G128" s="590"/>
      <c r="H128" s="590"/>
      <c r="I128" s="605"/>
      <c r="J128" s="589"/>
      <c r="K128" s="590"/>
      <c r="L128" s="590"/>
      <c r="M128" s="605"/>
      <c r="N128" s="590"/>
      <c r="O128" s="590"/>
      <c r="P128" s="590"/>
      <c r="Q128" s="590"/>
      <c r="R128" s="590"/>
      <c r="S128" s="590"/>
      <c r="T128" s="590"/>
      <c r="U128" s="590"/>
      <c r="V128" s="590"/>
      <c r="W128" s="590"/>
      <c r="X128" s="590"/>
      <c r="Y128" s="590"/>
      <c r="Z128" s="590"/>
    </row>
    <row r="129" spans="1:26" ht="13.5" customHeight="1">
      <c r="A129" s="589"/>
      <c r="B129" s="590"/>
      <c r="C129" s="590"/>
      <c r="D129" s="605"/>
      <c r="E129" s="590"/>
      <c r="F129" s="589"/>
      <c r="G129" s="590"/>
      <c r="H129" s="590"/>
      <c r="I129" s="605"/>
      <c r="J129" s="589"/>
      <c r="K129" s="590"/>
      <c r="L129" s="590"/>
      <c r="M129" s="605"/>
      <c r="N129" s="590"/>
      <c r="O129" s="590"/>
      <c r="P129" s="590"/>
      <c r="Q129" s="590"/>
      <c r="R129" s="590"/>
      <c r="S129" s="590"/>
      <c r="T129" s="590"/>
      <c r="U129" s="590"/>
      <c r="V129" s="590"/>
      <c r="W129" s="590"/>
      <c r="X129" s="590"/>
      <c r="Y129" s="590"/>
      <c r="Z129" s="590"/>
    </row>
    <row r="130" spans="1:26" ht="13.5" customHeight="1">
      <c r="A130" s="589"/>
      <c r="B130" s="590"/>
      <c r="C130" s="590"/>
      <c r="D130" s="605"/>
      <c r="E130" s="590"/>
      <c r="F130" s="589"/>
      <c r="G130" s="590"/>
      <c r="H130" s="590"/>
      <c r="I130" s="605"/>
      <c r="J130" s="589"/>
      <c r="K130" s="590"/>
      <c r="L130" s="590"/>
      <c r="M130" s="605"/>
      <c r="N130" s="590"/>
      <c r="O130" s="590"/>
      <c r="P130" s="590"/>
      <c r="Q130" s="590"/>
      <c r="R130" s="590"/>
      <c r="S130" s="590"/>
      <c r="T130" s="590"/>
      <c r="U130" s="590"/>
      <c r="V130" s="590"/>
      <c r="W130" s="590"/>
      <c r="X130" s="590"/>
      <c r="Y130" s="590"/>
      <c r="Z130" s="590"/>
    </row>
    <row r="131" spans="1:26" ht="13.5" customHeight="1">
      <c r="A131" s="589"/>
      <c r="B131" s="590"/>
      <c r="C131" s="590"/>
      <c r="D131" s="605"/>
      <c r="E131" s="590"/>
      <c r="F131" s="589"/>
      <c r="G131" s="590"/>
      <c r="H131" s="590"/>
      <c r="I131" s="605"/>
      <c r="J131" s="589"/>
      <c r="K131" s="590"/>
      <c r="L131" s="590"/>
      <c r="M131" s="605"/>
      <c r="N131" s="590"/>
      <c r="O131" s="590"/>
      <c r="P131" s="590"/>
      <c r="Q131" s="590"/>
      <c r="R131" s="590"/>
      <c r="S131" s="590"/>
      <c r="T131" s="590"/>
      <c r="U131" s="590"/>
      <c r="V131" s="590"/>
      <c r="W131" s="590"/>
      <c r="X131" s="590"/>
      <c r="Y131" s="590"/>
      <c r="Z131" s="590"/>
    </row>
    <row r="132" spans="1:26" ht="13.5" customHeight="1">
      <c r="A132" s="589"/>
      <c r="B132" s="590"/>
      <c r="C132" s="590"/>
      <c r="D132" s="605"/>
      <c r="E132" s="590"/>
      <c r="F132" s="589"/>
      <c r="G132" s="590"/>
      <c r="H132" s="590"/>
      <c r="I132" s="605"/>
      <c r="J132" s="589"/>
      <c r="K132" s="590"/>
      <c r="L132" s="590"/>
      <c r="M132" s="605"/>
      <c r="N132" s="590"/>
      <c r="O132" s="590"/>
      <c r="P132" s="590"/>
      <c r="Q132" s="590"/>
      <c r="R132" s="590"/>
      <c r="S132" s="590"/>
      <c r="T132" s="590"/>
      <c r="U132" s="590"/>
      <c r="V132" s="590"/>
      <c r="W132" s="590"/>
      <c r="X132" s="590"/>
      <c r="Y132" s="590"/>
      <c r="Z132" s="590"/>
    </row>
    <row r="133" spans="1:26" ht="13.5" customHeight="1">
      <c r="A133" s="589"/>
      <c r="B133" s="590"/>
      <c r="C133" s="590"/>
      <c r="D133" s="605"/>
      <c r="E133" s="590"/>
      <c r="F133" s="589"/>
      <c r="G133" s="590"/>
      <c r="H133" s="590"/>
      <c r="I133" s="605"/>
      <c r="J133" s="589"/>
      <c r="K133" s="590"/>
      <c r="L133" s="590"/>
      <c r="M133" s="605"/>
      <c r="N133" s="590"/>
      <c r="O133" s="590"/>
      <c r="P133" s="590"/>
      <c r="Q133" s="590"/>
      <c r="R133" s="590"/>
      <c r="S133" s="590"/>
      <c r="T133" s="590"/>
      <c r="U133" s="590"/>
      <c r="V133" s="590"/>
      <c r="W133" s="590"/>
      <c r="X133" s="590"/>
      <c r="Y133" s="590"/>
      <c r="Z133" s="590"/>
    </row>
    <row r="134" spans="1:26" ht="13.5" customHeight="1">
      <c r="A134" s="589"/>
      <c r="B134" s="590"/>
      <c r="C134" s="590"/>
      <c r="D134" s="605"/>
      <c r="E134" s="590"/>
      <c r="F134" s="589"/>
      <c r="G134" s="590"/>
      <c r="H134" s="590"/>
      <c r="I134" s="605"/>
      <c r="J134" s="589"/>
      <c r="K134" s="590"/>
      <c r="L134" s="590"/>
      <c r="M134" s="605"/>
      <c r="N134" s="590"/>
      <c r="O134" s="590"/>
      <c r="P134" s="590"/>
      <c r="Q134" s="590"/>
      <c r="R134" s="590"/>
      <c r="S134" s="590"/>
      <c r="T134" s="590"/>
      <c r="U134" s="590"/>
      <c r="V134" s="590"/>
      <c r="W134" s="590"/>
      <c r="X134" s="590"/>
      <c r="Y134" s="590"/>
      <c r="Z134" s="590"/>
    </row>
    <row r="135" spans="1:26" ht="13.5" customHeight="1">
      <c r="A135" s="589"/>
      <c r="B135" s="590"/>
      <c r="C135" s="590"/>
      <c r="D135" s="605"/>
      <c r="E135" s="590"/>
      <c r="F135" s="589"/>
      <c r="G135" s="590"/>
      <c r="H135" s="590"/>
      <c r="I135" s="605"/>
      <c r="J135" s="589"/>
      <c r="K135" s="590"/>
      <c r="L135" s="590"/>
      <c r="M135" s="605"/>
      <c r="N135" s="590"/>
      <c r="O135" s="590"/>
      <c r="P135" s="590"/>
      <c r="Q135" s="590"/>
      <c r="R135" s="590"/>
      <c r="S135" s="590"/>
      <c r="T135" s="590"/>
      <c r="U135" s="590"/>
      <c r="V135" s="590"/>
      <c r="W135" s="590"/>
      <c r="X135" s="590"/>
      <c r="Y135" s="590"/>
      <c r="Z135" s="590"/>
    </row>
    <row r="136" spans="1:26" ht="13.5" customHeight="1">
      <c r="A136" s="589"/>
      <c r="B136" s="590"/>
      <c r="C136" s="590"/>
      <c r="D136" s="605"/>
      <c r="E136" s="590"/>
      <c r="F136" s="589"/>
      <c r="G136" s="590"/>
      <c r="H136" s="590"/>
      <c r="I136" s="605"/>
      <c r="J136" s="589"/>
      <c r="K136" s="590"/>
      <c r="L136" s="590"/>
      <c r="M136" s="605"/>
      <c r="N136" s="590"/>
      <c r="O136" s="590"/>
      <c r="P136" s="590"/>
      <c r="Q136" s="590"/>
      <c r="R136" s="590"/>
      <c r="S136" s="590"/>
      <c r="T136" s="590"/>
      <c r="U136" s="590"/>
      <c r="V136" s="590"/>
      <c r="W136" s="590"/>
      <c r="X136" s="590"/>
      <c r="Y136" s="590"/>
      <c r="Z136" s="590"/>
    </row>
    <row r="137" spans="1:26" ht="13.5" customHeight="1">
      <c r="A137" s="589"/>
      <c r="B137" s="590"/>
      <c r="C137" s="590"/>
      <c r="D137" s="605"/>
      <c r="E137" s="590"/>
      <c r="F137" s="589"/>
      <c r="G137" s="590"/>
      <c r="H137" s="590"/>
      <c r="I137" s="605"/>
      <c r="J137" s="589"/>
      <c r="K137" s="590"/>
      <c r="L137" s="590"/>
      <c r="M137" s="605"/>
      <c r="N137" s="590"/>
      <c r="O137" s="590"/>
      <c r="P137" s="590"/>
      <c r="Q137" s="590"/>
      <c r="R137" s="590"/>
      <c r="S137" s="590"/>
      <c r="T137" s="590"/>
      <c r="U137" s="590"/>
      <c r="V137" s="590"/>
      <c r="W137" s="590"/>
      <c r="X137" s="590"/>
      <c r="Y137" s="590"/>
      <c r="Z137" s="590"/>
    </row>
    <row r="138" spans="1:26" ht="13.5" customHeight="1">
      <c r="A138" s="589"/>
      <c r="B138" s="590"/>
      <c r="C138" s="590"/>
      <c r="D138" s="605"/>
      <c r="E138" s="590"/>
      <c r="F138" s="589"/>
      <c r="G138" s="590"/>
      <c r="H138" s="590"/>
      <c r="I138" s="605"/>
      <c r="J138" s="589"/>
      <c r="K138" s="590"/>
      <c r="L138" s="590"/>
      <c r="M138" s="605"/>
      <c r="N138" s="590"/>
      <c r="O138" s="590"/>
      <c r="P138" s="590"/>
      <c r="Q138" s="590"/>
      <c r="R138" s="590"/>
      <c r="S138" s="590"/>
      <c r="T138" s="590"/>
      <c r="U138" s="590"/>
      <c r="V138" s="590"/>
      <c r="W138" s="590"/>
      <c r="X138" s="590"/>
      <c r="Y138" s="590"/>
      <c r="Z138" s="590"/>
    </row>
    <row r="139" spans="1:26" ht="13.5" customHeight="1">
      <c r="A139" s="589"/>
      <c r="B139" s="590"/>
      <c r="C139" s="590"/>
      <c r="D139" s="605"/>
      <c r="E139" s="590"/>
      <c r="F139" s="589"/>
      <c r="G139" s="590"/>
      <c r="H139" s="590"/>
      <c r="I139" s="605"/>
      <c r="J139" s="589"/>
      <c r="K139" s="590"/>
      <c r="L139" s="590"/>
      <c r="M139" s="605"/>
      <c r="N139" s="590"/>
      <c r="O139" s="590"/>
      <c r="P139" s="590"/>
      <c r="Q139" s="590"/>
      <c r="R139" s="590"/>
      <c r="S139" s="590"/>
      <c r="T139" s="590"/>
      <c r="U139" s="590"/>
      <c r="V139" s="590"/>
      <c r="W139" s="590"/>
      <c r="X139" s="590"/>
      <c r="Y139" s="590"/>
      <c r="Z139" s="590"/>
    </row>
    <row r="140" spans="1:26" ht="13.5" customHeight="1">
      <c r="A140" s="589"/>
      <c r="B140" s="590"/>
      <c r="C140" s="590"/>
      <c r="D140" s="605"/>
      <c r="E140" s="590"/>
      <c r="F140" s="589"/>
      <c r="G140" s="590"/>
      <c r="H140" s="590"/>
      <c r="I140" s="605"/>
      <c r="J140" s="589"/>
      <c r="K140" s="590"/>
      <c r="L140" s="590"/>
      <c r="M140" s="605"/>
      <c r="N140" s="590"/>
      <c r="O140" s="590"/>
      <c r="P140" s="590"/>
      <c r="Q140" s="590"/>
      <c r="R140" s="590"/>
      <c r="S140" s="590"/>
      <c r="T140" s="590"/>
      <c r="U140" s="590"/>
      <c r="V140" s="590"/>
      <c r="W140" s="590"/>
      <c r="X140" s="590"/>
      <c r="Y140" s="590"/>
      <c r="Z140" s="590"/>
    </row>
    <row r="141" spans="1:26" ht="13.5" customHeight="1">
      <c r="A141" s="589"/>
      <c r="B141" s="590"/>
      <c r="C141" s="590"/>
      <c r="D141" s="605"/>
      <c r="E141" s="590"/>
      <c r="F141" s="589"/>
      <c r="G141" s="590"/>
      <c r="H141" s="590"/>
      <c r="I141" s="605"/>
      <c r="J141" s="589"/>
      <c r="K141" s="590"/>
      <c r="L141" s="590"/>
      <c r="M141" s="605"/>
      <c r="N141" s="590"/>
      <c r="O141" s="590"/>
      <c r="P141" s="590"/>
      <c r="Q141" s="590"/>
      <c r="R141" s="590"/>
      <c r="S141" s="590"/>
      <c r="T141" s="590"/>
      <c r="U141" s="590"/>
      <c r="V141" s="590"/>
      <c r="W141" s="590"/>
      <c r="X141" s="590"/>
      <c r="Y141" s="590"/>
      <c r="Z141" s="590"/>
    </row>
    <row r="142" spans="1:26" ht="13.5" customHeight="1">
      <c r="A142" s="589"/>
      <c r="B142" s="590"/>
      <c r="C142" s="590"/>
      <c r="D142" s="605"/>
      <c r="E142" s="590"/>
      <c r="F142" s="589"/>
      <c r="G142" s="590"/>
      <c r="H142" s="590"/>
      <c r="I142" s="605"/>
      <c r="J142" s="589"/>
      <c r="K142" s="590"/>
      <c r="L142" s="590"/>
      <c r="M142" s="605"/>
      <c r="N142" s="590"/>
      <c r="O142" s="590"/>
      <c r="P142" s="590"/>
      <c r="Q142" s="590"/>
      <c r="R142" s="590"/>
      <c r="S142" s="590"/>
      <c r="T142" s="590"/>
      <c r="U142" s="590"/>
      <c r="V142" s="590"/>
      <c r="W142" s="590"/>
      <c r="X142" s="590"/>
      <c r="Y142" s="590"/>
      <c r="Z142" s="590"/>
    </row>
    <row r="143" spans="1:26" ht="13.5" customHeight="1">
      <c r="A143" s="589"/>
      <c r="B143" s="590"/>
      <c r="C143" s="590"/>
      <c r="D143" s="605"/>
      <c r="E143" s="590"/>
      <c r="F143" s="589"/>
      <c r="G143" s="590"/>
      <c r="H143" s="590"/>
      <c r="I143" s="605"/>
      <c r="J143" s="589"/>
      <c r="K143" s="590"/>
      <c r="L143" s="590"/>
      <c r="M143" s="605"/>
      <c r="N143" s="590"/>
      <c r="O143" s="590"/>
      <c r="P143" s="590"/>
      <c r="Q143" s="590"/>
      <c r="R143" s="590"/>
      <c r="S143" s="590"/>
      <c r="T143" s="590"/>
      <c r="U143" s="590"/>
      <c r="V143" s="590"/>
      <c r="W143" s="590"/>
      <c r="X143" s="590"/>
      <c r="Y143" s="590"/>
      <c r="Z143" s="590"/>
    </row>
    <row r="144" spans="1:26" ht="13.5" customHeight="1">
      <c r="A144" s="589"/>
      <c r="B144" s="590"/>
      <c r="C144" s="590"/>
      <c r="D144" s="605"/>
      <c r="E144" s="590"/>
      <c r="F144" s="589"/>
      <c r="G144" s="590"/>
      <c r="H144" s="590"/>
      <c r="I144" s="605"/>
      <c r="J144" s="589"/>
      <c r="K144" s="590"/>
      <c r="L144" s="590"/>
      <c r="M144" s="605"/>
      <c r="N144" s="590"/>
      <c r="O144" s="590"/>
      <c r="P144" s="590"/>
      <c r="Q144" s="590"/>
      <c r="R144" s="590"/>
      <c r="S144" s="590"/>
      <c r="T144" s="590"/>
      <c r="U144" s="590"/>
      <c r="V144" s="590"/>
      <c r="W144" s="590"/>
      <c r="X144" s="590"/>
      <c r="Y144" s="590"/>
      <c r="Z144" s="590"/>
    </row>
    <row r="145" spans="1:26" ht="13.5" customHeight="1">
      <c r="A145" s="589"/>
      <c r="B145" s="590"/>
      <c r="C145" s="590"/>
      <c r="D145" s="605"/>
      <c r="E145" s="590"/>
      <c r="F145" s="589"/>
      <c r="G145" s="590"/>
      <c r="H145" s="590"/>
      <c r="I145" s="605"/>
      <c r="J145" s="589"/>
      <c r="K145" s="590"/>
      <c r="L145" s="590"/>
      <c r="M145" s="605"/>
      <c r="N145" s="590"/>
      <c r="O145" s="590"/>
      <c r="P145" s="590"/>
      <c r="Q145" s="590"/>
      <c r="R145" s="590"/>
      <c r="S145" s="590"/>
      <c r="T145" s="590"/>
      <c r="U145" s="590"/>
      <c r="V145" s="590"/>
      <c r="W145" s="590"/>
      <c r="X145" s="590"/>
      <c r="Y145" s="590"/>
      <c r="Z145" s="590"/>
    </row>
    <row r="146" spans="1:26" ht="13.5" customHeight="1">
      <c r="A146" s="589"/>
      <c r="B146" s="590"/>
      <c r="C146" s="590"/>
      <c r="D146" s="605"/>
      <c r="E146" s="590"/>
      <c r="F146" s="589"/>
      <c r="G146" s="590"/>
      <c r="H146" s="590"/>
      <c r="I146" s="605"/>
      <c r="J146" s="589"/>
      <c r="K146" s="590"/>
      <c r="L146" s="590"/>
      <c r="M146" s="605"/>
      <c r="N146" s="590"/>
      <c r="O146" s="590"/>
      <c r="P146" s="590"/>
      <c r="Q146" s="590"/>
      <c r="R146" s="590"/>
      <c r="S146" s="590"/>
      <c r="T146" s="590"/>
      <c r="U146" s="590"/>
      <c r="V146" s="590"/>
      <c r="W146" s="590"/>
      <c r="X146" s="590"/>
      <c r="Y146" s="590"/>
      <c r="Z146" s="590"/>
    </row>
    <row r="147" spans="1:26" ht="13.5" customHeight="1">
      <c r="A147" s="589"/>
      <c r="B147" s="590"/>
      <c r="C147" s="590"/>
      <c r="D147" s="605"/>
      <c r="E147" s="590"/>
      <c r="F147" s="589"/>
      <c r="G147" s="590"/>
      <c r="H147" s="590"/>
      <c r="I147" s="605"/>
      <c r="J147" s="589"/>
      <c r="K147" s="590"/>
      <c r="L147" s="590"/>
      <c r="M147" s="605"/>
      <c r="N147" s="590"/>
      <c r="O147" s="590"/>
      <c r="P147" s="590"/>
      <c r="Q147" s="590"/>
      <c r="R147" s="590"/>
      <c r="S147" s="590"/>
      <c r="T147" s="590"/>
      <c r="U147" s="590"/>
      <c r="V147" s="590"/>
      <c r="W147" s="590"/>
      <c r="X147" s="590"/>
      <c r="Y147" s="590"/>
      <c r="Z147" s="590"/>
    </row>
    <row r="148" spans="1:26" ht="13.5" customHeight="1">
      <c r="A148" s="589"/>
      <c r="B148" s="590"/>
      <c r="C148" s="590"/>
      <c r="D148" s="605"/>
      <c r="E148" s="590"/>
      <c r="F148" s="589"/>
      <c r="G148" s="590"/>
      <c r="H148" s="590"/>
      <c r="I148" s="605"/>
      <c r="J148" s="589"/>
      <c r="K148" s="590"/>
      <c r="L148" s="590"/>
      <c r="M148" s="605"/>
      <c r="N148" s="590"/>
      <c r="O148" s="590"/>
      <c r="P148" s="590"/>
      <c r="Q148" s="590"/>
      <c r="R148" s="590"/>
      <c r="S148" s="590"/>
      <c r="T148" s="590"/>
      <c r="U148" s="590"/>
      <c r="V148" s="590"/>
      <c r="W148" s="590"/>
      <c r="X148" s="590"/>
      <c r="Y148" s="590"/>
      <c r="Z148" s="590"/>
    </row>
    <row r="149" spans="1:26" ht="13.5" customHeight="1">
      <c r="A149" s="589"/>
      <c r="B149" s="590"/>
      <c r="C149" s="590"/>
      <c r="D149" s="605"/>
      <c r="E149" s="590"/>
      <c r="F149" s="589"/>
      <c r="G149" s="590"/>
      <c r="H149" s="590"/>
      <c r="I149" s="605"/>
      <c r="J149" s="589"/>
      <c r="K149" s="590"/>
      <c r="L149" s="590"/>
      <c r="M149" s="605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</row>
    <row r="150" spans="1:26" ht="13.5" customHeight="1">
      <c r="A150" s="589"/>
      <c r="B150" s="590"/>
      <c r="C150" s="590"/>
      <c r="D150" s="605"/>
      <c r="E150" s="590"/>
      <c r="F150" s="589"/>
      <c r="G150" s="590"/>
      <c r="H150" s="590"/>
      <c r="I150" s="605"/>
      <c r="J150" s="589"/>
      <c r="K150" s="590"/>
      <c r="L150" s="590"/>
      <c r="M150" s="605"/>
      <c r="N150" s="590"/>
      <c r="O150" s="590"/>
      <c r="P150" s="590"/>
      <c r="Q150" s="590"/>
      <c r="R150" s="590"/>
      <c r="S150" s="590"/>
      <c r="T150" s="590"/>
      <c r="U150" s="590"/>
      <c r="V150" s="590"/>
      <c r="W150" s="590"/>
      <c r="X150" s="590"/>
      <c r="Y150" s="590"/>
      <c r="Z150" s="590"/>
    </row>
    <row r="151" spans="1:26" ht="13.5" customHeight="1">
      <c r="A151" s="589"/>
      <c r="B151" s="590"/>
      <c r="C151" s="590"/>
      <c r="D151" s="605"/>
      <c r="E151" s="590"/>
      <c r="F151" s="589"/>
      <c r="G151" s="590"/>
      <c r="H151" s="590"/>
      <c r="I151" s="605"/>
      <c r="J151" s="589"/>
      <c r="K151" s="590"/>
      <c r="L151" s="590"/>
      <c r="M151" s="605"/>
      <c r="N151" s="590"/>
      <c r="O151" s="590"/>
      <c r="P151" s="590"/>
      <c r="Q151" s="590"/>
      <c r="R151" s="590"/>
      <c r="S151" s="590"/>
      <c r="T151" s="590"/>
      <c r="U151" s="590"/>
      <c r="V151" s="590"/>
      <c r="W151" s="590"/>
      <c r="X151" s="590"/>
      <c r="Y151" s="590"/>
      <c r="Z151" s="590"/>
    </row>
    <row r="152" spans="1:26" ht="13.5" customHeight="1">
      <c r="A152" s="589"/>
      <c r="B152" s="590"/>
      <c r="C152" s="590"/>
      <c r="D152" s="605"/>
      <c r="E152" s="590"/>
      <c r="F152" s="589"/>
      <c r="G152" s="590"/>
      <c r="H152" s="590"/>
      <c r="I152" s="605"/>
      <c r="J152" s="589"/>
      <c r="K152" s="590"/>
      <c r="L152" s="590"/>
      <c r="M152" s="605"/>
      <c r="N152" s="590"/>
      <c r="O152" s="590"/>
      <c r="P152" s="590"/>
      <c r="Q152" s="590"/>
      <c r="R152" s="590"/>
      <c r="S152" s="590"/>
      <c r="T152" s="590"/>
      <c r="U152" s="590"/>
      <c r="V152" s="590"/>
      <c r="W152" s="590"/>
      <c r="X152" s="590"/>
      <c r="Y152" s="590"/>
      <c r="Z152" s="590"/>
    </row>
    <row r="153" spans="1:26" ht="13.5" customHeight="1">
      <c r="A153" s="589"/>
      <c r="B153" s="590"/>
      <c r="C153" s="590"/>
      <c r="D153" s="605"/>
      <c r="E153" s="590"/>
      <c r="F153" s="589"/>
      <c r="G153" s="590"/>
      <c r="H153" s="590"/>
      <c r="I153" s="605"/>
      <c r="J153" s="589"/>
      <c r="K153" s="590"/>
      <c r="L153" s="590"/>
      <c r="M153" s="605"/>
      <c r="N153" s="590"/>
      <c r="O153" s="590"/>
      <c r="P153" s="590"/>
      <c r="Q153" s="590"/>
      <c r="R153" s="590"/>
      <c r="S153" s="590"/>
      <c r="T153" s="590"/>
      <c r="U153" s="590"/>
      <c r="V153" s="590"/>
      <c r="W153" s="590"/>
      <c r="X153" s="590"/>
      <c r="Y153" s="590"/>
      <c r="Z153" s="590"/>
    </row>
    <row r="154" spans="1:26" ht="13.5" customHeight="1">
      <c r="A154" s="589"/>
      <c r="B154" s="590"/>
      <c r="C154" s="590"/>
      <c r="D154" s="605"/>
      <c r="E154" s="590"/>
      <c r="F154" s="589"/>
      <c r="G154" s="590"/>
      <c r="H154" s="590"/>
      <c r="I154" s="605"/>
      <c r="J154" s="589"/>
      <c r="K154" s="590"/>
      <c r="L154" s="590"/>
      <c r="M154" s="605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</row>
    <row r="155" spans="1:26" ht="13.5" customHeight="1">
      <c r="A155" s="589"/>
      <c r="B155" s="590"/>
      <c r="C155" s="590"/>
      <c r="D155" s="605"/>
      <c r="E155" s="590"/>
      <c r="F155" s="589"/>
      <c r="G155" s="590"/>
      <c r="H155" s="590"/>
      <c r="I155" s="605"/>
      <c r="J155" s="589"/>
      <c r="K155" s="590"/>
      <c r="L155" s="590"/>
      <c r="M155" s="605"/>
      <c r="N155" s="590"/>
      <c r="O155" s="590"/>
      <c r="P155" s="590"/>
      <c r="Q155" s="590"/>
      <c r="R155" s="590"/>
      <c r="S155" s="590"/>
      <c r="T155" s="590"/>
      <c r="U155" s="590"/>
      <c r="V155" s="590"/>
      <c r="W155" s="590"/>
      <c r="X155" s="590"/>
      <c r="Y155" s="590"/>
      <c r="Z155" s="590"/>
    </row>
    <row r="156" spans="1:26" ht="13.5" customHeight="1">
      <c r="A156" s="589"/>
      <c r="B156" s="590"/>
      <c r="C156" s="590"/>
      <c r="D156" s="605"/>
      <c r="E156" s="590"/>
      <c r="F156" s="589"/>
      <c r="G156" s="590"/>
      <c r="H156" s="590"/>
      <c r="I156" s="605"/>
      <c r="J156" s="589"/>
      <c r="K156" s="590"/>
      <c r="L156" s="590"/>
      <c r="M156" s="605"/>
      <c r="N156" s="590"/>
      <c r="O156" s="590"/>
      <c r="P156" s="590"/>
      <c r="Q156" s="590"/>
      <c r="R156" s="590"/>
      <c r="S156" s="590"/>
      <c r="T156" s="590"/>
      <c r="U156" s="590"/>
      <c r="V156" s="590"/>
      <c r="W156" s="590"/>
      <c r="X156" s="590"/>
      <c r="Y156" s="590"/>
      <c r="Z156" s="590"/>
    </row>
    <row r="157" spans="1:26" ht="13.5" customHeight="1">
      <c r="A157" s="589"/>
      <c r="B157" s="590"/>
      <c r="C157" s="590"/>
      <c r="D157" s="605"/>
      <c r="E157" s="590"/>
      <c r="F157" s="589"/>
      <c r="G157" s="590"/>
      <c r="H157" s="590"/>
      <c r="I157" s="605"/>
      <c r="J157" s="589"/>
      <c r="K157" s="590"/>
      <c r="L157" s="590"/>
      <c r="M157" s="605"/>
      <c r="N157" s="590"/>
      <c r="O157" s="590"/>
      <c r="P157" s="590"/>
      <c r="Q157" s="590"/>
      <c r="R157" s="590"/>
      <c r="S157" s="590"/>
      <c r="T157" s="590"/>
      <c r="U157" s="590"/>
      <c r="V157" s="590"/>
      <c r="W157" s="590"/>
      <c r="X157" s="590"/>
      <c r="Y157" s="590"/>
      <c r="Z157" s="590"/>
    </row>
    <row r="158" spans="1:26" ht="13.5" customHeight="1">
      <c r="A158" s="589"/>
      <c r="B158" s="590"/>
      <c r="C158" s="590"/>
      <c r="D158" s="605"/>
      <c r="E158" s="590"/>
      <c r="F158" s="589"/>
      <c r="G158" s="590"/>
      <c r="H158" s="590"/>
      <c r="I158" s="605"/>
      <c r="J158" s="589"/>
      <c r="K158" s="590"/>
      <c r="L158" s="590"/>
      <c r="M158" s="605"/>
      <c r="N158" s="590"/>
      <c r="O158" s="590"/>
      <c r="P158" s="590"/>
      <c r="Q158" s="590"/>
      <c r="R158" s="590"/>
      <c r="S158" s="590"/>
      <c r="T158" s="590"/>
      <c r="U158" s="590"/>
      <c r="V158" s="590"/>
      <c r="W158" s="590"/>
      <c r="X158" s="590"/>
      <c r="Y158" s="590"/>
      <c r="Z158" s="590"/>
    </row>
    <row r="159" spans="1:26" ht="13.5" customHeight="1">
      <c r="A159" s="589"/>
      <c r="B159" s="590"/>
      <c r="C159" s="590"/>
      <c r="D159" s="605"/>
      <c r="E159" s="590"/>
      <c r="F159" s="589"/>
      <c r="G159" s="590"/>
      <c r="H159" s="590"/>
      <c r="I159" s="605"/>
      <c r="J159" s="589"/>
      <c r="K159" s="590"/>
      <c r="L159" s="590"/>
      <c r="M159" s="605"/>
      <c r="N159" s="590"/>
      <c r="O159" s="590"/>
      <c r="P159" s="590"/>
      <c r="Q159" s="590"/>
      <c r="R159" s="590"/>
      <c r="S159" s="590"/>
      <c r="T159" s="590"/>
      <c r="U159" s="590"/>
      <c r="V159" s="590"/>
      <c r="W159" s="590"/>
      <c r="X159" s="590"/>
      <c r="Y159" s="590"/>
      <c r="Z159" s="590"/>
    </row>
    <row r="160" spans="1:26" ht="13.5" customHeight="1">
      <c r="A160" s="589"/>
      <c r="B160" s="590"/>
      <c r="C160" s="590"/>
      <c r="D160" s="605"/>
      <c r="E160" s="590"/>
      <c r="F160" s="589"/>
      <c r="G160" s="590"/>
      <c r="H160" s="590"/>
      <c r="I160" s="605"/>
      <c r="J160" s="589"/>
      <c r="K160" s="590"/>
      <c r="L160" s="590"/>
      <c r="M160" s="605"/>
      <c r="N160" s="590"/>
      <c r="O160" s="590"/>
      <c r="P160" s="590"/>
      <c r="Q160" s="590"/>
      <c r="R160" s="590"/>
      <c r="S160" s="590"/>
      <c r="T160" s="590"/>
      <c r="U160" s="590"/>
      <c r="V160" s="590"/>
      <c r="W160" s="590"/>
      <c r="X160" s="590"/>
      <c r="Y160" s="590"/>
      <c r="Z160" s="590"/>
    </row>
    <row r="161" spans="1:26" ht="13.5" customHeight="1">
      <c r="A161" s="589"/>
      <c r="B161" s="590"/>
      <c r="C161" s="590"/>
      <c r="D161" s="605"/>
      <c r="E161" s="590"/>
      <c r="F161" s="589"/>
      <c r="G161" s="590"/>
      <c r="H161" s="590"/>
      <c r="I161" s="605"/>
      <c r="J161" s="589"/>
      <c r="K161" s="590"/>
      <c r="L161" s="590"/>
      <c r="M161" s="605"/>
      <c r="N161" s="590"/>
      <c r="O161" s="590"/>
      <c r="P161" s="590"/>
      <c r="Q161" s="590"/>
      <c r="R161" s="590"/>
      <c r="S161" s="590"/>
      <c r="T161" s="590"/>
      <c r="U161" s="590"/>
      <c r="V161" s="590"/>
      <c r="W161" s="590"/>
      <c r="X161" s="590"/>
      <c r="Y161" s="590"/>
      <c r="Z161" s="590"/>
    </row>
    <row r="162" spans="1:26" ht="13.5" customHeight="1">
      <c r="A162" s="589"/>
      <c r="B162" s="590"/>
      <c r="C162" s="590"/>
      <c r="D162" s="605"/>
      <c r="E162" s="590"/>
      <c r="F162" s="589"/>
      <c r="G162" s="590"/>
      <c r="H162" s="590"/>
      <c r="I162" s="605"/>
      <c r="J162" s="589"/>
      <c r="K162" s="590"/>
      <c r="L162" s="590"/>
      <c r="M162" s="605"/>
      <c r="N162" s="590"/>
      <c r="O162" s="590"/>
      <c r="P162" s="590"/>
      <c r="Q162" s="590"/>
      <c r="R162" s="590"/>
      <c r="S162" s="590"/>
      <c r="T162" s="590"/>
      <c r="U162" s="590"/>
      <c r="V162" s="590"/>
      <c r="W162" s="590"/>
      <c r="X162" s="590"/>
      <c r="Y162" s="590"/>
      <c r="Z162" s="590"/>
    </row>
    <row r="163" spans="1:26" ht="13.5" customHeight="1">
      <c r="A163" s="589"/>
      <c r="B163" s="590"/>
      <c r="C163" s="590"/>
      <c r="D163" s="605"/>
      <c r="E163" s="590"/>
      <c r="F163" s="589"/>
      <c r="G163" s="590"/>
      <c r="H163" s="590"/>
      <c r="I163" s="605"/>
      <c r="J163" s="589"/>
      <c r="K163" s="590"/>
      <c r="L163" s="590"/>
      <c r="M163" s="605"/>
      <c r="N163" s="590"/>
      <c r="O163" s="590"/>
      <c r="P163" s="590"/>
      <c r="Q163" s="590"/>
      <c r="R163" s="590"/>
      <c r="S163" s="590"/>
      <c r="T163" s="590"/>
      <c r="U163" s="590"/>
      <c r="V163" s="590"/>
      <c r="W163" s="590"/>
      <c r="X163" s="590"/>
      <c r="Y163" s="590"/>
      <c r="Z163" s="590"/>
    </row>
    <row r="164" spans="1:26" ht="13.5" customHeight="1">
      <c r="A164" s="589"/>
      <c r="B164" s="590"/>
      <c r="C164" s="590"/>
      <c r="D164" s="605"/>
      <c r="E164" s="590"/>
      <c r="F164" s="589"/>
      <c r="G164" s="590"/>
      <c r="H164" s="590"/>
      <c r="I164" s="605"/>
      <c r="J164" s="589"/>
      <c r="K164" s="590"/>
      <c r="L164" s="590"/>
      <c r="M164" s="605"/>
      <c r="N164" s="590"/>
      <c r="O164" s="590"/>
      <c r="P164" s="590"/>
      <c r="Q164" s="590"/>
      <c r="R164" s="590"/>
      <c r="S164" s="590"/>
      <c r="T164" s="590"/>
      <c r="U164" s="590"/>
      <c r="V164" s="590"/>
      <c r="W164" s="590"/>
      <c r="X164" s="590"/>
      <c r="Y164" s="590"/>
      <c r="Z164" s="590"/>
    </row>
    <row r="165" spans="1:26" ht="13.5" customHeight="1">
      <c r="A165" s="589"/>
      <c r="B165" s="590"/>
      <c r="C165" s="590"/>
      <c r="D165" s="605"/>
      <c r="E165" s="590"/>
      <c r="F165" s="589"/>
      <c r="G165" s="590"/>
      <c r="H165" s="590"/>
      <c r="I165" s="605"/>
      <c r="J165" s="589"/>
      <c r="K165" s="590"/>
      <c r="L165" s="590"/>
      <c r="M165" s="605"/>
      <c r="N165" s="590"/>
      <c r="O165" s="590"/>
      <c r="P165" s="590"/>
      <c r="Q165" s="590"/>
      <c r="R165" s="590"/>
      <c r="S165" s="590"/>
      <c r="T165" s="590"/>
      <c r="U165" s="590"/>
      <c r="V165" s="590"/>
      <c r="W165" s="590"/>
      <c r="X165" s="590"/>
      <c r="Y165" s="590"/>
      <c r="Z165" s="590"/>
    </row>
    <row r="166" spans="1:26" ht="13.5" customHeight="1">
      <c r="A166" s="589"/>
      <c r="B166" s="590"/>
      <c r="C166" s="590"/>
      <c r="D166" s="605"/>
      <c r="E166" s="590"/>
      <c r="F166" s="589"/>
      <c r="G166" s="590"/>
      <c r="H166" s="590"/>
      <c r="I166" s="605"/>
      <c r="J166" s="589"/>
      <c r="K166" s="590"/>
      <c r="L166" s="590"/>
      <c r="M166" s="605"/>
      <c r="N166" s="590"/>
      <c r="O166" s="590"/>
      <c r="P166" s="590"/>
      <c r="Q166" s="590"/>
      <c r="R166" s="590"/>
      <c r="S166" s="590"/>
      <c r="T166" s="590"/>
      <c r="U166" s="590"/>
      <c r="V166" s="590"/>
      <c r="W166" s="590"/>
      <c r="X166" s="590"/>
      <c r="Y166" s="590"/>
      <c r="Z166" s="590"/>
    </row>
    <row r="167" spans="1:26" ht="13.5" customHeight="1">
      <c r="A167" s="589"/>
      <c r="B167" s="590"/>
      <c r="C167" s="590"/>
      <c r="D167" s="605"/>
      <c r="E167" s="590"/>
      <c r="F167" s="589"/>
      <c r="G167" s="590"/>
      <c r="H167" s="590"/>
      <c r="I167" s="605"/>
      <c r="J167" s="589"/>
      <c r="K167" s="590"/>
      <c r="L167" s="590"/>
      <c r="M167" s="605"/>
      <c r="N167" s="590"/>
      <c r="O167" s="590"/>
      <c r="P167" s="590"/>
      <c r="Q167" s="590"/>
      <c r="R167" s="590"/>
      <c r="S167" s="590"/>
      <c r="T167" s="590"/>
      <c r="U167" s="590"/>
      <c r="V167" s="590"/>
      <c r="W167" s="590"/>
      <c r="X167" s="590"/>
      <c r="Y167" s="590"/>
      <c r="Z167" s="590"/>
    </row>
    <row r="168" spans="1:26" ht="13.5" customHeight="1">
      <c r="A168" s="589"/>
      <c r="B168" s="590"/>
      <c r="C168" s="590"/>
      <c r="D168" s="605"/>
      <c r="E168" s="590"/>
      <c r="F168" s="589"/>
      <c r="G168" s="590"/>
      <c r="H168" s="590"/>
      <c r="I168" s="605"/>
      <c r="J168" s="589"/>
      <c r="K168" s="590"/>
      <c r="L168" s="590"/>
      <c r="M168" s="605"/>
      <c r="N168" s="590"/>
      <c r="O168" s="590"/>
      <c r="P168" s="590"/>
      <c r="Q168" s="590"/>
      <c r="R168" s="590"/>
      <c r="S168" s="590"/>
      <c r="T168" s="590"/>
      <c r="U168" s="590"/>
      <c r="V168" s="590"/>
      <c r="W168" s="590"/>
      <c r="X168" s="590"/>
      <c r="Y168" s="590"/>
      <c r="Z168" s="590"/>
    </row>
    <row r="169" spans="1:26" ht="13.5" customHeight="1">
      <c r="A169" s="589"/>
      <c r="B169" s="590"/>
      <c r="C169" s="590"/>
      <c r="D169" s="605"/>
      <c r="E169" s="590"/>
      <c r="F169" s="589"/>
      <c r="G169" s="590"/>
      <c r="H169" s="590"/>
      <c r="I169" s="605"/>
      <c r="J169" s="589"/>
      <c r="K169" s="590"/>
      <c r="L169" s="590"/>
      <c r="M169" s="605"/>
      <c r="N169" s="590"/>
      <c r="O169" s="590"/>
      <c r="P169" s="590"/>
      <c r="Q169" s="590"/>
      <c r="R169" s="590"/>
      <c r="S169" s="590"/>
      <c r="T169" s="590"/>
      <c r="U169" s="590"/>
      <c r="V169" s="590"/>
      <c r="W169" s="590"/>
      <c r="X169" s="590"/>
      <c r="Y169" s="590"/>
      <c r="Z169" s="590"/>
    </row>
    <row r="170" spans="1:26" ht="13.5" customHeight="1">
      <c r="A170" s="589"/>
      <c r="B170" s="590"/>
      <c r="C170" s="590"/>
      <c r="D170" s="605"/>
      <c r="E170" s="590"/>
      <c r="F170" s="589"/>
      <c r="G170" s="590"/>
      <c r="H170" s="590"/>
      <c r="I170" s="605"/>
      <c r="J170" s="589"/>
      <c r="K170" s="590"/>
      <c r="L170" s="590"/>
      <c r="M170" s="605"/>
      <c r="N170" s="590"/>
      <c r="O170" s="590"/>
      <c r="P170" s="590"/>
      <c r="Q170" s="590"/>
      <c r="R170" s="590"/>
      <c r="S170" s="590"/>
      <c r="T170" s="590"/>
      <c r="U170" s="590"/>
      <c r="V170" s="590"/>
      <c r="W170" s="590"/>
      <c r="X170" s="590"/>
      <c r="Y170" s="590"/>
      <c r="Z170" s="590"/>
    </row>
    <row r="171" spans="1:26" ht="13.5" customHeight="1">
      <c r="A171" s="589"/>
      <c r="B171" s="590"/>
      <c r="C171" s="590"/>
      <c r="D171" s="605"/>
      <c r="E171" s="590"/>
      <c r="F171" s="589"/>
      <c r="G171" s="590"/>
      <c r="H171" s="590"/>
      <c r="I171" s="605"/>
      <c r="J171" s="589"/>
      <c r="K171" s="590"/>
      <c r="L171" s="590"/>
      <c r="M171" s="605"/>
      <c r="N171" s="590"/>
      <c r="O171" s="590"/>
      <c r="P171" s="590"/>
      <c r="Q171" s="590"/>
      <c r="R171" s="590"/>
      <c r="S171" s="590"/>
      <c r="T171" s="590"/>
      <c r="U171" s="590"/>
      <c r="V171" s="590"/>
      <c r="W171" s="590"/>
      <c r="X171" s="590"/>
      <c r="Y171" s="590"/>
      <c r="Z171" s="590"/>
    </row>
    <row r="172" spans="1:26" ht="13.5" customHeight="1">
      <c r="A172" s="589"/>
      <c r="B172" s="590"/>
      <c r="C172" s="590"/>
      <c r="D172" s="605"/>
      <c r="E172" s="590"/>
      <c r="F172" s="589"/>
      <c r="G172" s="590"/>
      <c r="H172" s="590"/>
      <c r="I172" s="605"/>
      <c r="J172" s="589"/>
      <c r="K172" s="590"/>
      <c r="L172" s="590"/>
      <c r="M172" s="605"/>
      <c r="N172" s="590"/>
      <c r="O172" s="590"/>
      <c r="P172" s="590"/>
      <c r="Q172" s="590"/>
      <c r="R172" s="590"/>
      <c r="S172" s="590"/>
      <c r="T172" s="590"/>
      <c r="U172" s="590"/>
      <c r="V172" s="590"/>
      <c r="W172" s="590"/>
      <c r="X172" s="590"/>
      <c r="Y172" s="590"/>
      <c r="Z172" s="590"/>
    </row>
    <row r="173" spans="1:26" ht="13.5" customHeight="1">
      <c r="A173" s="589"/>
      <c r="B173" s="590"/>
      <c r="C173" s="590"/>
      <c r="D173" s="605"/>
      <c r="E173" s="590"/>
      <c r="F173" s="589"/>
      <c r="G173" s="590"/>
      <c r="H173" s="590"/>
      <c r="I173" s="605"/>
      <c r="J173" s="589"/>
      <c r="K173" s="590"/>
      <c r="L173" s="590"/>
      <c r="M173" s="605"/>
      <c r="N173" s="590"/>
      <c r="O173" s="590"/>
      <c r="P173" s="590"/>
      <c r="Q173" s="590"/>
      <c r="R173" s="590"/>
      <c r="S173" s="590"/>
      <c r="T173" s="590"/>
      <c r="U173" s="590"/>
      <c r="V173" s="590"/>
      <c r="W173" s="590"/>
      <c r="X173" s="590"/>
      <c r="Y173" s="590"/>
      <c r="Z173" s="590"/>
    </row>
    <row r="174" spans="1:26" ht="13.5" customHeight="1">
      <c r="A174" s="589"/>
      <c r="B174" s="590"/>
      <c r="C174" s="590"/>
      <c r="D174" s="605"/>
      <c r="E174" s="590"/>
      <c r="F174" s="589"/>
      <c r="G174" s="590"/>
      <c r="H174" s="590"/>
      <c r="I174" s="605"/>
      <c r="J174" s="589"/>
      <c r="K174" s="590"/>
      <c r="L174" s="590"/>
      <c r="M174" s="605"/>
      <c r="N174" s="590"/>
      <c r="O174" s="590"/>
      <c r="P174" s="590"/>
      <c r="Q174" s="590"/>
      <c r="R174" s="590"/>
      <c r="S174" s="590"/>
      <c r="T174" s="590"/>
      <c r="U174" s="590"/>
      <c r="V174" s="590"/>
      <c r="W174" s="590"/>
      <c r="X174" s="590"/>
      <c r="Y174" s="590"/>
      <c r="Z174" s="590"/>
    </row>
    <row r="175" spans="1:26" ht="13.5" customHeight="1">
      <c r="A175" s="589"/>
      <c r="B175" s="590"/>
      <c r="C175" s="590"/>
      <c r="D175" s="605"/>
      <c r="E175" s="590"/>
      <c r="F175" s="589"/>
      <c r="G175" s="590"/>
      <c r="H175" s="590"/>
      <c r="I175" s="605"/>
      <c r="J175" s="589"/>
      <c r="K175" s="590"/>
      <c r="L175" s="590"/>
      <c r="M175" s="605"/>
      <c r="N175" s="590"/>
      <c r="O175" s="590"/>
      <c r="P175" s="590"/>
      <c r="Q175" s="590"/>
      <c r="R175" s="590"/>
      <c r="S175" s="590"/>
      <c r="T175" s="590"/>
      <c r="U175" s="590"/>
      <c r="V175" s="590"/>
      <c r="W175" s="590"/>
      <c r="X175" s="590"/>
      <c r="Y175" s="590"/>
      <c r="Z175" s="590"/>
    </row>
    <row r="176" spans="1:26" ht="13.5" customHeight="1">
      <c r="A176" s="589"/>
      <c r="B176" s="590"/>
      <c r="C176" s="590"/>
      <c r="D176" s="605"/>
      <c r="E176" s="590"/>
      <c r="F176" s="589"/>
      <c r="G176" s="590"/>
      <c r="H176" s="590"/>
      <c r="I176" s="605"/>
      <c r="J176" s="589"/>
      <c r="K176" s="590"/>
      <c r="L176" s="590"/>
      <c r="M176" s="605"/>
      <c r="N176" s="590"/>
      <c r="O176" s="590"/>
      <c r="P176" s="590"/>
      <c r="Q176" s="590"/>
      <c r="R176" s="590"/>
      <c r="S176" s="590"/>
      <c r="T176" s="590"/>
      <c r="U176" s="590"/>
      <c r="V176" s="590"/>
      <c r="W176" s="590"/>
      <c r="X176" s="590"/>
      <c r="Y176" s="590"/>
      <c r="Z176" s="590"/>
    </row>
    <row r="177" spans="1:26" ht="13.5" customHeight="1">
      <c r="A177" s="589"/>
      <c r="B177" s="590"/>
      <c r="C177" s="590"/>
      <c r="D177" s="605"/>
      <c r="E177" s="590"/>
      <c r="F177" s="589"/>
      <c r="G177" s="590"/>
      <c r="H177" s="590"/>
      <c r="I177" s="605"/>
      <c r="J177" s="589"/>
      <c r="K177" s="590"/>
      <c r="L177" s="590"/>
      <c r="M177" s="605"/>
      <c r="N177" s="590"/>
      <c r="O177" s="590"/>
      <c r="P177" s="590"/>
      <c r="Q177" s="590"/>
      <c r="R177" s="590"/>
      <c r="S177" s="590"/>
      <c r="T177" s="590"/>
      <c r="U177" s="590"/>
      <c r="V177" s="590"/>
      <c r="W177" s="590"/>
      <c r="X177" s="590"/>
      <c r="Y177" s="590"/>
      <c r="Z177" s="590"/>
    </row>
    <row r="178" spans="1:26" ht="13.5" customHeight="1">
      <c r="A178" s="589"/>
      <c r="B178" s="590"/>
      <c r="C178" s="590"/>
      <c r="D178" s="605"/>
      <c r="E178" s="590"/>
      <c r="F178" s="589"/>
      <c r="G178" s="590"/>
      <c r="H178" s="590"/>
      <c r="I178" s="605"/>
      <c r="J178" s="589"/>
      <c r="K178" s="590"/>
      <c r="L178" s="590"/>
      <c r="M178" s="605"/>
      <c r="N178" s="590"/>
      <c r="O178" s="590"/>
      <c r="P178" s="590"/>
      <c r="Q178" s="590"/>
      <c r="R178" s="590"/>
      <c r="S178" s="590"/>
      <c r="T178" s="590"/>
      <c r="U178" s="590"/>
      <c r="V178" s="590"/>
      <c r="W178" s="590"/>
      <c r="X178" s="590"/>
      <c r="Y178" s="590"/>
      <c r="Z178" s="590"/>
    </row>
    <row r="179" spans="1:26" ht="13.5" customHeight="1">
      <c r="A179" s="589"/>
      <c r="B179" s="590"/>
      <c r="C179" s="590"/>
      <c r="D179" s="605"/>
      <c r="E179" s="590"/>
      <c r="F179" s="589"/>
      <c r="G179" s="590"/>
      <c r="H179" s="590"/>
      <c r="I179" s="605"/>
      <c r="J179" s="589"/>
      <c r="K179" s="590"/>
      <c r="L179" s="590"/>
      <c r="M179" s="605"/>
      <c r="N179" s="590"/>
      <c r="O179" s="590"/>
      <c r="P179" s="590"/>
      <c r="Q179" s="590"/>
      <c r="R179" s="590"/>
      <c r="S179" s="590"/>
      <c r="T179" s="590"/>
      <c r="U179" s="590"/>
      <c r="V179" s="590"/>
      <c r="W179" s="590"/>
      <c r="X179" s="590"/>
      <c r="Y179" s="590"/>
      <c r="Z179" s="590"/>
    </row>
    <row r="180" spans="1:26" ht="13.5" customHeight="1">
      <c r="A180" s="589"/>
      <c r="B180" s="590"/>
      <c r="C180" s="590"/>
      <c r="D180" s="605"/>
      <c r="E180" s="590"/>
      <c r="F180" s="589"/>
      <c r="G180" s="590"/>
      <c r="H180" s="590"/>
      <c r="I180" s="605"/>
      <c r="J180" s="589"/>
      <c r="K180" s="590"/>
      <c r="L180" s="590"/>
      <c r="M180" s="605"/>
      <c r="N180" s="590"/>
      <c r="O180" s="590"/>
      <c r="P180" s="590"/>
      <c r="Q180" s="590"/>
      <c r="R180" s="590"/>
      <c r="S180" s="590"/>
      <c r="T180" s="590"/>
      <c r="U180" s="590"/>
      <c r="V180" s="590"/>
      <c r="W180" s="590"/>
      <c r="X180" s="590"/>
      <c r="Y180" s="590"/>
      <c r="Z180" s="590"/>
    </row>
    <row r="181" spans="1:26" ht="13.5" customHeight="1">
      <c r="A181" s="589"/>
      <c r="B181" s="590"/>
      <c r="C181" s="590"/>
      <c r="D181" s="605"/>
      <c r="E181" s="590"/>
      <c r="F181" s="589"/>
      <c r="G181" s="590"/>
      <c r="H181" s="590"/>
      <c r="I181" s="605"/>
      <c r="J181" s="589"/>
      <c r="K181" s="590"/>
      <c r="L181" s="590"/>
      <c r="M181" s="605"/>
      <c r="N181" s="590"/>
      <c r="O181" s="590"/>
      <c r="P181" s="590"/>
      <c r="Q181" s="590"/>
      <c r="R181" s="590"/>
      <c r="S181" s="590"/>
      <c r="T181" s="590"/>
      <c r="U181" s="590"/>
      <c r="V181" s="590"/>
      <c r="W181" s="590"/>
      <c r="X181" s="590"/>
      <c r="Y181" s="590"/>
      <c r="Z181" s="590"/>
    </row>
    <row r="182" spans="1:26" ht="13.5" customHeight="1">
      <c r="A182" s="589"/>
      <c r="B182" s="590"/>
      <c r="C182" s="590"/>
      <c r="D182" s="605"/>
      <c r="E182" s="590"/>
      <c r="F182" s="589"/>
      <c r="G182" s="590"/>
      <c r="H182" s="590"/>
      <c r="I182" s="605"/>
      <c r="J182" s="589"/>
      <c r="K182" s="590"/>
      <c r="L182" s="590"/>
      <c r="M182" s="605"/>
      <c r="N182" s="590"/>
      <c r="O182" s="590"/>
      <c r="P182" s="590"/>
      <c r="Q182" s="590"/>
      <c r="R182" s="590"/>
      <c r="S182" s="590"/>
      <c r="T182" s="590"/>
      <c r="U182" s="590"/>
      <c r="V182" s="590"/>
      <c r="W182" s="590"/>
      <c r="X182" s="590"/>
      <c r="Y182" s="590"/>
      <c r="Z182" s="590"/>
    </row>
    <row r="183" spans="1:26" ht="13.5" customHeight="1">
      <c r="A183" s="589"/>
      <c r="B183" s="590"/>
      <c r="C183" s="590"/>
      <c r="D183" s="605"/>
      <c r="E183" s="590"/>
      <c r="F183" s="589"/>
      <c r="G183" s="590"/>
      <c r="H183" s="590"/>
      <c r="I183" s="605"/>
      <c r="J183" s="589"/>
      <c r="K183" s="590"/>
      <c r="L183" s="590"/>
      <c r="M183" s="605"/>
      <c r="N183" s="590"/>
      <c r="O183" s="590"/>
      <c r="P183" s="590"/>
      <c r="Q183" s="590"/>
      <c r="R183" s="590"/>
      <c r="S183" s="590"/>
      <c r="T183" s="590"/>
      <c r="U183" s="590"/>
      <c r="V183" s="590"/>
      <c r="W183" s="590"/>
      <c r="X183" s="590"/>
      <c r="Y183" s="590"/>
      <c r="Z183" s="590"/>
    </row>
    <row r="184" spans="1:26" ht="13.5" customHeight="1">
      <c r="A184" s="589"/>
      <c r="B184" s="590"/>
      <c r="C184" s="590"/>
      <c r="D184" s="605"/>
      <c r="E184" s="590"/>
      <c r="F184" s="589"/>
      <c r="G184" s="590"/>
      <c r="H184" s="590"/>
      <c r="I184" s="605"/>
      <c r="J184" s="589"/>
      <c r="K184" s="590"/>
      <c r="L184" s="590"/>
      <c r="M184" s="605"/>
      <c r="N184" s="590"/>
      <c r="O184" s="590"/>
      <c r="P184" s="590"/>
      <c r="Q184" s="590"/>
      <c r="R184" s="590"/>
      <c r="S184" s="590"/>
      <c r="T184" s="590"/>
      <c r="U184" s="590"/>
      <c r="V184" s="590"/>
      <c r="W184" s="590"/>
      <c r="X184" s="590"/>
      <c r="Y184" s="590"/>
      <c r="Z184" s="590"/>
    </row>
    <row r="185" spans="1:26" ht="13.5" customHeight="1">
      <c r="A185" s="589"/>
      <c r="B185" s="590"/>
      <c r="C185" s="590"/>
      <c r="D185" s="605"/>
      <c r="E185" s="590"/>
      <c r="F185" s="589"/>
      <c r="G185" s="590"/>
      <c r="H185" s="590"/>
      <c r="I185" s="605"/>
      <c r="J185" s="589"/>
      <c r="K185" s="590"/>
      <c r="L185" s="590"/>
      <c r="M185" s="605"/>
      <c r="N185" s="590"/>
      <c r="O185" s="590"/>
      <c r="P185" s="590"/>
      <c r="Q185" s="590"/>
      <c r="R185" s="590"/>
      <c r="S185" s="590"/>
      <c r="T185" s="590"/>
      <c r="U185" s="590"/>
      <c r="V185" s="590"/>
      <c r="W185" s="590"/>
      <c r="X185" s="590"/>
      <c r="Y185" s="590"/>
      <c r="Z185" s="590"/>
    </row>
    <row r="186" spans="1:26" ht="13.5" customHeight="1">
      <c r="A186" s="589"/>
      <c r="B186" s="590"/>
      <c r="C186" s="590"/>
      <c r="D186" s="605"/>
      <c r="E186" s="590"/>
      <c r="F186" s="589"/>
      <c r="G186" s="590"/>
      <c r="H186" s="590"/>
      <c r="I186" s="605"/>
      <c r="J186" s="589"/>
      <c r="K186" s="590"/>
      <c r="L186" s="590"/>
      <c r="M186" s="605"/>
      <c r="N186" s="590"/>
      <c r="O186" s="590"/>
      <c r="P186" s="590"/>
      <c r="Q186" s="590"/>
      <c r="R186" s="590"/>
      <c r="S186" s="590"/>
      <c r="T186" s="590"/>
      <c r="U186" s="590"/>
      <c r="V186" s="590"/>
      <c r="W186" s="590"/>
      <c r="X186" s="590"/>
      <c r="Y186" s="590"/>
      <c r="Z186" s="590"/>
    </row>
    <row r="187" spans="1:26" ht="13.5" customHeight="1">
      <c r="A187" s="589"/>
      <c r="B187" s="590"/>
      <c r="C187" s="590"/>
      <c r="D187" s="605"/>
      <c r="E187" s="590"/>
      <c r="F187" s="589"/>
      <c r="G187" s="590"/>
      <c r="H187" s="590"/>
      <c r="I187" s="605"/>
      <c r="J187" s="589"/>
      <c r="K187" s="590"/>
      <c r="L187" s="590"/>
      <c r="M187" s="605"/>
      <c r="N187" s="590"/>
      <c r="O187" s="590"/>
      <c r="P187" s="590"/>
      <c r="Q187" s="590"/>
      <c r="R187" s="590"/>
      <c r="S187" s="590"/>
      <c r="T187" s="590"/>
      <c r="U187" s="590"/>
      <c r="V187" s="590"/>
      <c r="W187" s="590"/>
      <c r="X187" s="590"/>
      <c r="Y187" s="590"/>
      <c r="Z187" s="590"/>
    </row>
    <row r="188" spans="1:26" ht="13.5" customHeight="1">
      <c r="A188" s="589"/>
      <c r="B188" s="590"/>
      <c r="C188" s="590"/>
      <c r="D188" s="605"/>
      <c r="E188" s="590"/>
      <c r="F188" s="589"/>
      <c r="G188" s="590"/>
      <c r="H188" s="590"/>
      <c r="I188" s="605"/>
      <c r="J188" s="589"/>
      <c r="K188" s="590"/>
      <c r="L188" s="590"/>
      <c r="M188" s="605"/>
      <c r="N188" s="590"/>
      <c r="O188" s="590"/>
      <c r="P188" s="590"/>
      <c r="Q188" s="590"/>
      <c r="R188" s="590"/>
      <c r="S188" s="590"/>
      <c r="T188" s="590"/>
      <c r="U188" s="590"/>
      <c r="V188" s="590"/>
      <c r="W188" s="590"/>
      <c r="X188" s="590"/>
      <c r="Y188" s="590"/>
      <c r="Z188" s="590"/>
    </row>
    <row r="189" spans="1:26" ht="13.5" customHeight="1">
      <c r="A189" s="589"/>
      <c r="B189" s="590"/>
      <c r="C189" s="590"/>
      <c r="D189" s="605"/>
      <c r="E189" s="590"/>
      <c r="F189" s="589"/>
      <c r="G189" s="590"/>
      <c r="H189" s="590"/>
      <c r="I189" s="605"/>
      <c r="J189" s="589"/>
      <c r="K189" s="590"/>
      <c r="L189" s="590"/>
      <c r="M189" s="605"/>
      <c r="N189" s="590"/>
      <c r="O189" s="590"/>
      <c r="P189" s="590"/>
      <c r="Q189" s="590"/>
      <c r="R189" s="590"/>
      <c r="S189" s="590"/>
      <c r="T189" s="590"/>
      <c r="U189" s="590"/>
      <c r="V189" s="590"/>
      <c r="W189" s="590"/>
      <c r="X189" s="590"/>
      <c r="Y189" s="590"/>
      <c r="Z189" s="590"/>
    </row>
    <row r="190" spans="1:26" ht="13.5" customHeight="1">
      <c r="A190" s="589"/>
      <c r="B190" s="590"/>
      <c r="C190" s="590"/>
      <c r="D190" s="605"/>
      <c r="E190" s="590"/>
      <c r="F190" s="589"/>
      <c r="G190" s="590"/>
      <c r="H190" s="590"/>
      <c r="I190" s="605"/>
      <c r="J190" s="589"/>
      <c r="K190" s="590"/>
      <c r="L190" s="590"/>
      <c r="M190" s="605"/>
      <c r="N190" s="590"/>
      <c r="O190" s="590"/>
      <c r="P190" s="590"/>
      <c r="Q190" s="590"/>
      <c r="R190" s="590"/>
      <c r="S190" s="590"/>
      <c r="T190" s="590"/>
      <c r="U190" s="590"/>
      <c r="V190" s="590"/>
      <c r="W190" s="590"/>
      <c r="X190" s="590"/>
      <c r="Y190" s="590"/>
      <c r="Z190" s="590"/>
    </row>
    <row r="191" spans="1:26" ht="13.5" customHeight="1">
      <c r="A191" s="589"/>
      <c r="B191" s="590"/>
      <c r="C191" s="590"/>
      <c r="D191" s="605"/>
      <c r="E191" s="590"/>
      <c r="F191" s="589"/>
      <c r="G191" s="590"/>
      <c r="H191" s="590"/>
      <c r="I191" s="605"/>
      <c r="J191" s="589"/>
      <c r="K191" s="590"/>
      <c r="L191" s="590"/>
      <c r="M191" s="605"/>
      <c r="N191" s="590"/>
      <c r="O191" s="590"/>
      <c r="P191" s="590"/>
      <c r="Q191" s="590"/>
      <c r="R191" s="590"/>
      <c r="S191" s="590"/>
      <c r="T191" s="590"/>
      <c r="U191" s="590"/>
      <c r="V191" s="590"/>
      <c r="W191" s="590"/>
      <c r="X191" s="590"/>
      <c r="Y191" s="590"/>
      <c r="Z191" s="590"/>
    </row>
    <row r="192" spans="1:26" ht="13.5" customHeight="1">
      <c r="A192" s="589"/>
      <c r="B192" s="590"/>
      <c r="C192" s="590"/>
      <c r="D192" s="605"/>
      <c r="E192" s="590"/>
      <c r="F192" s="589"/>
      <c r="G192" s="590"/>
      <c r="H192" s="590"/>
      <c r="I192" s="605"/>
      <c r="J192" s="589"/>
      <c r="K192" s="590"/>
      <c r="L192" s="590"/>
      <c r="M192" s="605"/>
      <c r="N192" s="590"/>
      <c r="O192" s="590"/>
      <c r="P192" s="590"/>
      <c r="Q192" s="590"/>
      <c r="R192" s="590"/>
      <c r="S192" s="590"/>
      <c r="T192" s="590"/>
      <c r="U192" s="590"/>
      <c r="V192" s="590"/>
      <c r="W192" s="590"/>
      <c r="X192" s="590"/>
      <c r="Y192" s="590"/>
      <c r="Z192" s="590"/>
    </row>
    <row r="193" spans="1:26" ht="13.5" customHeight="1">
      <c r="A193" s="589"/>
      <c r="B193" s="590"/>
      <c r="C193" s="590"/>
      <c r="D193" s="605"/>
      <c r="E193" s="590"/>
      <c r="F193" s="589"/>
      <c r="G193" s="590"/>
      <c r="H193" s="590"/>
      <c r="I193" s="605"/>
      <c r="J193" s="589"/>
      <c r="K193" s="590"/>
      <c r="L193" s="590"/>
      <c r="M193" s="605"/>
      <c r="N193" s="590"/>
      <c r="O193" s="590"/>
      <c r="P193" s="590"/>
      <c r="Q193" s="590"/>
      <c r="R193" s="590"/>
      <c r="S193" s="590"/>
      <c r="T193" s="590"/>
      <c r="U193" s="590"/>
      <c r="V193" s="590"/>
      <c r="W193" s="590"/>
      <c r="X193" s="590"/>
      <c r="Y193" s="590"/>
      <c r="Z193" s="590"/>
    </row>
    <row r="194" spans="1:26" ht="13.5" customHeight="1">
      <c r="A194" s="589"/>
      <c r="B194" s="590"/>
      <c r="C194" s="590"/>
      <c r="D194" s="605"/>
      <c r="E194" s="590"/>
      <c r="F194" s="589"/>
      <c r="G194" s="590"/>
      <c r="H194" s="590"/>
      <c r="I194" s="605"/>
      <c r="J194" s="589"/>
      <c r="K194" s="590"/>
      <c r="L194" s="590"/>
      <c r="M194" s="605"/>
      <c r="N194" s="590"/>
      <c r="O194" s="590"/>
      <c r="P194" s="590"/>
      <c r="Q194" s="590"/>
      <c r="R194" s="590"/>
      <c r="S194" s="590"/>
      <c r="T194" s="590"/>
      <c r="U194" s="590"/>
      <c r="V194" s="590"/>
      <c r="W194" s="590"/>
      <c r="X194" s="590"/>
      <c r="Y194" s="590"/>
      <c r="Z194" s="590"/>
    </row>
    <row r="195" spans="1:26" ht="13.5" customHeight="1">
      <c r="A195" s="589"/>
      <c r="B195" s="590"/>
      <c r="C195" s="590"/>
      <c r="D195" s="605"/>
      <c r="E195" s="590"/>
      <c r="F195" s="589"/>
      <c r="G195" s="590"/>
      <c r="H195" s="590"/>
      <c r="I195" s="605"/>
      <c r="J195" s="589"/>
      <c r="K195" s="590"/>
      <c r="L195" s="590"/>
      <c r="M195" s="605"/>
      <c r="N195" s="590"/>
      <c r="O195" s="590"/>
      <c r="P195" s="590"/>
      <c r="Q195" s="590"/>
      <c r="R195" s="590"/>
      <c r="S195" s="590"/>
      <c r="T195" s="590"/>
      <c r="U195" s="590"/>
      <c r="V195" s="590"/>
      <c r="W195" s="590"/>
      <c r="X195" s="590"/>
      <c r="Y195" s="590"/>
      <c r="Z195" s="590"/>
    </row>
    <row r="196" spans="1:26" ht="13.5" customHeight="1">
      <c r="A196" s="589"/>
      <c r="B196" s="590"/>
      <c r="C196" s="590"/>
      <c r="D196" s="605"/>
      <c r="E196" s="590"/>
      <c r="F196" s="589"/>
      <c r="G196" s="590"/>
      <c r="H196" s="590"/>
      <c r="I196" s="605"/>
      <c r="J196" s="589"/>
      <c r="K196" s="590"/>
      <c r="L196" s="590"/>
      <c r="M196" s="605"/>
      <c r="N196" s="590"/>
      <c r="O196" s="590"/>
      <c r="P196" s="590"/>
      <c r="Q196" s="590"/>
      <c r="R196" s="590"/>
      <c r="S196" s="590"/>
      <c r="T196" s="590"/>
      <c r="U196" s="590"/>
      <c r="V196" s="590"/>
      <c r="W196" s="590"/>
      <c r="X196" s="590"/>
      <c r="Y196" s="590"/>
      <c r="Z196" s="590"/>
    </row>
    <row r="197" spans="1:26" ht="13.5" customHeight="1">
      <c r="A197" s="589"/>
      <c r="B197" s="590"/>
      <c r="C197" s="590"/>
      <c r="D197" s="605"/>
      <c r="E197" s="590"/>
      <c r="F197" s="589"/>
      <c r="G197" s="590"/>
      <c r="H197" s="590"/>
      <c r="I197" s="605"/>
      <c r="J197" s="589"/>
      <c r="K197" s="590"/>
      <c r="L197" s="590"/>
      <c r="M197" s="605"/>
      <c r="N197" s="590"/>
      <c r="O197" s="590"/>
      <c r="P197" s="590"/>
      <c r="Q197" s="590"/>
      <c r="R197" s="590"/>
      <c r="S197" s="590"/>
      <c r="T197" s="590"/>
      <c r="U197" s="590"/>
      <c r="V197" s="590"/>
      <c r="W197" s="590"/>
      <c r="X197" s="590"/>
      <c r="Y197" s="590"/>
      <c r="Z197" s="590"/>
    </row>
    <row r="198" spans="1:26" ht="13.5" customHeight="1">
      <c r="A198" s="589"/>
      <c r="B198" s="590"/>
      <c r="C198" s="590"/>
      <c r="D198" s="605"/>
      <c r="E198" s="590"/>
      <c r="F198" s="589"/>
      <c r="G198" s="590"/>
      <c r="H198" s="590"/>
      <c r="I198" s="605"/>
      <c r="J198" s="589"/>
      <c r="K198" s="590"/>
      <c r="L198" s="590"/>
      <c r="M198" s="605"/>
      <c r="N198" s="590"/>
      <c r="O198" s="590"/>
      <c r="P198" s="590"/>
      <c r="Q198" s="590"/>
      <c r="R198" s="590"/>
      <c r="S198" s="590"/>
      <c r="T198" s="590"/>
      <c r="U198" s="590"/>
      <c r="V198" s="590"/>
      <c r="W198" s="590"/>
      <c r="X198" s="590"/>
      <c r="Y198" s="590"/>
      <c r="Z198" s="590"/>
    </row>
    <row r="199" spans="1:26" ht="13.5" customHeight="1">
      <c r="A199" s="589"/>
      <c r="B199" s="590"/>
      <c r="C199" s="590"/>
      <c r="D199" s="605"/>
      <c r="E199" s="590"/>
      <c r="F199" s="589"/>
      <c r="G199" s="590"/>
      <c r="H199" s="590"/>
      <c r="I199" s="605"/>
      <c r="J199" s="589"/>
      <c r="K199" s="590"/>
      <c r="L199" s="590"/>
      <c r="M199" s="605"/>
      <c r="N199" s="590"/>
      <c r="O199" s="590"/>
      <c r="P199" s="590"/>
      <c r="Q199" s="590"/>
      <c r="R199" s="590"/>
      <c r="S199" s="590"/>
      <c r="T199" s="590"/>
      <c r="U199" s="590"/>
      <c r="V199" s="590"/>
      <c r="W199" s="590"/>
      <c r="X199" s="590"/>
      <c r="Y199" s="590"/>
      <c r="Z199" s="590"/>
    </row>
    <row r="200" spans="1:26" ht="13.5" customHeight="1">
      <c r="A200" s="589"/>
      <c r="B200" s="590"/>
      <c r="C200" s="590"/>
      <c r="D200" s="605"/>
      <c r="E200" s="590"/>
      <c r="F200" s="589"/>
      <c r="G200" s="590"/>
      <c r="H200" s="590"/>
      <c r="I200" s="605"/>
      <c r="J200" s="589"/>
      <c r="K200" s="590"/>
      <c r="L200" s="590"/>
      <c r="M200" s="605"/>
      <c r="N200" s="590"/>
      <c r="O200" s="590"/>
      <c r="P200" s="590"/>
      <c r="Q200" s="590"/>
      <c r="R200" s="590"/>
      <c r="S200" s="590"/>
      <c r="T200" s="590"/>
      <c r="U200" s="590"/>
      <c r="V200" s="590"/>
      <c r="W200" s="590"/>
      <c r="X200" s="590"/>
      <c r="Y200" s="590"/>
      <c r="Z200" s="590"/>
    </row>
    <row r="201" spans="1:26" ht="13.5" customHeight="1">
      <c r="A201" s="589"/>
      <c r="B201" s="590"/>
      <c r="C201" s="590"/>
      <c r="D201" s="605"/>
      <c r="E201" s="590"/>
      <c r="F201" s="589"/>
      <c r="G201" s="590"/>
      <c r="H201" s="590"/>
      <c r="I201" s="605"/>
      <c r="J201" s="589"/>
      <c r="K201" s="590"/>
      <c r="L201" s="590"/>
      <c r="M201" s="605"/>
      <c r="N201" s="590"/>
      <c r="O201" s="590"/>
      <c r="P201" s="590"/>
      <c r="Q201" s="590"/>
      <c r="R201" s="590"/>
      <c r="S201" s="590"/>
      <c r="T201" s="590"/>
      <c r="U201" s="590"/>
      <c r="V201" s="590"/>
      <c r="W201" s="590"/>
      <c r="X201" s="590"/>
      <c r="Y201" s="590"/>
      <c r="Z201" s="590"/>
    </row>
    <row r="202" spans="1:26" ht="13.5" customHeight="1">
      <c r="A202" s="589"/>
      <c r="B202" s="590"/>
      <c r="C202" s="590"/>
      <c r="D202" s="605"/>
      <c r="E202" s="590"/>
      <c r="F202" s="589"/>
      <c r="G202" s="590"/>
      <c r="H202" s="590"/>
      <c r="I202" s="605"/>
      <c r="J202" s="589"/>
      <c r="K202" s="590"/>
      <c r="L202" s="590"/>
      <c r="M202" s="605"/>
      <c r="N202" s="590"/>
      <c r="O202" s="590"/>
      <c r="P202" s="590"/>
      <c r="Q202" s="590"/>
      <c r="R202" s="590"/>
      <c r="S202" s="590"/>
      <c r="T202" s="590"/>
      <c r="U202" s="590"/>
      <c r="V202" s="590"/>
      <c r="W202" s="590"/>
      <c r="X202" s="590"/>
      <c r="Y202" s="590"/>
      <c r="Z202" s="590"/>
    </row>
    <row r="203" spans="1:26" ht="13.5" customHeight="1">
      <c r="A203" s="589"/>
      <c r="B203" s="590"/>
      <c r="C203" s="590"/>
      <c r="D203" s="605"/>
      <c r="E203" s="590"/>
      <c r="F203" s="589"/>
      <c r="G203" s="590"/>
      <c r="H203" s="590"/>
      <c r="I203" s="605"/>
      <c r="J203" s="589"/>
      <c r="K203" s="590"/>
      <c r="L203" s="590"/>
      <c r="M203" s="605"/>
      <c r="N203" s="590"/>
      <c r="O203" s="590"/>
      <c r="P203" s="590"/>
      <c r="Q203" s="590"/>
      <c r="R203" s="590"/>
      <c r="S203" s="590"/>
      <c r="T203" s="590"/>
      <c r="U203" s="590"/>
      <c r="V203" s="590"/>
      <c r="W203" s="590"/>
      <c r="X203" s="590"/>
      <c r="Y203" s="590"/>
      <c r="Z203" s="590"/>
    </row>
    <row r="204" spans="1:26" ht="13.5" customHeight="1">
      <c r="A204" s="589"/>
      <c r="B204" s="590"/>
      <c r="C204" s="590"/>
      <c r="D204" s="605"/>
      <c r="E204" s="590"/>
      <c r="F204" s="589"/>
      <c r="G204" s="590"/>
      <c r="H204" s="590"/>
      <c r="I204" s="605"/>
      <c r="J204" s="589"/>
      <c r="K204" s="590"/>
      <c r="L204" s="590"/>
      <c r="M204" s="605"/>
      <c r="N204" s="590"/>
      <c r="O204" s="590"/>
      <c r="P204" s="590"/>
      <c r="Q204" s="590"/>
      <c r="R204" s="590"/>
      <c r="S204" s="590"/>
      <c r="T204" s="590"/>
      <c r="U204" s="590"/>
      <c r="V204" s="590"/>
      <c r="W204" s="590"/>
      <c r="X204" s="590"/>
      <c r="Y204" s="590"/>
      <c r="Z204" s="590"/>
    </row>
    <row r="205" spans="1:26" ht="13.5" customHeight="1">
      <c r="A205" s="589"/>
      <c r="B205" s="590"/>
      <c r="C205" s="590"/>
      <c r="D205" s="605"/>
      <c r="E205" s="590"/>
      <c r="F205" s="589"/>
      <c r="G205" s="590"/>
      <c r="H205" s="590"/>
      <c r="I205" s="605"/>
      <c r="J205" s="589"/>
      <c r="K205" s="590"/>
      <c r="L205" s="590"/>
      <c r="M205" s="605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</row>
    <row r="206" spans="1:26" ht="13.5" customHeight="1">
      <c r="A206" s="589"/>
      <c r="B206" s="590"/>
      <c r="C206" s="590"/>
      <c r="D206" s="605"/>
      <c r="E206" s="590"/>
      <c r="F206" s="589"/>
      <c r="G206" s="590"/>
      <c r="H206" s="590"/>
      <c r="I206" s="605"/>
      <c r="J206" s="589"/>
      <c r="K206" s="590"/>
      <c r="L206" s="590"/>
      <c r="M206" s="605"/>
      <c r="N206" s="590"/>
      <c r="O206" s="590"/>
      <c r="P206" s="590"/>
      <c r="Q206" s="590"/>
      <c r="R206" s="590"/>
      <c r="S206" s="590"/>
      <c r="T206" s="590"/>
      <c r="U206" s="590"/>
      <c r="V206" s="590"/>
      <c r="W206" s="590"/>
      <c r="X206" s="590"/>
      <c r="Y206" s="590"/>
      <c r="Z206" s="590"/>
    </row>
    <row r="207" spans="1:26" ht="13.5" customHeight="1">
      <c r="A207" s="589"/>
      <c r="B207" s="590"/>
      <c r="C207" s="590"/>
      <c r="D207" s="605"/>
      <c r="E207" s="590"/>
      <c r="F207" s="589"/>
      <c r="G207" s="590"/>
      <c r="H207" s="590"/>
      <c r="I207" s="605"/>
      <c r="J207" s="589"/>
      <c r="K207" s="590"/>
      <c r="L207" s="590"/>
      <c r="M207" s="605"/>
      <c r="N207" s="590"/>
      <c r="O207" s="590"/>
      <c r="P207" s="590"/>
      <c r="Q207" s="590"/>
      <c r="R207" s="590"/>
      <c r="S207" s="590"/>
      <c r="T207" s="590"/>
      <c r="U207" s="590"/>
      <c r="V207" s="590"/>
      <c r="W207" s="590"/>
      <c r="X207" s="590"/>
      <c r="Y207" s="590"/>
      <c r="Z207" s="590"/>
    </row>
    <row r="208" spans="1:26" ht="13.5" customHeight="1">
      <c r="A208" s="589"/>
      <c r="B208" s="590"/>
      <c r="C208" s="590"/>
      <c r="D208" s="605"/>
      <c r="E208" s="590"/>
      <c r="F208" s="589"/>
      <c r="G208" s="590"/>
      <c r="H208" s="590"/>
      <c r="I208" s="605"/>
      <c r="J208" s="589"/>
      <c r="K208" s="590"/>
      <c r="L208" s="590"/>
      <c r="M208" s="605"/>
      <c r="N208" s="590"/>
      <c r="O208" s="590"/>
      <c r="P208" s="590"/>
      <c r="Q208" s="590"/>
      <c r="R208" s="590"/>
      <c r="S208" s="590"/>
      <c r="T208" s="590"/>
      <c r="U208" s="590"/>
      <c r="V208" s="590"/>
      <c r="W208" s="590"/>
      <c r="X208" s="590"/>
      <c r="Y208" s="590"/>
      <c r="Z208" s="590"/>
    </row>
    <row r="209" spans="1:26" ht="13.5" customHeight="1">
      <c r="A209" s="589"/>
      <c r="B209" s="590"/>
      <c r="C209" s="590"/>
      <c r="D209" s="605"/>
      <c r="E209" s="590"/>
      <c r="F209" s="589"/>
      <c r="G209" s="590"/>
      <c r="H209" s="590"/>
      <c r="I209" s="605"/>
      <c r="J209" s="589"/>
      <c r="K209" s="590"/>
      <c r="L209" s="590"/>
      <c r="M209" s="605"/>
      <c r="N209" s="590"/>
      <c r="O209" s="590"/>
      <c r="P209" s="590"/>
      <c r="Q209" s="590"/>
      <c r="R209" s="590"/>
      <c r="S209" s="590"/>
      <c r="T209" s="590"/>
      <c r="U209" s="590"/>
      <c r="V209" s="590"/>
      <c r="W209" s="590"/>
      <c r="X209" s="590"/>
      <c r="Y209" s="590"/>
      <c r="Z209" s="590"/>
    </row>
    <row r="210" spans="1:26" ht="13.5" customHeight="1">
      <c r="A210" s="589"/>
      <c r="B210" s="590"/>
      <c r="C210" s="590"/>
      <c r="D210" s="605"/>
      <c r="E210" s="590"/>
      <c r="F210" s="589"/>
      <c r="G210" s="590"/>
      <c r="H210" s="590"/>
      <c r="I210" s="605"/>
      <c r="J210" s="589"/>
      <c r="K210" s="590"/>
      <c r="L210" s="590"/>
      <c r="M210" s="605"/>
      <c r="N210" s="590"/>
      <c r="O210" s="590"/>
      <c r="P210" s="590"/>
      <c r="Q210" s="590"/>
      <c r="R210" s="590"/>
      <c r="S210" s="590"/>
      <c r="T210" s="590"/>
      <c r="U210" s="590"/>
      <c r="V210" s="590"/>
      <c r="W210" s="590"/>
      <c r="X210" s="590"/>
      <c r="Y210" s="590"/>
      <c r="Z210" s="590"/>
    </row>
    <row r="211" spans="1:26" ht="13.5" customHeight="1">
      <c r="A211" s="589"/>
      <c r="B211" s="590"/>
      <c r="C211" s="590"/>
      <c r="D211" s="605"/>
      <c r="E211" s="590"/>
      <c r="F211" s="589"/>
      <c r="G211" s="590"/>
      <c r="H211" s="590"/>
      <c r="I211" s="605"/>
      <c r="J211" s="589"/>
      <c r="K211" s="590"/>
      <c r="L211" s="590"/>
      <c r="M211" s="605"/>
      <c r="N211" s="590"/>
      <c r="O211" s="590"/>
      <c r="P211" s="590"/>
      <c r="Q211" s="590"/>
      <c r="R211" s="590"/>
      <c r="S211" s="590"/>
      <c r="T211" s="590"/>
      <c r="U211" s="590"/>
      <c r="V211" s="590"/>
      <c r="W211" s="590"/>
      <c r="X211" s="590"/>
      <c r="Y211" s="590"/>
      <c r="Z211" s="590"/>
    </row>
    <row r="212" spans="1:26" ht="13.5" customHeight="1">
      <c r="A212" s="589"/>
      <c r="B212" s="590"/>
      <c r="C212" s="590"/>
      <c r="D212" s="605"/>
      <c r="E212" s="590"/>
      <c r="F212" s="589"/>
      <c r="G212" s="590"/>
      <c r="H212" s="590"/>
      <c r="I212" s="605"/>
      <c r="J212" s="589"/>
      <c r="K212" s="590"/>
      <c r="L212" s="590"/>
      <c r="M212" s="605"/>
      <c r="N212" s="590"/>
      <c r="O212" s="590"/>
      <c r="P212" s="590"/>
      <c r="Q212" s="590"/>
      <c r="R212" s="590"/>
      <c r="S212" s="590"/>
      <c r="T212" s="590"/>
      <c r="U212" s="590"/>
      <c r="V212" s="590"/>
      <c r="W212" s="590"/>
      <c r="X212" s="590"/>
      <c r="Y212" s="590"/>
      <c r="Z212" s="590"/>
    </row>
    <row r="213" spans="1:26" ht="13.5" customHeight="1">
      <c r="A213" s="589"/>
      <c r="B213" s="590"/>
      <c r="C213" s="590"/>
      <c r="D213" s="605"/>
      <c r="E213" s="590"/>
      <c r="F213" s="589"/>
      <c r="G213" s="590"/>
      <c r="H213" s="590"/>
      <c r="I213" s="605"/>
      <c r="J213" s="589"/>
      <c r="K213" s="590"/>
      <c r="L213" s="590"/>
      <c r="M213" s="605"/>
      <c r="N213" s="590"/>
      <c r="O213" s="590"/>
      <c r="P213" s="590"/>
      <c r="Q213" s="590"/>
      <c r="R213" s="590"/>
      <c r="S213" s="590"/>
      <c r="T213" s="590"/>
      <c r="U213" s="590"/>
      <c r="V213" s="590"/>
      <c r="W213" s="590"/>
      <c r="X213" s="590"/>
      <c r="Y213" s="590"/>
      <c r="Z213" s="590"/>
    </row>
    <row r="214" spans="1:26" ht="13.5" customHeight="1">
      <c r="A214" s="589"/>
      <c r="B214" s="590"/>
      <c r="C214" s="590"/>
      <c r="D214" s="605"/>
      <c r="E214" s="590"/>
      <c r="F214" s="589"/>
      <c r="G214" s="590"/>
      <c r="H214" s="590"/>
      <c r="I214" s="605"/>
      <c r="J214" s="589"/>
      <c r="K214" s="590"/>
      <c r="L214" s="590"/>
      <c r="M214" s="605"/>
      <c r="N214" s="590"/>
      <c r="O214" s="590"/>
      <c r="P214" s="590"/>
      <c r="Q214" s="590"/>
      <c r="R214" s="590"/>
      <c r="S214" s="590"/>
      <c r="T214" s="590"/>
      <c r="U214" s="590"/>
      <c r="V214" s="590"/>
      <c r="W214" s="590"/>
      <c r="X214" s="590"/>
      <c r="Y214" s="590"/>
      <c r="Z214" s="590"/>
    </row>
    <row r="215" spans="1:26" ht="13.5" customHeight="1">
      <c r="A215" s="589"/>
      <c r="B215" s="590"/>
      <c r="C215" s="590"/>
      <c r="D215" s="605"/>
      <c r="E215" s="590"/>
      <c r="F215" s="589"/>
      <c r="G215" s="590"/>
      <c r="H215" s="590"/>
      <c r="I215" s="605"/>
      <c r="J215" s="589"/>
      <c r="K215" s="590"/>
      <c r="L215" s="590"/>
      <c r="M215" s="605"/>
      <c r="N215" s="590"/>
      <c r="O215" s="590"/>
      <c r="P215" s="590"/>
      <c r="Q215" s="590"/>
      <c r="R215" s="590"/>
      <c r="S215" s="590"/>
      <c r="T215" s="590"/>
      <c r="U215" s="590"/>
      <c r="V215" s="590"/>
      <c r="W215" s="590"/>
      <c r="X215" s="590"/>
      <c r="Y215" s="590"/>
      <c r="Z215" s="590"/>
    </row>
    <row r="216" spans="1:26" ht="13.5" customHeight="1">
      <c r="A216" s="589"/>
      <c r="B216" s="590"/>
      <c r="C216" s="590"/>
      <c r="D216" s="605"/>
      <c r="E216" s="590"/>
      <c r="F216" s="589"/>
      <c r="G216" s="590"/>
      <c r="H216" s="590"/>
      <c r="I216" s="605"/>
      <c r="J216" s="589"/>
      <c r="K216" s="590"/>
      <c r="L216" s="590"/>
      <c r="M216" s="605"/>
      <c r="N216" s="590"/>
      <c r="O216" s="590"/>
      <c r="P216" s="590"/>
      <c r="Q216" s="590"/>
      <c r="R216" s="590"/>
      <c r="S216" s="590"/>
      <c r="T216" s="590"/>
      <c r="U216" s="590"/>
      <c r="V216" s="590"/>
      <c r="W216" s="590"/>
      <c r="X216" s="590"/>
      <c r="Y216" s="590"/>
      <c r="Z216" s="590"/>
    </row>
    <row r="217" spans="1:26" ht="13.5" customHeight="1">
      <c r="A217" s="589"/>
      <c r="B217" s="590"/>
      <c r="C217" s="590"/>
      <c r="D217" s="605"/>
      <c r="E217" s="590"/>
      <c r="F217" s="589"/>
      <c r="G217" s="590"/>
      <c r="H217" s="590"/>
      <c r="I217" s="605"/>
      <c r="J217" s="589"/>
      <c r="K217" s="590"/>
      <c r="L217" s="590"/>
      <c r="M217" s="605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  <c r="Y217" s="590"/>
      <c r="Z217" s="590"/>
    </row>
    <row r="218" spans="1:26" ht="13.5" customHeight="1">
      <c r="A218" s="589"/>
      <c r="B218" s="590"/>
      <c r="C218" s="590"/>
      <c r="D218" s="605"/>
      <c r="E218" s="590"/>
      <c r="F218" s="589"/>
      <c r="G218" s="590"/>
      <c r="H218" s="590"/>
      <c r="I218" s="605"/>
      <c r="J218" s="589"/>
      <c r="K218" s="590"/>
      <c r="L218" s="590"/>
      <c r="M218" s="605"/>
      <c r="N218" s="590"/>
      <c r="O218" s="590"/>
      <c r="P218" s="590"/>
      <c r="Q218" s="590"/>
      <c r="R218" s="590"/>
      <c r="S218" s="590"/>
      <c r="T218" s="590"/>
      <c r="U218" s="590"/>
      <c r="V218" s="590"/>
      <c r="W218" s="590"/>
      <c r="X218" s="590"/>
      <c r="Y218" s="590"/>
      <c r="Z218" s="590"/>
    </row>
    <row r="219" spans="1:26" ht="13.5" customHeight="1">
      <c r="A219" s="589"/>
      <c r="B219" s="590"/>
      <c r="C219" s="590"/>
      <c r="D219" s="605"/>
      <c r="E219" s="590"/>
      <c r="F219" s="589"/>
      <c r="G219" s="590"/>
      <c r="H219" s="590"/>
      <c r="I219" s="605"/>
      <c r="J219" s="589"/>
      <c r="K219" s="590"/>
      <c r="L219" s="590"/>
      <c r="M219" s="605"/>
      <c r="N219" s="590"/>
      <c r="O219" s="590"/>
      <c r="P219" s="590"/>
      <c r="Q219" s="590"/>
      <c r="R219" s="590"/>
      <c r="S219" s="590"/>
      <c r="T219" s="590"/>
      <c r="U219" s="590"/>
      <c r="V219" s="590"/>
      <c r="W219" s="590"/>
      <c r="X219" s="590"/>
      <c r="Y219" s="590"/>
      <c r="Z219" s="590"/>
    </row>
    <row r="220" spans="1:26" ht="13.5" customHeight="1">
      <c r="A220" s="589"/>
      <c r="B220" s="590"/>
      <c r="C220" s="590"/>
      <c r="D220" s="605"/>
      <c r="E220" s="590"/>
      <c r="F220" s="589"/>
      <c r="G220" s="590"/>
      <c r="H220" s="590"/>
      <c r="I220" s="605"/>
      <c r="J220" s="589"/>
      <c r="K220" s="590"/>
      <c r="L220" s="590"/>
      <c r="M220" s="605"/>
      <c r="N220" s="590"/>
      <c r="O220" s="590"/>
      <c r="P220" s="590"/>
      <c r="Q220" s="590"/>
      <c r="R220" s="590"/>
      <c r="S220" s="590"/>
      <c r="T220" s="590"/>
      <c r="U220" s="590"/>
      <c r="V220" s="590"/>
      <c r="W220" s="590"/>
      <c r="X220" s="590"/>
      <c r="Y220" s="590"/>
      <c r="Z220" s="590"/>
    </row>
    <row r="221" spans="1:26" ht="13.5" customHeight="1">
      <c r="A221" s="589"/>
      <c r="B221" s="590"/>
      <c r="C221" s="590"/>
      <c r="D221" s="605"/>
      <c r="E221" s="590"/>
      <c r="F221" s="589"/>
      <c r="G221" s="590"/>
      <c r="H221" s="590"/>
      <c r="I221" s="605"/>
      <c r="J221" s="589"/>
      <c r="K221" s="590"/>
      <c r="L221" s="590"/>
      <c r="M221" s="605"/>
      <c r="N221" s="590"/>
      <c r="O221" s="590"/>
      <c r="P221" s="590"/>
      <c r="Q221" s="590"/>
      <c r="R221" s="590"/>
      <c r="S221" s="590"/>
      <c r="T221" s="590"/>
      <c r="U221" s="590"/>
      <c r="V221" s="590"/>
      <c r="W221" s="590"/>
      <c r="X221" s="590"/>
      <c r="Y221" s="590"/>
      <c r="Z221" s="590"/>
    </row>
    <row r="222" spans="1:26" ht="13.5" customHeight="1">
      <c r="A222" s="589"/>
      <c r="B222" s="590"/>
      <c r="C222" s="590"/>
      <c r="D222" s="605"/>
      <c r="E222" s="590"/>
      <c r="F222" s="589"/>
      <c r="G222" s="590"/>
      <c r="H222" s="590"/>
      <c r="I222" s="605"/>
      <c r="J222" s="589"/>
      <c r="K222" s="590"/>
      <c r="L222" s="590"/>
      <c r="M222" s="605"/>
      <c r="N222" s="590"/>
      <c r="O222" s="590"/>
      <c r="P222" s="590"/>
      <c r="Q222" s="590"/>
      <c r="R222" s="590"/>
      <c r="S222" s="590"/>
      <c r="T222" s="590"/>
      <c r="U222" s="590"/>
      <c r="V222" s="590"/>
      <c r="W222" s="590"/>
      <c r="X222" s="590"/>
      <c r="Y222" s="590"/>
      <c r="Z222" s="590"/>
    </row>
    <row r="223" spans="1:26" ht="13.5" customHeight="1">
      <c r="A223" s="589"/>
      <c r="B223" s="590"/>
      <c r="C223" s="590"/>
      <c r="D223" s="605"/>
      <c r="E223" s="590"/>
      <c r="F223" s="589"/>
      <c r="G223" s="590"/>
      <c r="H223" s="590"/>
      <c r="I223" s="605"/>
      <c r="J223" s="589"/>
      <c r="K223" s="590"/>
      <c r="L223" s="590"/>
      <c r="M223" s="605"/>
      <c r="N223" s="590"/>
      <c r="O223" s="590"/>
      <c r="P223" s="590"/>
      <c r="Q223" s="590"/>
      <c r="R223" s="590"/>
      <c r="S223" s="590"/>
      <c r="T223" s="590"/>
      <c r="U223" s="590"/>
      <c r="V223" s="590"/>
      <c r="W223" s="590"/>
      <c r="X223" s="590"/>
      <c r="Y223" s="590"/>
      <c r="Z223" s="590"/>
    </row>
    <row r="224" spans="1:26" ht="13.5" customHeight="1">
      <c r="A224" s="589"/>
      <c r="B224" s="590"/>
      <c r="C224" s="590"/>
      <c r="D224" s="605"/>
      <c r="E224" s="590"/>
      <c r="F224" s="589"/>
      <c r="G224" s="590"/>
      <c r="H224" s="590"/>
      <c r="I224" s="605"/>
      <c r="J224" s="589"/>
      <c r="K224" s="590"/>
      <c r="L224" s="590"/>
      <c r="M224" s="605"/>
      <c r="N224" s="590"/>
      <c r="O224" s="590"/>
      <c r="P224" s="590"/>
      <c r="Q224" s="590"/>
      <c r="R224" s="590"/>
      <c r="S224" s="590"/>
      <c r="T224" s="590"/>
      <c r="U224" s="590"/>
      <c r="V224" s="590"/>
      <c r="W224" s="590"/>
      <c r="X224" s="590"/>
      <c r="Y224" s="590"/>
      <c r="Z224" s="590"/>
    </row>
    <row r="225" spans="1:26" ht="13.5" customHeight="1">
      <c r="A225" s="589"/>
      <c r="B225" s="590"/>
      <c r="C225" s="590"/>
      <c r="D225" s="605"/>
      <c r="E225" s="590"/>
      <c r="F225" s="589"/>
      <c r="G225" s="590"/>
      <c r="H225" s="590"/>
      <c r="I225" s="605"/>
      <c r="J225" s="589"/>
      <c r="K225" s="590"/>
      <c r="L225" s="590"/>
      <c r="M225" s="605"/>
      <c r="N225" s="590"/>
      <c r="O225" s="590"/>
      <c r="P225" s="590"/>
      <c r="Q225" s="590"/>
      <c r="R225" s="590"/>
      <c r="S225" s="590"/>
      <c r="T225" s="590"/>
      <c r="U225" s="590"/>
      <c r="V225" s="590"/>
      <c r="W225" s="590"/>
      <c r="X225" s="590"/>
      <c r="Y225" s="590"/>
      <c r="Z225" s="590"/>
    </row>
    <row r="226" spans="1:26" ht="13.5" customHeight="1">
      <c r="A226" s="589"/>
      <c r="B226" s="590"/>
      <c r="C226" s="590"/>
      <c r="D226" s="605"/>
      <c r="E226" s="590"/>
      <c r="F226" s="589"/>
      <c r="G226" s="590"/>
      <c r="H226" s="590"/>
      <c r="I226" s="605"/>
      <c r="J226" s="589"/>
      <c r="K226" s="590"/>
      <c r="L226" s="590"/>
      <c r="M226" s="605"/>
      <c r="N226" s="590"/>
      <c r="O226" s="590"/>
      <c r="P226" s="590"/>
      <c r="Q226" s="590"/>
      <c r="R226" s="590"/>
      <c r="S226" s="590"/>
      <c r="T226" s="590"/>
      <c r="U226" s="590"/>
      <c r="V226" s="590"/>
      <c r="W226" s="590"/>
      <c r="X226" s="590"/>
      <c r="Y226" s="590"/>
      <c r="Z226" s="590"/>
    </row>
    <row r="227" spans="1:26" ht="13.5" customHeight="1">
      <c r="A227" s="589"/>
      <c r="B227" s="590"/>
      <c r="C227" s="590"/>
      <c r="D227" s="605"/>
      <c r="E227" s="590"/>
      <c r="F227" s="589"/>
      <c r="G227" s="590"/>
      <c r="H227" s="590"/>
      <c r="I227" s="605"/>
      <c r="J227" s="589"/>
      <c r="K227" s="590"/>
      <c r="L227" s="590"/>
      <c r="M227" s="605"/>
      <c r="N227" s="590"/>
      <c r="O227" s="590"/>
      <c r="P227" s="590"/>
      <c r="Q227" s="590"/>
      <c r="R227" s="590"/>
      <c r="S227" s="590"/>
      <c r="T227" s="590"/>
      <c r="U227" s="590"/>
      <c r="V227" s="590"/>
      <c r="W227" s="590"/>
      <c r="X227" s="590"/>
      <c r="Y227" s="590"/>
      <c r="Z227" s="590"/>
    </row>
    <row r="228" spans="1:26" ht="13.5" customHeight="1">
      <c r="A228" s="589"/>
      <c r="B228" s="590"/>
      <c r="C228" s="590"/>
      <c r="D228" s="605"/>
      <c r="E228" s="590"/>
      <c r="F228" s="589"/>
      <c r="G228" s="590"/>
      <c r="H228" s="590"/>
      <c r="I228" s="605"/>
      <c r="J228" s="589"/>
      <c r="K228" s="590"/>
      <c r="L228" s="590"/>
      <c r="M228" s="605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</row>
    <row r="229" spans="1:26" ht="13.5" customHeight="1">
      <c r="A229" s="589"/>
      <c r="B229" s="590"/>
      <c r="C229" s="590"/>
      <c r="D229" s="605"/>
      <c r="E229" s="590"/>
      <c r="F229" s="589"/>
      <c r="G229" s="590"/>
      <c r="H229" s="590"/>
      <c r="I229" s="605"/>
      <c r="J229" s="589"/>
      <c r="K229" s="590"/>
      <c r="L229" s="590"/>
      <c r="M229" s="605"/>
      <c r="N229" s="590"/>
      <c r="O229" s="590"/>
      <c r="P229" s="590"/>
      <c r="Q229" s="590"/>
      <c r="R229" s="590"/>
      <c r="S229" s="590"/>
      <c r="T229" s="590"/>
      <c r="U229" s="590"/>
      <c r="V229" s="590"/>
      <c r="W229" s="590"/>
      <c r="X229" s="590"/>
      <c r="Y229" s="590"/>
      <c r="Z229" s="590"/>
    </row>
    <row r="230" spans="1:26" ht="13.5" customHeight="1">
      <c r="A230" s="589"/>
      <c r="B230" s="590"/>
      <c r="C230" s="590"/>
      <c r="D230" s="605"/>
      <c r="E230" s="590"/>
      <c r="F230" s="589"/>
      <c r="G230" s="590"/>
      <c r="H230" s="590"/>
      <c r="I230" s="605"/>
      <c r="J230" s="589"/>
      <c r="K230" s="590"/>
      <c r="L230" s="590"/>
      <c r="M230" s="605"/>
      <c r="N230" s="590"/>
      <c r="O230" s="590"/>
      <c r="P230" s="590"/>
      <c r="Q230" s="590"/>
      <c r="R230" s="590"/>
      <c r="S230" s="590"/>
      <c r="T230" s="590"/>
      <c r="U230" s="590"/>
      <c r="V230" s="590"/>
      <c r="W230" s="590"/>
      <c r="X230" s="590"/>
      <c r="Y230" s="590"/>
      <c r="Z230" s="590"/>
    </row>
    <row r="231" spans="1:26" ht="13.5" customHeight="1">
      <c r="A231" s="589"/>
      <c r="B231" s="590"/>
      <c r="C231" s="590"/>
      <c r="D231" s="605"/>
      <c r="E231" s="590"/>
      <c r="F231" s="589"/>
      <c r="G231" s="590"/>
      <c r="H231" s="590"/>
      <c r="I231" s="605"/>
      <c r="J231" s="589"/>
      <c r="K231" s="590"/>
      <c r="L231" s="590"/>
      <c r="M231" s="605"/>
      <c r="N231" s="590"/>
      <c r="O231" s="590"/>
      <c r="P231" s="590"/>
      <c r="Q231" s="590"/>
      <c r="R231" s="590"/>
      <c r="S231" s="590"/>
      <c r="T231" s="590"/>
      <c r="U231" s="590"/>
      <c r="V231" s="590"/>
      <c r="W231" s="590"/>
      <c r="X231" s="590"/>
      <c r="Y231" s="590"/>
      <c r="Z231" s="590"/>
    </row>
    <row r="232" spans="1:26" ht="13.5" customHeight="1">
      <c r="A232" s="589"/>
      <c r="B232" s="590"/>
      <c r="C232" s="590"/>
      <c r="D232" s="605"/>
      <c r="E232" s="590"/>
      <c r="F232" s="589"/>
      <c r="G232" s="590"/>
      <c r="H232" s="590"/>
      <c r="I232" s="605"/>
      <c r="J232" s="589"/>
      <c r="K232" s="590"/>
      <c r="L232" s="590"/>
      <c r="M232" s="605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</row>
    <row r="233" spans="1:26" ht="13.5" customHeight="1">
      <c r="A233" s="589"/>
      <c r="B233" s="590"/>
      <c r="C233" s="590"/>
      <c r="D233" s="605"/>
      <c r="E233" s="590"/>
      <c r="F233" s="589"/>
      <c r="G233" s="590"/>
      <c r="H233" s="590"/>
      <c r="I233" s="605"/>
      <c r="J233" s="589"/>
      <c r="K233" s="590"/>
      <c r="L233" s="590"/>
      <c r="M233" s="605"/>
      <c r="N233" s="590"/>
      <c r="O233" s="590"/>
      <c r="P233" s="590"/>
      <c r="Q233" s="590"/>
      <c r="R233" s="590"/>
      <c r="S233" s="590"/>
      <c r="T233" s="590"/>
      <c r="U233" s="590"/>
      <c r="V233" s="590"/>
      <c r="W233" s="590"/>
      <c r="X233" s="590"/>
      <c r="Y233" s="590"/>
      <c r="Z233" s="590"/>
    </row>
    <row r="234" spans="1:26" ht="13.5" customHeight="1">
      <c r="A234" s="589"/>
      <c r="B234" s="590"/>
      <c r="C234" s="590"/>
      <c r="D234" s="605"/>
      <c r="E234" s="590"/>
      <c r="F234" s="589"/>
      <c r="G234" s="590"/>
      <c r="H234" s="590"/>
      <c r="I234" s="605"/>
      <c r="J234" s="589"/>
      <c r="K234" s="590"/>
      <c r="L234" s="590"/>
      <c r="M234" s="605"/>
      <c r="N234" s="590"/>
      <c r="O234" s="590"/>
      <c r="P234" s="590"/>
      <c r="Q234" s="590"/>
      <c r="R234" s="590"/>
      <c r="S234" s="590"/>
      <c r="T234" s="590"/>
      <c r="U234" s="590"/>
      <c r="V234" s="590"/>
      <c r="W234" s="590"/>
      <c r="X234" s="590"/>
      <c r="Y234" s="590"/>
      <c r="Z234" s="590"/>
    </row>
    <row r="235" spans="1:26" ht="13.5" customHeight="1">
      <c r="A235" s="589"/>
      <c r="B235" s="590"/>
      <c r="C235" s="590"/>
      <c r="D235" s="605"/>
      <c r="E235" s="590"/>
      <c r="F235" s="589"/>
      <c r="G235" s="590"/>
      <c r="H235" s="590"/>
      <c r="I235" s="605"/>
      <c r="J235" s="589"/>
      <c r="K235" s="590"/>
      <c r="L235" s="590"/>
      <c r="M235" s="605"/>
      <c r="N235" s="590"/>
      <c r="O235" s="590"/>
      <c r="P235" s="590"/>
      <c r="Q235" s="590"/>
      <c r="R235" s="590"/>
      <c r="S235" s="590"/>
      <c r="T235" s="590"/>
      <c r="U235" s="590"/>
      <c r="V235" s="590"/>
      <c r="W235" s="590"/>
      <c r="X235" s="590"/>
      <c r="Y235" s="590"/>
      <c r="Z235" s="590"/>
    </row>
    <row r="236" spans="1:26" ht="13.5" customHeight="1">
      <c r="A236" s="589"/>
      <c r="B236" s="590"/>
      <c r="C236" s="590"/>
      <c r="D236" s="605"/>
      <c r="E236" s="590"/>
      <c r="F236" s="589"/>
      <c r="G236" s="590"/>
      <c r="H236" s="590"/>
      <c r="I236" s="605"/>
      <c r="J236" s="589"/>
      <c r="K236" s="590"/>
      <c r="L236" s="590"/>
      <c r="M236" s="605"/>
      <c r="N236" s="590"/>
      <c r="O236" s="590"/>
      <c r="P236" s="590"/>
      <c r="Q236" s="590"/>
      <c r="R236" s="590"/>
      <c r="S236" s="590"/>
      <c r="T236" s="590"/>
      <c r="U236" s="590"/>
      <c r="V236" s="590"/>
      <c r="W236" s="590"/>
      <c r="X236" s="590"/>
      <c r="Y236" s="590"/>
      <c r="Z236" s="590"/>
    </row>
    <row r="237" spans="1:26" ht="13.5" customHeight="1">
      <c r="A237" s="589"/>
      <c r="B237" s="590"/>
      <c r="C237" s="590"/>
      <c r="D237" s="605"/>
      <c r="E237" s="590"/>
      <c r="F237" s="589"/>
      <c r="G237" s="590"/>
      <c r="H237" s="590"/>
      <c r="I237" s="605"/>
      <c r="J237" s="589"/>
      <c r="K237" s="590"/>
      <c r="L237" s="590"/>
      <c r="M237" s="605"/>
      <c r="N237" s="590"/>
      <c r="O237" s="590"/>
      <c r="P237" s="590"/>
      <c r="Q237" s="590"/>
      <c r="R237" s="590"/>
      <c r="S237" s="590"/>
      <c r="T237" s="590"/>
      <c r="U237" s="590"/>
      <c r="V237" s="590"/>
      <c r="W237" s="590"/>
      <c r="X237" s="590"/>
      <c r="Y237" s="590"/>
      <c r="Z237" s="590"/>
    </row>
    <row r="238" spans="1:26" ht="13.5" customHeight="1">
      <c r="A238" s="589"/>
      <c r="B238" s="590"/>
      <c r="C238" s="590"/>
      <c r="D238" s="605"/>
      <c r="E238" s="590"/>
      <c r="F238" s="589"/>
      <c r="G238" s="590"/>
      <c r="H238" s="590"/>
      <c r="I238" s="605"/>
      <c r="J238" s="589"/>
      <c r="K238" s="590"/>
      <c r="L238" s="590"/>
      <c r="M238" s="605"/>
      <c r="N238" s="590"/>
      <c r="O238" s="590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</row>
    <row r="239" spans="1:26" ht="13.5" customHeight="1">
      <c r="A239" s="589"/>
      <c r="B239" s="590"/>
      <c r="C239" s="590"/>
      <c r="D239" s="605"/>
      <c r="E239" s="590"/>
      <c r="F239" s="589"/>
      <c r="G239" s="590"/>
      <c r="H239" s="590"/>
      <c r="I239" s="605"/>
      <c r="J239" s="589"/>
      <c r="K239" s="590"/>
      <c r="L239" s="590"/>
      <c r="M239" s="605"/>
      <c r="N239" s="590"/>
      <c r="O239" s="590"/>
      <c r="P239" s="590"/>
      <c r="Q239" s="590"/>
      <c r="R239" s="590"/>
      <c r="S239" s="590"/>
      <c r="T239" s="590"/>
      <c r="U239" s="590"/>
      <c r="V239" s="590"/>
      <c r="W239" s="590"/>
      <c r="X239" s="590"/>
      <c r="Y239" s="590"/>
      <c r="Z239" s="590"/>
    </row>
    <row r="240" spans="1:26" ht="13.5" customHeight="1">
      <c r="A240" s="589"/>
      <c r="B240" s="590"/>
      <c r="C240" s="590"/>
      <c r="D240" s="605"/>
      <c r="E240" s="590"/>
      <c r="F240" s="589"/>
      <c r="G240" s="590"/>
      <c r="H240" s="590"/>
      <c r="I240" s="605"/>
      <c r="J240" s="589"/>
      <c r="K240" s="590"/>
      <c r="L240" s="590"/>
      <c r="M240" s="605"/>
      <c r="N240" s="590"/>
      <c r="O240" s="590"/>
      <c r="P240" s="590"/>
      <c r="Q240" s="590"/>
      <c r="R240" s="590"/>
      <c r="S240" s="590"/>
      <c r="T240" s="590"/>
      <c r="U240" s="590"/>
      <c r="V240" s="590"/>
      <c r="W240" s="590"/>
      <c r="X240" s="590"/>
      <c r="Y240" s="590"/>
      <c r="Z240" s="590"/>
    </row>
    <row r="241" spans="1:26" ht="13.5" customHeight="1">
      <c r="A241" s="589"/>
      <c r="B241" s="590"/>
      <c r="C241" s="590"/>
      <c r="D241" s="605"/>
      <c r="E241" s="590"/>
      <c r="F241" s="589"/>
      <c r="G241" s="590"/>
      <c r="H241" s="590"/>
      <c r="I241" s="605"/>
      <c r="J241" s="589"/>
      <c r="K241" s="590"/>
      <c r="L241" s="590"/>
      <c r="M241" s="605"/>
      <c r="N241" s="590"/>
      <c r="O241" s="590"/>
      <c r="P241" s="590"/>
      <c r="Q241" s="590"/>
      <c r="R241" s="590"/>
      <c r="S241" s="590"/>
      <c r="T241" s="590"/>
      <c r="U241" s="590"/>
      <c r="V241" s="590"/>
      <c r="W241" s="590"/>
      <c r="X241" s="590"/>
      <c r="Y241" s="590"/>
      <c r="Z241" s="590"/>
    </row>
    <row r="242" spans="1:26" ht="13.5" customHeight="1">
      <c r="A242" s="589"/>
      <c r="B242" s="590"/>
      <c r="C242" s="590"/>
      <c r="D242" s="605"/>
      <c r="E242" s="590"/>
      <c r="F242" s="589"/>
      <c r="G242" s="590"/>
      <c r="H242" s="590"/>
      <c r="I242" s="605"/>
      <c r="J242" s="589"/>
      <c r="K242" s="590"/>
      <c r="L242" s="590"/>
      <c r="M242" s="605"/>
      <c r="N242" s="590"/>
      <c r="O242" s="590"/>
      <c r="P242" s="590"/>
      <c r="Q242" s="590"/>
      <c r="R242" s="590"/>
      <c r="S242" s="590"/>
      <c r="T242" s="590"/>
      <c r="U242" s="590"/>
      <c r="V242" s="590"/>
      <c r="W242" s="590"/>
      <c r="X242" s="590"/>
      <c r="Y242" s="590"/>
      <c r="Z242" s="590"/>
    </row>
    <row r="243" spans="1:26" ht="13.5" customHeight="1">
      <c r="A243" s="589"/>
      <c r="B243" s="590"/>
      <c r="C243" s="590"/>
      <c r="D243" s="605"/>
      <c r="E243" s="590"/>
      <c r="F243" s="589"/>
      <c r="G243" s="590"/>
      <c r="H243" s="590"/>
      <c r="I243" s="605"/>
      <c r="J243" s="589"/>
      <c r="K243" s="590"/>
      <c r="L243" s="590"/>
      <c r="M243" s="605"/>
      <c r="N243" s="590"/>
      <c r="O243" s="590"/>
      <c r="P243" s="590"/>
      <c r="Q243" s="590"/>
      <c r="R243" s="590"/>
      <c r="S243" s="590"/>
      <c r="T243" s="590"/>
      <c r="U243" s="590"/>
      <c r="V243" s="590"/>
      <c r="W243" s="590"/>
      <c r="X243" s="590"/>
      <c r="Y243" s="590"/>
      <c r="Z243" s="590"/>
    </row>
    <row r="244" spans="1:26" ht="13.5" customHeight="1">
      <c r="A244" s="589"/>
      <c r="B244" s="590"/>
      <c r="C244" s="590"/>
      <c r="D244" s="605"/>
      <c r="E244" s="590"/>
      <c r="F244" s="589"/>
      <c r="G244" s="590"/>
      <c r="H244" s="590"/>
      <c r="I244" s="605"/>
      <c r="J244" s="589"/>
      <c r="K244" s="590"/>
      <c r="L244" s="590"/>
      <c r="M244" s="605"/>
      <c r="N244" s="590"/>
      <c r="O244" s="590"/>
      <c r="P244" s="590"/>
      <c r="Q244" s="590"/>
      <c r="R244" s="590"/>
      <c r="S244" s="590"/>
      <c r="T244" s="590"/>
      <c r="U244" s="590"/>
      <c r="V244" s="590"/>
      <c r="W244" s="590"/>
      <c r="X244" s="590"/>
      <c r="Y244" s="590"/>
      <c r="Z244" s="590"/>
    </row>
    <row r="245" spans="1:26" ht="13.5" customHeight="1">
      <c r="A245" s="589"/>
      <c r="B245" s="590"/>
      <c r="C245" s="590"/>
      <c r="D245" s="605"/>
      <c r="E245" s="590"/>
      <c r="F245" s="589"/>
      <c r="G245" s="590"/>
      <c r="H245" s="590"/>
      <c r="I245" s="605"/>
      <c r="J245" s="589"/>
      <c r="K245" s="590"/>
      <c r="L245" s="590"/>
      <c r="M245" s="605"/>
      <c r="N245" s="590"/>
      <c r="O245" s="590"/>
      <c r="P245" s="590"/>
      <c r="Q245" s="590"/>
      <c r="R245" s="590"/>
      <c r="S245" s="590"/>
      <c r="T245" s="590"/>
      <c r="U245" s="590"/>
      <c r="V245" s="590"/>
      <c r="W245" s="590"/>
      <c r="X245" s="590"/>
      <c r="Y245" s="590"/>
      <c r="Z245" s="590"/>
    </row>
    <row r="246" spans="1:26" ht="13.5" customHeight="1">
      <c r="A246" s="589"/>
      <c r="B246" s="590"/>
      <c r="C246" s="590"/>
      <c r="D246" s="605"/>
      <c r="E246" s="590"/>
      <c r="F246" s="589"/>
      <c r="G246" s="590"/>
      <c r="H246" s="590"/>
      <c r="I246" s="605"/>
      <c r="J246" s="589"/>
      <c r="K246" s="590"/>
      <c r="L246" s="590"/>
      <c r="M246" s="605"/>
      <c r="N246" s="590"/>
      <c r="O246" s="590"/>
      <c r="P246" s="590"/>
      <c r="Q246" s="590"/>
      <c r="R246" s="590"/>
      <c r="S246" s="590"/>
      <c r="T246" s="590"/>
      <c r="U246" s="590"/>
      <c r="V246" s="590"/>
      <c r="W246" s="590"/>
      <c r="X246" s="590"/>
      <c r="Y246" s="590"/>
      <c r="Z246" s="590"/>
    </row>
    <row r="247" spans="1:26" ht="13.5" customHeight="1">
      <c r="A247" s="589"/>
      <c r="B247" s="590"/>
      <c r="C247" s="590"/>
      <c r="D247" s="605"/>
      <c r="E247" s="590"/>
      <c r="F247" s="589"/>
      <c r="G247" s="590"/>
      <c r="H247" s="590"/>
      <c r="I247" s="605"/>
      <c r="J247" s="589"/>
      <c r="K247" s="590"/>
      <c r="L247" s="590"/>
      <c r="M247" s="605"/>
      <c r="N247" s="590"/>
      <c r="O247" s="590"/>
      <c r="P247" s="590"/>
      <c r="Q247" s="590"/>
      <c r="R247" s="590"/>
      <c r="S247" s="590"/>
      <c r="T247" s="590"/>
      <c r="U247" s="590"/>
      <c r="V247" s="590"/>
      <c r="W247" s="590"/>
      <c r="X247" s="590"/>
      <c r="Y247" s="590"/>
      <c r="Z247" s="590"/>
    </row>
    <row r="248" spans="1:26" ht="13.5" customHeight="1">
      <c r="A248" s="589"/>
      <c r="B248" s="590"/>
      <c r="C248" s="590"/>
      <c r="D248" s="605"/>
      <c r="E248" s="590"/>
      <c r="F248" s="589"/>
      <c r="G248" s="590"/>
      <c r="H248" s="590"/>
      <c r="I248" s="605"/>
      <c r="J248" s="589"/>
      <c r="K248" s="590"/>
      <c r="L248" s="590"/>
      <c r="M248" s="605"/>
      <c r="N248" s="590"/>
      <c r="O248" s="590"/>
      <c r="P248" s="590"/>
      <c r="Q248" s="590"/>
      <c r="R248" s="590"/>
      <c r="S248" s="590"/>
      <c r="T248" s="590"/>
      <c r="U248" s="590"/>
      <c r="V248" s="590"/>
      <c r="W248" s="590"/>
      <c r="X248" s="590"/>
      <c r="Y248" s="590"/>
      <c r="Z248" s="590"/>
    </row>
    <row r="249" spans="1:26" ht="13.5" customHeight="1">
      <c r="A249" s="589"/>
      <c r="B249" s="590"/>
      <c r="C249" s="590"/>
      <c r="D249" s="605"/>
      <c r="E249" s="590"/>
      <c r="F249" s="589"/>
      <c r="G249" s="590"/>
      <c r="H249" s="590"/>
      <c r="I249" s="605"/>
      <c r="J249" s="589"/>
      <c r="K249" s="590"/>
      <c r="L249" s="590"/>
      <c r="M249" s="605"/>
      <c r="N249" s="590"/>
      <c r="O249" s="590"/>
      <c r="P249" s="590"/>
      <c r="Q249" s="590"/>
      <c r="R249" s="590"/>
      <c r="S249" s="590"/>
      <c r="T249" s="590"/>
      <c r="U249" s="590"/>
      <c r="V249" s="590"/>
      <c r="W249" s="590"/>
      <c r="X249" s="590"/>
      <c r="Y249" s="590"/>
      <c r="Z249" s="590"/>
    </row>
    <row r="250" spans="1:26" ht="13.5" customHeight="1">
      <c r="A250" s="589"/>
      <c r="B250" s="590"/>
      <c r="C250" s="590"/>
      <c r="D250" s="605"/>
      <c r="E250" s="590"/>
      <c r="F250" s="589"/>
      <c r="G250" s="590"/>
      <c r="H250" s="590"/>
      <c r="I250" s="605"/>
      <c r="J250" s="589"/>
      <c r="K250" s="590"/>
      <c r="L250" s="590"/>
      <c r="M250" s="605"/>
      <c r="N250" s="590"/>
      <c r="O250" s="590"/>
      <c r="P250" s="590"/>
      <c r="Q250" s="590"/>
      <c r="R250" s="590"/>
      <c r="S250" s="590"/>
      <c r="T250" s="590"/>
      <c r="U250" s="590"/>
      <c r="V250" s="590"/>
      <c r="W250" s="590"/>
      <c r="X250" s="590"/>
      <c r="Y250" s="590"/>
      <c r="Z250" s="590"/>
    </row>
    <row r="251" spans="1:26" ht="13.5" customHeight="1">
      <c r="A251" s="589"/>
      <c r="B251" s="590"/>
      <c r="C251" s="590"/>
      <c r="D251" s="605"/>
      <c r="E251" s="590"/>
      <c r="F251" s="589"/>
      <c r="G251" s="590"/>
      <c r="H251" s="590"/>
      <c r="I251" s="605"/>
      <c r="J251" s="589"/>
      <c r="K251" s="590"/>
      <c r="L251" s="590"/>
      <c r="M251" s="605"/>
      <c r="N251" s="590"/>
      <c r="O251" s="590"/>
      <c r="P251" s="590"/>
      <c r="Q251" s="590"/>
      <c r="R251" s="590"/>
      <c r="S251" s="590"/>
      <c r="T251" s="590"/>
      <c r="U251" s="590"/>
      <c r="V251" s="590"/>
      <c r="W251" s="590"/>
      <c r="X251" s="590"/>
      <c r="Y251" s="590"/>
      <c r="Z251" s="590"/>
    </row>
    <row r="252" spans="1:26" ht="13.5" customHeight="1">
      <c r="A252" s="589"/>
      <c r="B252" s="590"/>
      <c r="C252" s="590"/>
      <c r="D252" s="605"/>
      <c r="E252" s="590"/>
      <c r="F252" s="589"/>
      <c r="G252" s="590"/>
      <c r="H252" s="590"/>
      <c r="I252" s="605"/>
      <c r="J252" s="589"/>
      <c r="K252" s="590"/>
      <c r="L252" s="590"/>
      <c r="M252" s="605"/>
      <c r="N252" s="590"/>
      <c r="O252" s="590"/>
      <c r="P252" s="590"/>
      <c r="Q252" s="590"/>
      <c r="R252" s="590"/>
      <c r="S252" s="590"/>
      <c r="T252" s="590"/>
      <c r="U252" s="590"/>
      <c r="V252" s="590"/>
      <c r="W252" s="590"/>
      <c r="X252" s="590"/>
      <c r="Y252" s="590"/>
      <c r="Z252" s="590"/>
    </row>
    <row r="253" spans="1:26" ht="13.5" customHeight="1">
      <c r="A253" s="589"/>
      <c r="B253" s="590"/>
      <c r="C253" s="590"/>
      <c r="D253" s="605"/>
      <c r="E253" s="590"/>
      <c r="F253" s="589"/>
      <c r="G253" s="590"/>
      <c r="H253" s="590"/>
      <c r="I253" s="605"/>
      <c r="J253" s="589"/>
      <c r="K253" s="590"/>
      <c r="L253" s="590"/>
      <c r="M253" s="605"/>
      <c r="N253" s="590"/>
      <c r="O253" s="590"/>
      <c r="P253" s="590"/>
      <c r="Q253" s="590"/>
      <c r="R253" s="590"/>
      <c r="S253" s="590"/>
      <c r="T253" s="590"/>
      <c r="U253" s="590"/>
      <c r="V253" s="590"/>
      <c r="W253" s="590"/>
      <c r="X253" s="590"/>
      <c r="Y253" s="590"/>
      <c r="Z253" s="590"/>
    </row>
    <row r="254" spans="1:26" ht="13.5" customHeight="1">
      <c r="A254" s="589"/>
      <c r="B254" s="590"/>
      <c r="C254" s="590"/>
      <c r="D254" s="605"/>
      <c r="E254" s="590"/>
      <c r="F254" s="589"/>
      <c r="G254" s="590"/>
      <c r="H254" s="590"/>
      <c r="I254" s="605"/>
      <c r="J254" s="589"/>
      <c r="K254" s="590"/>
      <c r="L254" s="590"/>
      <c r="M254" s="605"/>
      <c r="N254" s="590"/>
      <c r="O254" s="590"/>
      <c r="P254" s="590"/>
      <c r="Q254" s="590"/>
      <c r="R254" s="590"/>
      <c r="S254" s="590"/>
      <c r="T254" s="590"/>
      <c r="U254" s="590"/>
      <c r="V254" s="590"/>
      <c r="W254" s="590"/>
      <c r="X254" s="590"/>
      <c r="Y254" s="590"/>
      <c r="Z254" s="590"/>
    </row>
    <row r="255" spans="1:26" ht="13.5" customHeight="1">
      <c r="A255" s="589"/>
      <c r="B255" s="590"/>
      <c r="C255" s="590"/>
      <c r="D255" s="605"/>
      <c r="E255" s="590"/>
      <c r="F255" s="589"/>
      <c r="G255" s="590"/>
      <c r="H255" s="590"/>
      <c r="I255" s="605"/>
      <c r="J255" s="589"/>
      <c r="K255" s="590"/>
      <c r="L255" s="590"/>
      <c r="M255" s="605"/>
      <c r="N255" s="590"/>
      <c r="O255" s="590"/>
      <c r="P255" s="590"/>
      <c r="Q255" s="590"/>
      <c r="R255" s="590"/>
      <c r="S255" s="590"/>
      <c r="T255" s="590"/>
      <c r="U255" s="590"/>
      <c r="V255" s="590"/>
      <c r="W255" s="590"/>
      <c r="X255" s="590"/>
      <c r="Y255" s="590"/>
      <c r="Z255" s="590"/>
    </row>
    <row r="256" spans="1:26" ht="13.5" customHeight="1">
      <c r="A256" s="589"/>
      <c r="B256" s="590"/>
      <c r="C256" s="590"/>
      <c r="D256" s="605"/>
      <c r="E256" s="590"/>
      <c r="F256" s="589"/>
      <c r="G256" s="590"/>
      <c r="H256" s="590"/>
      <c r="I256" s="605"/>
      <c r="J256" s="589"/>
      <c r="K256" s="590"/>
      <c r="L256" s="590"/>
      <c r="M256" s="605"/>
      <c r="N256" s="590"/>
      <c r="O256" s="590"/>
      <c r="P256" s="590"/>
      <c r="Q256" s="590"/>
      <c r="R256" s="590"/>
      <c r="S256" s="590"/>
      <c r="T256" s="590"/>
      <c r="U256" s="590"/>
      <c r="V256" s="590"/>
      <c r="W256" s="590"/>
      <c r="X256" s="590"/>
      <c r="Y256" s="590"/>
      <c r="Z256" s="590"/>
    </row>
    <row r="257" spans="1:26" ht="13.5" customHeight="1">
      <c r="A257" s="589"/>
      <c r="B257" s="590"/>
      <c r="C257" s="590"/>
      <c r="D257" s="605"/>
      <c r="E257" s="590"/>
      <c r="F257" s="589"/>
      <c r="G257" s="590"/>
      <c r="H257" s="590"/>
      <c r="I257" s="605"/>
      <c r="J257" s="589"/>
      <c r="K257" s="590"/>
      <c r="L257" s="590"/>
      <c r="M257" s="605"/>
      <c r="N257" s="590"/>
      <c r="O257" s="590"/>
      <c r="P257" s="590"/>
      <c r="Q257" s="590"/>
      <c r="R257" s="590"/>
      <c r="S257" s="590"/>
      <c r="T257" s="590"/>
      <c r="U257" s="590"/>
      <c r="V257" s="590"/>
      <c r="W257" s="590"/>
      <c r="X257" s="590"/>
      <c r="Y257" s="590"/>
      <c r="Z257" s="590"/>
    </row>
    <row r="258" spans="1:26" ht="13.5" customHeight="1">
      <c r="A258" s="589"/>
      <c r="B258" s="590"/>
      <c r="C258" s="590"/>
      <c r="D258" s="605"/>
      <c r="E258" s="590"/>
      <c r="F258" s="589"/>
      <c r="G258" s="590"/>
      <c r="H258" s="590"/>
      <c r="I258" s="605"/>
      <c r="J258" s="589"/>
      <c r="K258" s="590"/>
      <c r="L258" s="590"/>
      <c r="M258" s="605"/>
      <c r="N258" s="590"/>
      <c r="O258" s="590"/>
      <c r="P258" s="590"/>
      <c r="Q258" s="590"/>
      <c r="R258" s="590"/>
      <c r="S258" s="590"/>
      <c r="T258" s="590"/>
      <c r="U258" s="590"/>
      <c r="V258" s="590"/>
      <c r="W258" s="590"/>
      <c r="X258" s="590"/>
      <c r="Y258" s="590"/>
      <c r="Z258" s="590"/>
    </row>
    <row r="259" spans="1:26" ht="13.5" customHeight="1">
      <c r="A259" s="589"/>
      <c r="B259" s="590"/>
      <c r="C259" s="590"/>
      <c r="D259" s="605"/>
      <c r="E259" s="590"/>
      <c r="F259" s="589"/>
      <c r="G259" s="590"/>
      <c r="H259" s="590"/>
      <c r="I259" s="605"/>
      <c r="J259" s="589"/>
      <c r="K259" s="590"/>
      <c r="L259" s="590"/>
      <c r="M259" s="605"/>
      <c r="N259" s="590"/>
      <c r="O259" s="590"/>
      <c r="P259" s="590"/>
      <c r="Q259" s="590"/>
      <c r="R259" s="590"/>
      <c r="S259" s="590"/>
      <c r="T259" s="590"/>
      <c r="U259" s="590"/>
      <c r="V259" s="590"/>
      <c r="W259" s="590"/>
      <c r="X259" s="590"/>
      <c r="Y259" s="590"/>
      <c r="Z259" s="590"/>
    </row>
    <row r="260" spans="1:26" ht="13.5" customHeight="1">
      <c r="A260" s="589"/>
      <c r="B260" s="590"/>
      <c r="C260" s="590"/>
      <c r="D260" s="605"/>
      <c r="E260" s="590"/>
      <c r="F260" s="589"/>
      <c r="G260" s="590"/>
      <c r="H260" s="590"/>
      <c r="I260" s="605"/>
      <c r="J260" s="589"/>
      <c r="K260" s="590"/>
      <c r="L260" s="590"/>
      <c r="M260" s="605"/>
      <c r="N260" s="590"/>
      <c r="O260" s="590"/>
      <c r="P260" s="590"/>
      <c r="Q260" s="590"/>
      <c r="R260" s="590"/>
      <c r="S260" s="590"/>
      <c r="T260" s="590"/>
      <c r="U260" s="590"/>
      <c r="V260" s="590"/>
      <c r="W260" s="590"/>
      <c r="X260" s="590"/>
      <c r="Y260" s="590"/>
      <c r="Z260" s="590"/>
    </row>
    <row r="261" spans="1:26" ht="13.5" customHeight="1">
      <c r="A261" s="589"/>
      <c r="B261" s="590"/>
      <c r="C261" s="590"/>
      <c r="D261" s="605"/>
      <c r="E261" s="590"/>
      <c r="F261" s="589"/>
      <c r="G261" s="590"/>
      <c r="H261" s="590"/>
      <c r="I261" s="605"/>
      <c r="J261" s="589"/>
      <c r="K261" s="590"/>
      <c r="L261" s="590"/>
      <c r="M261" s="605"/>
      <c r="N261" s="590"/>
      <c r="O261" s="590"/>
      <c r="P261" s="590"/>
      <c r="Q261" s="590"/>
      <c r="R261" s="590"/>
      <c r="S261" s="590"/>
      <c r="T261" s="590"/>
      <c r="U261" s="590"/>
      <c r="V261" s="590"/>
      <c r="W261" s="590"/>
      <c r="X261" s="590"/>
      <c r="Y261" s="590"/>
      <c r="Z261" s="590"/>
    </row>
    <row r="262" spans="1:26" ht="13.5" customHeight="1">
      <c r="A262" s="589"/>
      <c r="B262" s="590"/>
      <c r="C262" s="590"/>
      <c r="D262" s="605"/>
      <c r="E262" s="590"/>
      <c r="F262" s="589"/>
      <c r="G262" s="590"/>
      <c r="H262" s="590"/>
      <c r="I262" s="605"/>
      <c r="J262" s="589"/>
      <c r="K262" s="590"/>
      <c r="L262" s="590"/>
      <c r="M262" s="605"/>
      <c r="N262" s="590"/>
      <c r="O262" s="590"/>
      <c r="P262" s="590"/>
      <c r="Q262" s="590"/>
      <c r="R262" s="590"/>
      <c r="S262" s="590"/>
      <c r="T262" s="590"/>
      <c r="U262" s="590"/>
      <c r="V262" s="590"/>
      <c r="W262" s="590"/>
      <c r="X262" s="590"/>
      <c r="Y262" s="590"/>
      <c r="Z262" s="590"/>
    </row>
    <row r="263" spans="1:26" ht="13.5" customHeight="1">
      <c r="A263" s="589"/>
      <c r="B263" s="590"/>
      <c r="C263" s="590"/>
      <c r="D263" s="605"/>
      <c r="E263" s="590"/>
      <c r="F263" s="589"/>
      <c r="G263" s="590"/>
      <c r="H263" s="590"/>
      <c r="I263" s="605"/>
      <c r="J263" s="589"/>
      <c r="K263" s="590"/>
      <c r="L263" s="590"/>
      <c r="M263" s="605"/>
      <c r="N263" s="590"/>
      <c r="O263" s="590"/>
      <c r="P263" s="590"/>
      <c r="Q263" s="590"/>
      <c r="R263" s="590"/>
      <c r="S263" s="590"/>
      <c r="T263" s="590"/>
      <c r="U263" s="590"/>
      <c r="V263" s="590"/>
      <c r="W263" s="590"/>
      <c r="X263" s="590"/>
      <c r="Y263" s="590"/>
      <c r="Z263" s="590"/>
    </row>
    <row r="264" spans="1:26" ht="13.5" customHeight="1">
      <c r="A264" s="589"/>
      <c r="B264" s="590"/>
      <c r="C264" s="590"/>
      <c r="D264" s="605"/>
      <c r="E264" s="590"/>
      <c r="F264" s="589"/>
      <c r="G264" s="590"/>
      <c r="H264" s="590"/>
      <c r="I264" s="605"/>
      <c r="J264" s="589"/>
      <c r="K264" s="590"/>
      <c r="L264" s="590"/>
      <c r="M264" s="605"/>
      <c r="N264" s="590"/>
      <c r="O264" s="590"/>
      <c r="P264" s="590"/>
      <c r="Q264" s="590"/>
      <c r="R264" s="590"/>
      <c r="S264" s="590"/>
      <c r="T264" s="590"/>
      <c r="U264" s="590"/>
      <c r="V264" s="590"/>
      <c r="W264" s="590"/>
      <c r="X264" s="590"/>
      <c r="Y264" s="590"/>
      <c r="Z264" s="590"/>
    </row>
    <row r="265" spans="1:26" ht="13.5" customHeight="1">
      <c r="A265" s="589"/>
      <c r="B265" s="590"/>
      <c r="C265" s="590"/>
      <c r="D265" s="605"/>
      <c r="E265" s="590"/>
      <c r="F265" s="589"/>
      <c r="G265" s="590"/>
      <c r="H265" s="590"/>
      <c r="I265" s="605"/>
      <c r="J265" s="589"/>
      <c r="K265" s="590"/>
      <c r="L265" s="590"/>
      <c r="M265" s="605"/>
      <c r="N265" s="590"/>
      <c r="O265" s="590"/>
      <c r="P265" s="590"/>
      <c r="Q265" s="590"/>
      <c r="R265" s="590"/>
      <c r="S265" s="590"/>
      <c r="T265" s="590"/>
      <c r="U265" s="590"/>
      <c r="V265" s="590"/>
      <c r="W265" s="590"/>
      <c r="X265" s="590"/>
      <c r="Y265" s="590"/>
      <c r="Z265" s="590"/>
    </row>
    <row r="266" spans="1:26" ht="13.5" customHeight="1">
      <c r="A266" s="589"/>
      <c r="B266" s="590"/>
      <c r="C266" s="590"/>
      <c r="D266" s="605"/>
      <c r="E266" s="590"/>
      <c r="F266" s="589"/>
      <c r="G266" s="590"/>
      <c r="H266" s="590"/>
      <c r="I266" s="605"/>
      <c r="J266" s="589"/>
      <c r="K266" s="590"/>
      <c r="L266" s="590"/>
      <c r="M266" s="605"/>
      <c r="N266" s="590"/>
      <c r="O266" s="590"/>
      <c r="P266" s="590"/>
      <c r="Q266" s="590"/>
      <c r="R266" s="590"/>
      <c r="S266" s="590"/>
      <c r="T266" s="590"/>
      <c r="U266" s="590"/>
      <c r="V266" s="590"/>
      <c r="W266" s="590"/>
      <c r="X266" s="590"/>
      <c r="Y266" s="590"/>
      <c r="Z266" s="590"/>
    </row>
    <row r="267" spans="1:26" ht="13.5" customHeight="1">
      <c r="A267" s="589"/>
      <c r="B267" s="590"/>
      <c r="C267" s="590"/>
      <c r="D267" s="605"/>
      <c r="E267" s="590"/>
      <c r="F267" s="589"/>
      <c r="G267" s="590"/>
      <c r="H267" s="590"/>
      <c r="I267" s="605"/>
      <c r="J267" s="589"/>
      <c r="K267" s="590"/>
      <c r="L267" s="590"/>
      <c r="M267" s="605"/>
      <c r="N267" s="590"/>
      <c r="O267" s="590"/>
      <c r="P267" s="590"/>
      <c r="Q267" s="590"/>
      <c r="R267" s="590"/>
      <c r="S267" s="590"/>
      <c r="T267" s="590"/>
      <c r="U267" s="590"/>
      <c r="V267" s="590"/>
      <c r="W267" s="590"/>
      <c r="X267" s="590"/>
      <c r="Y267" s="590"/>
      <c r="Z267" s="590"/>
    </row>
    <row r="268" spans="1:26" ht="13.5" customHeight="1">
      <c r="A268" s="589"/>
      <c r="B268" s="590"/>
      <c r="C268" s="590"/>
      <c r="D268" s="605"/>
      <c r="E268" s="590"/>
      <c r="F268" s="589"/>
      <c r="G268" s="590"/>
      <c r="H268" s="590"/>
      <c r="I268" s="605"/>
      <c r="J268" s="589"/>
      <c r="K268" s="590"/>
      <c r="L268" s="590"/>
      <c r="M268" s="605"/>
      <c r="N268" s="590"/>
      <c r="O268" s="590"/>
      <c r="P268" s="590"/>
      <c r="Q268" s="590"/>
      <c r="R268" s="590"/>
      <c r="S268" s="590"/>
      <c r="T268" s="590"/>
      <c r="U268" s="590"/>
      <c r="V268" s="590"/>
      <c r="W268" s="590"/>
      <c r="X268" s="590"/>
      <c r="Y268" s="590"/>
      <c r="Z268" s="590"/>
    </row>
    <row r="269" spans="1:26" ht="13.5" customHeight="1">
      <c r="A269" s="589"/>
      <c r="B269" s="590"/>
      <c r="C269" s="590"/>
      <c r="D269" s="605"/>
      <c r="E269" s="590"/>
      <c r="F269" s="589"/>
      <c r="G269" s="590"/>
      <c r="H269" s="590"/>
      <c r="I269" s="605"/>
      <c r="J269" s="589"/>
      <c r="K269" s="590"/>
      <c r="L269" s="590"/>
      <c r="M269" s="605"/>
      <c r="N269" s="590"/>
      <c r="O269" s="590"/>
      <c r="P269" s="590"/>
      <c r="Q269" s="590"/>
      <c r="R269" s="590"/>
      <c r="S269" s="590"/>
      <c r="T269" s="590"/>
      <c r="U269" s="590"/>
      <c r="V269" s="590"/>
      <c r="W269" s="590"/>
      <c r="X269" s="590"/>
      <c r="Y269" s="590"/>
      <c r="Z269" s="590"/>
    </row>
    <row r="270" spans="1:26" ht="13.5" customHeight="1">
      <c r="A270" s="589"/>
      <c r="B270" s="590"/>
      <c r="C270" s="590"/>
      <c r="D270" s="605"/>
      <c r="E270" s="590"/>
      <c r="F270" s="589"/>
      <c r="G270" s="590"/>
      <c r="H270" s="590"/>
      <c r="I270" s="605"/>
      <c r="J270" s="589"/>
      <c r="K270" s="590"/>
      <c r="L270" s="590"/>
      <c r="M270" s="605"/>
      <c r="N270" s="590"/>
      <c r="O270" s="590"/>
      <c r="P270" s="590"/>
      <c r="Q270" s="590"/>
      <c r="R270" s="590"/>
      <c r="S270" s="590"/>
      <c r="T270" s="590"/>
      <c r="U270" s="590"/>
      <c r="V270" s="590"/>
      <c r="W270" s="590"/>
      <c r="X270" s="590"/>
      <c r="Y270" s="590"/>
      <c r="Z270" s="590"/>
    </row>
    <row r="271" spans="1:26" ht="13.5" customHeight="1">
      <c r="A271" s="589"/>
      <c r="B271" s="590"/>
      <c r="C271" s="590"/>
      <c r="D271" s="605"/>
      <c r="E271" s="590"/>
      <c r="F271" s="589"/>
      <c r="G271" s="590"/>
      <c r="H271" s="590"/>
      <c r="I271" s="605"/>
      <c r="J271" s="589"/>
      <c r="K271" s="590"/>
      <c r="L271" s="590"/>
      <c r="M271" s="605"/>
      <c r="N271" s="590"/>
      <c r="O271" s="590"/>
      <c r="P271" s="590"/>
      <c r="Q271" s="590"/>
      <c r="R271" s="590"/>
      <c r="S271" s="590"/>
      <c r="T271" s="590"/>
      <c r="U271" s="590"/>
      <c r="V271" s="590"/>
      <c r="W271" s="590"/>
      <c r="X271" s="590"/>
      <c r="Y271" s="590"/>
      <c r="Z271" s="590"/>
    </row>
    <row r="272" spans="1:26" ht="13.5" customHeight="1">
      <c r="A272" s="589"/>
      <c r="B272" s="590"/>
      <c r="C272" s="590"/>
      <c r="D272" s="605"/>
      <c r="E272" s="590"/>
      <c r="F272" s="589"/>
      <c r="G272" s="590"/>
      <c r="H272" s="590"/>
      <c r="I272" s="605"/>
      <c r="J272" s="589"/>
      <c r="K272" s="590"/>
      <c r="L272" s="590"/>
      <c r="M272" s="605"/>
      <c r="N272" s="590"/>
      <c r="O272" s="590"/>
      <c r="P272" s="590"/>
      <c r="Q272" s="590"/>
      <c r="R272" s="590"/>
      <c r="S272" s="590"/>
      <c r="T272" s="590"/>
      <c r="U272" s="590"/>
      <c r="V272" s="590"/>
      <c r="W272" s="590"/>
      <c r="X272" s="590"/>
      <c r="Y272" s="590"/>
      <c r="Z272" s="590"/>
    </row>
    <row r="273" spans="1:26" ht="13.5" customHeight="1">
      <c r="A273" s="589"/>
      <c r="B273" s="590"/>
      <c r="C273" s="590"/>
      <c r="D273" s="605"/>
      <c r="E273" s="590"/>
      <c r="F273" s="589"/>
      <c r="G273" s="590"/>
      <c r="H273" s="590"/>
      <c r="I273" s="605"/>
      <c r="J273" s="589"/>
      <c r="K273" s="590"/>
      <c r="L273" s="590"/>
      <c r="M273" s="605"/>
      <c r="N273" s="590"/>
      <c r="O273" s="590"/>
      <c r="P273" s="590"/>
      <c r="Q273" s="590"/>
      <c r="R273" s="590"/>
      <c r="S273" s="590"/>
      <c r="T273" s="590"/>
      <c r="U273" s="590"/>
      <c r="V273" s="590"/>
      <c r="W273" s="590"/>
      <c r="X273" s="590"/>
      <c r="Y273" s="590"/>
      <c r="Z273" s="590"/>
    </row>
    <row r="274" spans="1:26" ht="13.5" customHeight="1">
      <c r="A274" s="589"/>
      <c r="B274" s="590"/>
      <c r="C274" s="590"/>
      <c r="D274" s="605"/>
      <c r="E274" s="590"/>
      <c r="F274" s="589"/>
      <c r="G274" s="590"/>
      <c r="H274" s="590"/>
      <c r="I274" s="605"/>
      <c r="J274" s="589"/>
      <c r="K274" s="590"/>
      <c r="L274" s="590"/>
      <c r="M274" s="605"/>
      <c r="N274" s="590"/>
      <c r="O274" s="590"/>
      <c r="P274" s="590"/>
      <c r="Q274" s="590"/>
      <c r="R274" s="590"/>
      <c r="S274" s="590"/>
      <c r="T274" s="590"/>
      <c r="U274" s="590"/>
      <c r="V274" s="590"/>
      <c r="W274" s="590"/>
      <c r="X274" s="590"/>
      <c r="Y274" s="590"/>
      <c r="Z274" s="590"/>
    </row>
    <row r="275" spans="1:26" ht="13.5" customHeight="1">
      <c r="A275" s="589"/>
      <c r="B275" s="590"/>
      <c r="C275" s="590"/>
      <c r="D275" s="605"/>
      <c r="E275" s="590"/>
      <c r="F275" s="589"/>
      <c r="G275" s="590"/>
      <c r="H275" s="590"/>
      <c r="I275" s="605"/>
      <c r="J275" s="589"/>
      <c r="K275" s="590"/>
      <c r="L275" s="590"/>
      <c r="M275" s="605"/>
      <c r="N275" s="590"/>
      <c r="O275" s="590"/>
      <c r="P275" s="590"/>
      <c r="Q275" s="590"/>
      <c r="R275" s="590"/>
      <c r="S275" s="590"/>
      <c r="T275" s="590"/>
      <c r="U275" s="590"/>
      <c r="V275" s="590"/>
      <c r="W275" s="590"/>
      <c r="X275" s="590"/>
      <c r="Y275" s="590"/>
      <c r="Z275" s="590"/>
    </row>
    <row r="276" spans="1:26" ht="13.5" customHeight="1">
      <c r="A276" s="589"/>
      <c r="B276" s="590"/>
      <c r="C276" s="590"/>
      <c r="D276" s="605"/>
      <c r="E276" s="590"/>
      <c r="F276" s="589"/>
      <c r="G276" s="590"/>
      <c r="H276" s="590"/>
      <c r="I276" s="605"/>
      <c r="J276" s="589"/>
      <c r="K276" s="590"/>
      <c r="L276" s="590"/>
      <c r="M276" s="605"/>
      <c r="N276" s="590"/>
      <c r="O276" s="590"/>
      <c r="P276" s="590"/>
      <c r="Q276" s="590"/>
      <c r="R276" s="590"/>
      <c r="S276" s="590"/>
      <c r="T276" s="590"/>
      <c r="U276" s="590"/>
      <c r="V276" s="590"/>
      <c r="W276" s="590"/>
      <c r="X276" s="590"/>
      <c r="Y276" s="590"/>
      <c r="Z276" s="590"/>
    </row>
    <row r="277" spans="1:26" ht="13.5" customHeight="1">
      <c r="A277" s="589"/>
      <c r="B277" s="590"/>
      <c r="C277" s="590"/>
      <c r="D277" s="605"/>
      <c r="E277" s="590"/>
      <c r="F277" s="589"/>
      <c r="G277" s="590"/>
      <c r="H277" s="590"/>
      <c r="I277" s="605"/>
      <c r="J277" s="589"/>
      <c r="K277" s="590"/>
      <c r="L277" s="590"/>
      <c r="M277" s="605"/>
      <c r="N277" s="590"/>
      <c r="O277" s="590"/>
      <c r="P277" s="590"/>
      <c r="Q277" s="590"/>
      <c r="R277" s="590"/>
      <c r="S277" s="590"/>
      <c r="T277" s="590"/>
      <c r="U277" s="590"/>
      <c r="V277" s="590"/>
      <c r="W277" s="590"/>
      <c r="X277" s="590"/>
      <c r="Y277" s="590"/>
      <c r="Z277" s="590"/>
    </row>
    <row r="278" spans="1:26" ht="13.5" customHeight="1">
      <c r="A278" s="589"/>
      <c r="B278" s="590"/>
      <c r="C278" s="590"/>
      <c r="D278" s="605"/>
      <c r="E278" s="590"/>
      <c r="F278" s="589"/>
      <c r="G278" s="590"/>
      <c r="H278" s="590"/>
      <c r="I278" s="605"/>
      <c r="J278" s="589"/>
      <c r="K278" s="590"/>
      <c r="L278" s="590"/>
      <c r="M278" s="605"/>
      <c r="N278" s="590"/>
      <c r="O278" s="590"/>
      <c r="P278" s="590"/>
      <c r="Q278" s="590"/>
      <c r="R278" s="590"/>
      <c r="S278" s="590"/>
      <c r="T278" s="590"/>
      <c r="U278" s="590"/>
      <c r="V278" s="590"/>
      <c r="W278" s="590"/>
      <c r="X278" s="590"/>
      <c r="Y278" s="590"/>
      <c r="Z278" s="590"/>
    </row>
    <row r="279" spans="1:26" ht="13.5" customHeight="1">
      <c r="A279" s="589"/>
      <c r="B279" s="590"/>
      <c r="C279" s="590"/>
      <c r="D279" s="605"/>
      <c r="E279" s="590"/>
      <c r="F279" s="589"/>
      <c r="G279" s="590"/>
      <c r="H279" s="590"/>
      <c r="I279" s="605"/>
      <c r="J279" s="589"/>
      <c r="K279" s="590"/>
      <c r="L279" s="590"/>
      <c r="M279" s="605"/>
      <c r="N279" s="590"/>
      <c r="O279" s="590"/>
      <c r="P279" s="590"/>
      <c r="Q279" s="590"/>
      <c r="R279" s="590"/>
      <c r="S279" s="590"/>
      <c r="T279" s="590"/>
      <c r="U279" s="590"/>
      <c r="V279" s="590"/>
      <c r="W279" s="590"/>
      <c r="X279" s="590"/>
      <c r="Y279" s="590"/>
      <c r="Z279" s="590"/>
    </row>
    <row r="280" spans="1:26" ht="13.5" customHeight="1">
      <c r="A280" s="589"/>
      <c r="B280" s="590"/>
      <c r="C280" s="590"/>
      <c r="D280" s="605"/>
      <c r="E280" s="590"/>
      <c r="F280" s="589"/>
      <c r="G280" s="590"/>
      <c r="H280" s="590"/>
      <c r="I280" s="605"/>
      <c r="J280" s="589"/>
      <c r="K280" s="590"/>
      <c r="L280" s="590"/>
      <c r="M280" s="605"/>
      <c r="N280" s="590"/>
      <c r="O280" s="590"/>
      <c r="P280" s="590"/>
      <c r="Q280" s="590"/>
      <c r="R280" s="590"/>
      <c r="S280" s="590"/>
      <c r="T280" s="590"/>
      <c r="U280" s="590"/>
      <c r="V280" s="590"/>
      <c r="W280" s="590"/>
      <c r="X280" s="590"/>
      <c r="Y280" s="590"/>
      <c r="Z280" s="590"/>
    </row>
    <row r="281" spans="1:26" ht="13.5" customHeight="1">
      <c r="A281" s="589"/>
      <c r="B281" s="590"/>
      <c r="C281" s="590"/>
      <c r="D281" s="605"/>
      <c r="E281" s="590"/>
      <c r="F281" s="589"/>
      <c r="G281" s="590"/>
      <c r="H281" s="590"/>
      <c r="I281" s="605"/>
      <c r="J281" s="589"/>
      <c r="K281" s="590"/>
      <c r="L281" s="590"/>
      <c r="M281" s="605"/>
      <c r="N281" s="590"/>
      <c r="O281" s="590"/>
      <c r="P281" s="590"/>
      <c r="Q281" s="590"/>
      <c r="R281" s="590"/>
      <c r="S281" s="590"/>
      <c r="T281" s="590"/>
      <c r="U281" s="590"/>
      <c r="V281" s="590"/>
      <c r="W281" s="590"/>
      <c r="X281" s="590"/>
      <c r="Y281" s="590"/>
      <c r="Z281" s="590"/>
    </row>
    <row r="282" spans="1:26" ht="13.5" customHeight="1">
      <c r="A282" s="589"/>
      <c r="B282" s="590"/>
      <c r="C282" s="590"/>
      <c r="D282" s="605"/>
      <c r="E282" s="590"/>
      <c r="F282" s="589"/>
      <c r="G282" s="590"/>
      <c r="H282" s="590"/>
      <c r="I282" s="605"/>
      <c r="J282" s="589"/>
      <c r="K282" s="590"/>
      <c r="L282" s="590"/>
      <c r="M282" s="605"/>
      <c r="N282" s="590"/>
      <c r="O282" s="590"/>
      <c r="P282" s="590"/>
      <c r="Q282" s="590"/>
      <c r="R282" s="590"/>
      <c r="S282" s="590"/>
      <c r="T282" s="590"/>
      <c r="U282" s="590"/>
      <c r="V282" s="590"/>
      <c r="W282" s="590"/>
      <c r="X282" s="590"/>
      <c r="Y282" s="590"/>
      <c r="Z282" s="590"/>
    </row>
    <row r="283" spans="1:26" ht="13.5" customHeight="1">
      <c r="A283" s="589"/>
      <c r="B283" s="590"/>
      <c r="C283" s="590"/>
      <c r="D283" s="605"/>
      <c r="E283" s="590"/>
      <c r="F283" s="589"/>
      <c r="G283" s="590"/>
      <c r="H283" s="590"/>
      <c r="I283" s="605"/>
      <c r="J283" s="589"/>
      <c r="K283" s="590"/>
      <c r="L283" s="590"/>
      <c r="M283" s="605"/>
      <c r="N283" s="590"/>
      <c r="O283" s="590"/>
      <c r="P283" s="590"/>
      <c r="Q283" s="590"/>
      <c r="R283" s="590"/>
      <c r="S283" s="590"/>
      <c r="T283" s="590"/>
      <c r="U283" s="590"/>
      <c r="V283" s="590"/>
      <c r="W283" s="590"/>
      <c r="X283" s="590"/>
      <c r="Y283" s="590"/>
      <c r="Z283" s="590"/>
    </row>
    <row r="284" spans="1:26" ht="13.5" customHeight="1">
      <c r="A284" s="589"/>
      <c r="B284" s="590"/>
      <c r="C284" s="590"/>
      <c r="D284" s="605"/>
      <c r="E284" s="590"/>
      <c r="F284" s="589"/>
      <c r="G284" s="590"/>
      <c r="H284" s="590"/>
      <c r="I284" s="605"/>
      <c r="J284" s="589"/>
      <c r="K284" s="590"/>
      <c r="L284" s="590"/>
      <c r="M284" s="605"/>
      <c r="N284" s="590"/>
      <c r="O284" s="590"/>
      <c r="P284" s="590"/>
      <c r="Q284" s="590"/>
      <c r="R284" s="590"/>
      <c r="S284" s="590"/>
      <c r="T284" s="590"/>
      <c r="U284" s="590"/>
      <c r="V284" s="590"/>
      <c r="W284" s="590"/>
      <c r="X284" s="590"/>
      <c r="Y284" s="590"/>
      <c r="Z284" s="590"/>
    </row>
    <row r="285" spans="1:26" ht="13.5" customHeight="1">
      <c r="A285" s="589"/>
      <c r="B285" s="590"/>
      <c r="C285" s="590"/>
      <c r="D285" s="605"/>
      <c r="E285" s="590"/>
      <c r="F285" s="589"/>
      <c r="G285" s="590"/>
      <c r="H285" s="590"/>
      <c r="I285" s="605"/>
      <c r="J285" s="589"/>
      <c r="K285" s="590"/>
      <c r="L285" s="590"/>
      <c r="M285" s="605"/>
      <c r="N285" s="590"/>
      <c r="O285" s="590"/>
      <c r="P285" s="590"/>
      <c r="Q285" s="590"/>
      <c r="R285" s="590"/>
      <c r="S285" s="590"/>
      <c r="T285" s="590"/>
      <c r="U285" s="590"/>
      <c r="V285" s="590"/>
      <c r="W285" s="590"/>
      <c r="X285" s="590"/>
      <c r="Y285" s="590"/>
      <c r="Z285" s="590"/>
    </row>
    <row r="286" spans="1:26" ht="13.5" customHeight="1">
      <c r="A286" s="589"/>
      <c r="B286" s="590"/>
      <c r="C286" s="590"/>
      <c r="D286" s="605"/>
      <c r="E286" s="590"/>
      <c r="F286" s="589"/>
      <c r="G286" s="590"/>
      <c r="H286" s="590"/>
      <c r="I286" s="605"/>
      <c r="J286" s="589"/>
      <c r="K286" s="590"/>
      <c r="L286" s="590"/>
      <c r="M286" s="605"/>
      <c r="N286" s="590"/>
      <c r="O286" s="590"/>
      <c r="P286" s="590"/>
      <c r="Q286" s="590"/>
      <c r="R286" s="590"/>
      <c r="S286" s="590"/>
      <c r="T286" s="590"/>
      <c r="U286" s="590"/>
      <c r="V286" s="590"/>
      <c r="W286" s="590"/>
      <c r="X286" s="590"/>
      <c r="Y286" s="590"/>
      <c r="Z286" s="590"/>
    </row>
    <row r="287" spans="1:26" ht="13.5" customHeight="1">
      <c r="A287" s="589"/>
      <c r="B287" s="590"/>
      <c r="C287" s="590"/>
      <c r="D287" s="605"/>
      <c r="E287" s="590"/>
      <c r="F287" s="589"/>
      <c r="G287" s="590"/>
      <c r="H287" s="590"/>
      <c r="I287" s="605"/>
      <c r="J287" s="589"/>
      <c r="K287" s="590"/>
      <c r="L287" s="590"/>
      <c r="M287" s="605"/>
      <c r="N287" s="590"/>
      <c r="O287" s="590"/>
      <c r="P287" s="590"/>
      <c r="Q287" s="590"/>
      <c r="R287" s="590"/>
      <c r="S287" s="590"/>
      <c r="T287" s="590"/>
      <c r="U287" s="590"/>
      <c r="V287" s="590"/>
      <c r="W287" s="590"/>
      <c r="X287" s="590"/>
      <c r="Y287" s="590"/>
      <c r="Z287" s="590"/>
    </row>
    <row r="288" spans="1:26" ht="13.5" customHeight="1">
      <c r="A288" s="589"/>
      <c r="B288" s="590"/>
      <c r="C288" s="590"/>
      <c r="D288" s="605"/>
      <c r="E288" s="590"/>
      <c r="F288" s="589"/>
      <c r="G288" s="590"/>
      <c r="H288" s="590"/>
      <c r="I288" s="605"/>
      <c r="J288" s="589"/>
      <c r="K288" s="590"/>
      <c r="L288" s="590"/>
      <c r="M288" s="605"/>
      <c r="N288" s="590"/>
      <c r="O288" s="590"/>
      <c r="P288" s="590"/>
      <c r="Q288" s="590"/>
      <c r="R288" s="590"/>
      <c r="S288" s="590"/>
      <c r="T288" s="590"/>
      <c r="U288" s="590"/>
      <c r="V288" s="590"/>
      <c r="W288" s="590"/>
      <c r="X288" s="590"/>
      <c r="Y288" s="590"/>
      <c r="Z288" s="590"/>
    </row>
    <row r="289" spans="1:26" ht="13.5" customHeight="1">
      <c r="A289" s="589"/>
      <c r="B289" s="590"/>
      <c r="C289" s="590"/>
      <c r="D289" s="605"/>
      <c r="E289" s="590"/>
      <c r="F289" s="589"/>
      <c r="G289" s="590"/>
      <c r="H289" s="590"/>
      <c r="I289" s="605"/>
      <c r="J289" s="589"/>
      <c r="K289" s="590"/>
      <c r="L289" s="590"/>
      <c r="M289" s="605"/>
      <c r="N289" s="590"/>
      <c r="O289" s="590"/>
      <c r="P289" s="590"/>
      <c r="Q289" s="590"/>
      <c r="R289" s="590"/>
      <c r="S289" s="590"/>
      <c r="T289" s="590"/>
      <c r="U289" s="590"/>
      <c r="V289" s="590"/>
      <c r="W289" s="590"/>
      <c r="X289" s="590"/>
      <c r="Y289" s="590"/>
      <c r="Z289" s="590"/>
    </row>
    <row r="290" spans="1:26" ht="13.5" customHeight="1">
      <c r="A290" s="589"/>
      <c r="B290" s="590"/>
      <c r="C290" s="590"/>
      <c r="D290" s="605"/>
      <c r="E290" s="590"/>
      <c r="F290" s="589"/>
      <c r="G290" s="590"/>
      <c r="H290" s="590"/>
      <c r="I290" s="605"/>
      <c r="J290" s="589"/>
      <c r="K290" s="590"/>
      <c r="L290" s="590"/>
      <c r="M290" s="605"/>
      <c r="N290" s="590"/>
      <c r="O290" s="590"/>
      <c r="P290" s="590"/>
      <c r="Q290" s="590"/>
      <c r="R290" s="590"/>
      <c r="S290" s="590"/>
      <c r="T290" s="590"/>
      <c r="U290" s="590"/>
      <c r="V290" s="590"/>
      <c r="W290" s="590"/>
      <c r="X290" s="590"/>
      <c r="Y290" s="590"/>
      <c r="Z290" s="590"/>
    </row>
    <row r="291" spans="1:26" ht="13.5" customHeight="1">
      <c r="A291" s="589"/>
      <c r="B291" s="590"/>
      <c r="C291" s="590"/>
      <c r="D291" s="605"/>
      <c r="E291" s="590"/>
      <c r="F291" s="589"/>
      <c r="G291" s="590"/>
      <c r="H291" s="590"/>
      <c r="I291" s="605"/>
      <c r="J291" s="589"/>
      <c r="K291" s="590"/>
      <c r="L291" s="590"/>
      <c r="M291" s="605"/>
      <c r="N291" s="590"/>
      <c r="O291" s="590"/>
      <c r="P291" s="590"/>
      <c r="Q291" s="590"/>
      <c r="R291" s="590"/>
      <c r="S291" s="590"/>
      <c r="T291" s="590"/>
      <c r="U291" s="590"/>
      <c r="V291" s="590"/>
      <c r="W291" s="590"/>
      <c r="X291" s="590"/>
      <c r="Y291" s="590"/>
      <c r="Z291" s="590"/>
    </row>
    <row r="292" spans="1:26" ht="13.5" customHeight="1">
      <c r="A292" s="589"/>
      <c r="B292" s="590"/>
      <c r="C292" s="590"/>
      <c r="D292" s="605"/>
      <c r="E292" s="590"/>
      <c r="F292" s="589"/>
      <c r="G292" s="590"/>
      <c r="H292" s="590"/>
      <c r="I292" s="605"/>
      <c r="J292" s="589"/>
      <c r="K292" s="590"/>
      <c r="L292" s="590"/>
      <c r="M292" s="605"/>
      <c r="N292" s="590"/>
      <c r="O292" s="590"/>
      <c r="P292" s="590"/>
      <c r="Q292" s="590"/>
      <c r="R292" s="590"/>
      <c r="S292" s="590"/>
      <c r="T292" s="590"/>
      <c r="U292" s="590"/>
      <c r="V292" s="590"/>
      <c r="W292" s="590"/>
      <c r="X292" s="590"/>
      <c r="Y292" s="590"/>
      <c r="Z292" s="590"/>
    </row>
    <row r="293" spans="1:26" ht="13.5" customHeight="1">
      <c r="A293" s="589"/>
      <c r="B293" s="590"/>
      <c r="C293" s="590"/>
      <c r="D293" s="605"/>
      <c r="E293" s="590"/>
      <c r="F293" s="589"/>
      <c r="G293" s="590"/>
      <c r="H293" s="590"/>
      <c r="I293" s="605"/>
      <c r="J293" s="589"/>
      <c r="K293" s="590"/>
      <c r="L293" s="590"/>
      <c r="M293" s="605"/>
      <c r="N293" s="590"/>
      <c r="O293" s="590"/>
      <c r="P293" s="590"/>
      <c r="Q293" s="590"/>
      <c r="R293" s="590"/>
      <c r="S293" s="590"/>
      <c r="T293" s="590"/>
      <c r="U293" s="590"/>
      <c r="V293" s="590"/>
      <c r="W293" s="590"/>
      <c r="X293" s="590"/>
      <c r="Y293" s="590"/>
      <c r="Z293" s="590"/>
    </row>
    <row r="294" spans="1:26" ht="13.5" customHeight="1">
      <c r="A294" s="589"/>
      <c r="B294" s="590"/>
      <c r="C294" s="590"/>
      <c r="D294" s="605"/>
      <c r="E294" s="590"/>
      <c r="F294" s="589"/>
      <c r="G294" s="590"/>
      <c r="H294" s="590"/>
      <c r="I294" s="605"/>
      <c r="J294" s="589"/>
      <c r="K294" s="590"/>
      <c r="L294" s="590"/>
      <c r="M294" s="605"/>
      <c r="N294" s="590"/>
      <c r="O294" s="590"/>
      <c r="P294" s="590"/>
      <c r="Q294" s="590"/>
      <c r="R294" s="590"/>
      <c r="S294" s="590"/>
      <c r="T294" s="590"/>
      <c r="U294" s="590"/>
      <c r="V294" s="590"/>
      <c r="W294" s="590"/>
      <c r="X294" s="590"/>
      <c r="Y294" s="590"/>
      <c r="Z294" s="590"/>
    </row>
    <row r="295" spans="1:26" ht="13.5" customHeight="1">
      <c r="A295" s="589"/>
      <c r="B295" s="590"/>
      <c r="C295" s="590"/>
      <c r="D295" s="605"/>
      <c r="E295" s="590"/>
      <c r="F295" s="589"/>
      <c r="G295" s="590"/>
      <c r="H295" s="590"/>
      <c r="I295" s="605"/>
      <c r="J295" s="589"/>
      <c r="K295" s="590"/>
      <c r="L295" s="590"/>
      <c r="M295" s="605"/>
      <c r="N295" s="590"/>
      <c r="O295" s="590"/>
      <c r="P295" s="590"/>
      <c r="Q295" s="590"/>
      <c r="R295" s="590"/>
      <c r="S295" s="590"/>
      <c r="T295" s="590"/>
      <c r="U295" s="590"/>
      <c r="V295" s="590"/>
      <c r="W295" s="590"/>
      <c r="X295" s="590"/>
      <c r="Y295" s="590"/>
      <c r="Z295" s="590"/>
    </row>
    <row r="296" spans="1:26" ht="13.5" customHeight="1">
      <c r="A296" s="589"/>
      <c r="B296" s="590"/>
      <c r="C296" s="590"/>
      <c r="D296" s="605"/>
      <c r="E296" s="590"/>
      <c r="F296" s="589"/>
      <c r="G296" s="590"/>
      <c r="H296" s="590"/>
      <c r="I296" s="605"/>
      <c r="J296" s="589"/>
      <c r="K296" s="590"/>
      <c r="L296" s="590"/>
      <c r="M296" s="605"/>
      <c r="N296" s="590"/>
      <c r="O296" s="590"/>
      <c r="P296" s="590"/>
      <c r="Q296" s="590"/>
      <c r="R296" s="590"/>
      <c r="S296" s="590"/>
      <c r="T296" s="590"/>
      <c r="U296" s="590"/>
      <c r="V296" s="590"/>
      <c r="W296" s="590"/>
      <c r="X296" s="590"/>
      <c r="Y296" s="590"/>
      <c r="Z296" s="590"/>
    </row>
    <row r="297" spans="1:26" ht="13.5" customHeight="1">
      <c r="A297" s="589"/>
      <c r="B297" s="590"/>
      <c r="C297" s="590"/>
      <c r="D297" s="605"/>
      <c r="E297" s="590"/>
      <c r="F297" s="589"/>
      <c r="G297" s="590"/>
      <c r="H297" s="590"/>
      <c r="I297" s="605"/>
      <c r="J297" s="589"/>
      <c r="K297" s="590"/>
      <c r="L297" s="590"/>
      <c r="M297" s="605"/>
      <c r="N297" s="590"/>
      <c r="O297" s="590"/>
      <c r="P297" s="590"/>
      <c r="Q297" s="590"/>
      <c r="R297" s="590"/>
      <c r="S297" s="590"/>
      <c r="T297" s="590"/>
      <c r="U297" s="590"/>
      <c r="V297" s="590"/>
      <c r="W297" s="590"/>
      <c r="X297" s="590"/>
      <c r="Y297" s="590"/>
      <c r="Z297" s="590"/>
    </row>
    <row r="298" spans="1:26" ht="13.5" customHeight="1">
      <c r="A298" s="589"/>
      <c r="B298" s="590"/>
      <c r="C298" s="590"/>
      <c r="D298" s="605"/>
      <c r="E298" s="590"/>
      <c r="F298" s="589"/>
      <c r="G298" s="590"/>
      <c r="H298" s="590"/>
      <c r="I298" s="605"/>
      <c r="J298" s="589"/>
      <c r="K298" s="590"/>
      <c r="L298" s="590"/>
      <c r="M298" s="605"/>
      <c r="N298" s="590"/>
      <c r="O298" s="590"/>
      <c r="P298" s="590"/>
      <c r="Q298" s="590"/>
      <c r="R298" s="590"/>
      <c r="S298" s="590"/>
      <c r="T298" s="590"/>
      <c r="U298" s="590"/>
      <c r="V298" s="590"/>
      <c r="W298" s="590"/>
      <c r="X298" s="590"/>
      <c r="Y298" s="590"/>
      <c r="Z298" s="590"/>
    </row>
    <row r="299" spans="1:26" ht="13.5" customHeight="1">
      <c r="A299" s="589"/>
      <c r="B299" s="590"/>
      <c r="C299" s="590"/>
      <c r="D299" s="605"/>
      <c r="E299" s="590"/>
      <c r="F299" s="589"/>
      <c r="G299" s="590"/>
      <c r="H299" s="590"/>
      <c r="I299" s="605"/>
      <c r="J299" s="589"/>
      <c r="K299" s="590"/>
      <c r="L299" s="590"/>
      <c r="M299" s="605"/>
      <c r="N299" s="590"/>
      <c r="O299" s="590"/>
      <c r="P299" s="590"/>
      <c r="Q299" s="590"/>
      <c r="R299" s="590"/>
      <c r="S299" s="590"/>
      <c r="T299" s="590"/>
      <c r="U299" s="590"/>
      <c r="V299" s="590"/>
      <c r="W299" s="590"/>
      <c r="X299" s="590"/>
      <c r="Y299" s="590"/>
      <c r="Z299" s="590"/>
    </row>
    <row r="300" spans="1:26" ht="13.5" customHeight="1">
      <c r="A300" s="589"/>
      <c r="B300" s="590"/>
      <c r="C300" s="590"/>
      <c r="D300" s="605"/>
      <c r="E300" s="590"/>
      <c r="F300" s="589"/>
      <c r="G300" s="590"/>
      <c r="H300" s="590"/>
      <c r="I300" s="605"/>
      <c r="J300" s="589"/>
      <c r="K300" s="590"/>
      <c r="L300" s="590"/>
      <c r="M300" s="605"/>
      <c r="N300" s="590"/>
      <c r="O300" s="590"/>
      <c r="P300" s="590"/>
      <c r="Q300" s="590"/>
      <c r="R300" s="590"/>
      <c r="S300" s="590"/>
      <c r="T300" s="590"/>
      <c r="U300" s="590"/>
      <c r="V300" s="590"/>
      <c r="W300" s="590"/>
      <c r="X300" s="590"/>
      <c r="Y300" s="590"/>
      <c r="Z300" s="590"/>
    </row>
    <row r="301" spans="1:26" ht="13.5" customHeight="1">
      <c r="A301" s="589"/>
      <c r="B301" s="590"/>
      <c r="C301" s="590"/>
      <c r="D301" s="605"/>
      <c r="E301" s="590"/>
      <c r="F301" s="589"/>
      <c r="G301" s="590"/>
      <c r="H301" s="590"/>
      <c r="I301" s="605"/>
      <c r="J301" s="589"/>
      <c r="K301" s="590"/>
      <c r="L301" s="590"/>
      <c r="M301" s="605"/>
      <c r="N301" s="590"/>
      <c r="O301" s="590"/>
      <c r="P301" s="590"/>
      <c r="Q301" s="590"/>
      <c r="R301" s="590"/>
      <c r="S301" s="590"/>
      <c r="T301" s="590"/>
      <c r="U301" s="590"/>
      <c r="V301" s="590"/>
      <c r="W301" s="590"/>
      <c r="X301" s="590"/>
      <c r="Y301" s="590"/>
      <c r="Z301" s="590"/>
    </row>
    <row r="302" spans="1:26" ht="13.5" customHeight="1">
      <c r="A302" s="589"/>
      <c r="B302" s="590"/>
      <c r="C302" s="590"/>
      <c r="D302" s="605"/>
      <c r="E302" s="590"/>
      <c r="F302" s="589"/>
      <c r="G302" s="590"/>
      <c r="H302" s="590"/>
      <c r="I302" s="605"/>
      <c r="J302" s="589"/>
      <c r="K302" s="590"/>
      <c r="L302" s="590"/>
      <c r="M302" s="605"/>
      <c r="N302" s="590"/>
      <c r="O302" s="590"/>
      <c r="P302" s="590"/>
      <c r="Q302" s="590"/>
      <c r="R302" s="590"/>
      <c r="S302" s="590"/>
      <c r="T302" s="590"/>
      <c r="U302" s="590"/>
      <c r="V302" s="590"/>
      <c r="W302" s="590"/>
      <c r="X302" s="590"/>
      <c r="Y302" s="590"/>
      <c r="Z302" s="590"/>
    </row>
    <row r="303" spans="1:26" ht="13.5" customHeight="1">
      <c r="A303" s="589"/>
      <c r="B303" s="590"/>
      <c r="C303" s="590"/>
      <c r="D303" s="605"/>
      <c r="E303" s="590"/>
      <c r="F303" s="589"/>
      <c r="G303" s="590"/>
      <c r="H303" s="590"/>
      <c r="I303" s="605"/>
      <c r="J303" s="589"/>
      <c r="K303" s="590"/>
      <c r="L303" s="590"/>
      <c r="M303" s="605"/>
      <c r="N303" s="590"/>
      <c r="O303" s="590"/>
      <c r="P303" s="590"/>
      <c r="Q303" s="590"/>
      <c r="R303" s="590"/>
      <c r="S303" s="590"/>
      <c r="T303" s="590"/>
      <c r="U303" s="590"/>
      <c r="V303" s="590"/>
      <c r="W303" s="590"/>
      <c r="X303" s="590"/>
      <c r="Y303" s="590"/>
      <c r="Z303" s="590"/>
    </row>
    <row r="304" spans="1:26" ht="13.5" customHeight="1">
      <c r="A304" s="589"/>
      <c r="B304" s="590"/>
      <c r="C304" s="590"/>
      <c r="D304" s="605"/>
      <c r="E304" s="590"/>
      <c r="F304" s="589"/>
      <c r="G304" s="590"/>
      <c r="H304" s="590"/>
      <c r="I304" s="605"/>
      <c r="J304" s="589"/>
      <c r="K304" s="590"/>
      <c r="L304" s="590"/>
      <c r="M304" s="605"/>
      <c r="N304" s="590"/>
      <c r="O304" s="590"/>
      <c r="P304" s="590"/>
      <c r="Q304" s="590"/>
      <c r="R304" s="590"/>
      <c r="S304" s="590"/>
      <c r="T304" s="590"/>
      <c r="U304" s="590"/>
      <c r="V304" s="590"/>
      <c r="W304" s="590"/>
      <c r="X304" s="590"/>
      <c r="Y304" s="590"/>
      <c r="Z304" s="590"/>
    </row>
    <row r="305" spans="1:26" ht="13.5" customHeight="1">
      <c r="A305" s="589"/>
      <c r="B305" s="590"/>
      <c r="C305" s="590"/>
      <c r="D305" s="605"/>
      <c r="E305" s="590"/>
      <c r="F305" s="589"/>
      <c r="G305" s="590"/>
      <c r="H305" s="590"/>
      <c r="I305" s="605"/>
      <c r="J305" s="589"/>
      <c r="K305" s="590"/>
      <c r="L305" s="590"/>
      <c r="M305" s="605"/>
      <c r="N305" s="590"/>
      <c r="O305" s="590"/>
      <c r="P305" s="590"/>
      <c r="Q305" s="590"/>
      <c r="R305" s="590"/>
      <c r="S305" s="590"/>
      <c r="T305" s="590"/>
      <c r="U305" s="590"/>
      <c r="V305" s="590"/>
      <c r="W305" s="590"/>
      <c r="X305" s="590"/>
      <c r="Y305" s="590"/>
      <c r="Z305" s="590"/>
    </row>
    <row r="306" spans="1:26" ht="13.5" customHeight="1">
      <c r="A306" s="589"/>
      <c r="B306" s="590"/>
      <c r="C306" s="590"/>
      <c r="D306" s="605"/>
      <c r="E306" s="590"/>
      <c r="F306" s="589"/>
      <c r="G306" s="590"/>
      <c r="H306" s="590"/>
      <c r="I306" s="605"/>
      <c r="J306" s="589"/>
      <c r="K306" s="590"/>
      <c r="L306" s="590"/>
      <c r="M306" s="605"/>
      <c r="N306" s="590"/>
      <c r="O306" s="590"/>
      <c r="P306" s="590"/>
      <c r="Q306" s="590"/>
      <c r="R306" s="590"/>
      <c r="S306" s="590"/>
      <c r="T306" s="590"/>
      <c r="U306" s="590"/>
      <c r="V306" s="590"/>
      <c r="W306" s="590"/>
      <c r="X306" s="590"/>
      <c r="Y306" s="590"/>
      <c r="Z306" s="590"/>
    </row>
    <row r="307" spans="1:26" ht="13.5" customHeight="1">
      <c r="A307" s="589"/>
      <c r="B307" s="590"/>
      <c r="C307" s="590"/>
      <c r="D307" s="605"/>
      <c r="E307" s="590"/>
      <c r="F307" s="589"/>
      <c r="G307" s="590"/>
      <c r="H307" s="590"/>
      <c r="I307" s="605"/>
      <c r="J307" s="589"/>
      <c r="K307" s="590"/>
      <c r="L307" s="590"/>
      <c r="M307" s="605"/>
      <c r="N307" s="590"/>
      <c r="O307" s="590"/>
      <c r="P307" s="590"/>
      <c r="Q307" s="590"/>
      <c r="R307" s="590"/>
      <c r="S307" s="590"/>
      <c r="T307" s="590"/>
      <c r="U307" s="590"/>
      <c r="V307" s="590"/>
      <c r="W307" s="590"/>
      <c r="X307" s="590"/>
      <c r="Y307" s="590"/>
      <c r="Z307" s="590"/>
    </row>
    <row r="308" spans="1:26" ht="13.5" customHeight="1">
      <c r="A308" s="589"/>
      <c r="B308" s="590"/>
      <c r="C308" s="590"/>
      <c r="D308" s="605"/>
      <c r="E308" s="590"/>
      <c r="F308" s="589"/>
      <c r="G308" s="590"/>
      <c r="H308" s="590"/>
      <c r="I308" s="605"/>
      <c r="J308" s="589"/>
      <c r="K308" s="590"/>
      <c r="L308" s="590"/>
      <c r="M308" s="605"/>
      <c r="N308" s="590"/>
      <c r="O308" s="590"/>
      <c r="P308" s="590"/>
      <c r="Q308" s="590"/>
      <c r="R308" s="590"/>
      <c r="S308" s="590"/>
      <c r="T308" s="590"/>
      <c r="U308" s="590"/>
      <c r="V308" s="590"/>
      <c r="W308" s="590"/>
      <c r="X308" s="590"/>
      <c r="Y308" s="590"/>
      <c r="Z308" s="590"/>
    </row>
    <row r="309" spans="1:26" ht="13.5" customHeight="1">
      <c r="A309" s="589"/>
      <c r="B309" s="590"/>
      <c r="C309" s="590"/>
      <c r="D309" s="605"/>
      <c r="E309" s="590"/>
      <c r="F309" s="589"/>
      <c r="G309" s="590"/>
      <c r="H309" s="590"/>
      <c r="I309" s="605"/>
      <c r="J309" s="589"/>
      <c r="K309" s="590"/>
      <c r="L309" s="590"/>
      <c r="M309" s="605"/>
      <c r="N309" s="590"/>
      <c r="O309" s="590"/>
      <c r="P309" s="590"/>
      <c r="Q309" s="590"/>
      <c r="R309" s="590"/>
      <c r="S309" s="590"/>
      <c r="T309" s="590"/>
      <c r="U309" s="590"/>
      <c r="V309" s="590"/>
      <c r="W309" s="590"/>
      <c r="X309" s="590"/>
      <c r="Y309" s="590"/>
      <c r="Z309" s="590"/>
    </row>
    <row r="310" spans="1:26" ht="13.5" customHeight="1">
      <c r="A310" s="589"/>
      <c r="B310" s="590"/>
      <c r="C310" s="590"/>
      <c r="D310" s="605"/>
      <c r="E310" s="590"/>
      <c r="F310" s="589"/>
      <c r="G310" s="590"/>
      <c r="H310" s="590"/>
      <c r="I310" s="605"/>
      <c r="J310" s="589"/>
      <c r="K310" s="590"/>
      <c r="L310" s="590"/>
      <c r="M310" s="605"/>
      <c r="N310" s="590"/>
      <c r="O310" s="590"/>
      <c r="P310" s="590"/>
      <c r="Q310" s="590"/>
      <c r="R310" s="590"/>
      <c r="S310" s="590"/>
      <c r="T310" s="590"/>
      <c r="U310" s="590"/>
      <c r="V310" s="590"/>
      <c r="W310" s="590"/>
      <c r="X310" s="590"/>
      <c r="Y310" s="590"/>
      <c r="Z310" s="590"/>
    </row>
    <row r="311" spans="1:26" ht="13.5" customHeight="1">
      <c r="A311" s="589"/>
      <c r="B311" s="590"/>
      <c r="C311" s="590"/>
      <c r="D311" s="605"/>
      <c r="E311" s="590"/>
      <c r="F311" s="589"/>
      <c r="G311" s="590"/>
      <c r="H311" s="590"/>
      <c r="I311" s="605"/>
      <c r="J311" s="589"/>
      <c r="K311" s="590"/>
      <c r="L311" s="590"/>
      <c r="M311" s="605"/>
      <c r="N311" s="590"/>
      <c r="O311" s="590"/>
      <c r="P311" s="590"/>
      <c r="Q311" s="590"/>
      <c r="R311" s="590"/>
      <c r="S311" s="590"/>
      <c r="T311" s="590"/>
      <c r="U311" s="590"/>
      <c r="V311" s="590"/>
      <c r="W311" s="590"/>
      <c r="X311" s="590"/>
      <c r="Y311" s="590"/>
      <c r="Z311" s="590"/>
    </row>
    <row r="312" spans="1:26" ht="13.5" customHeight="1">
      <c r="A312" s="589"/>
      <c r="B312" s="590"/>
      <c r="C312" s="590"/>
      <c r="D312" s="605"/>
      <c r="E312" s="590"/>
      <c r="F312" s="589"/>
      <c r="G312" s="590"/>
      <c r="H312" s="590"/>
      <c r="I312" s="605"/>
      <c r="J312" s="589"/>
      <c r="K312" s="590"/>
      <c r="L312" s="590"/>
      <c r="M312" s="605"/>
      <c r="N312" s="590"/>
      <c r="O312" s="590"/>
      <c r="P312" s="590"/>
      <c r="Q312" s="590"/>
      <c r="R312" s="590"/>
      <c r="S312" s="590"/>
      <c r="T312" s="590"/>
      <c r="U312" s="590"/>
      <c r="V312" s="590"/>
      <c r="W312" s="590"/>
      <c r="X312" s="590"/>
      <c r="Y312" s="590"/>
      <c r="Z312" s="590"/>
    </row>
    <row r="313" spans="1:26" ht="13.5" customHeight="1">
      <c r="A313" s="589"/>
      <c r="B313" s="590"/>
      <c r="C313" s="590"/>
      <c r="D313" s="605"/>
      <c r="E313" s="590"/>
      <c r="F313" s="589"/>
      <c r="G313" s="590"/>
      <c r="H313" s="590"/>
      <c r="I313" s="605"/>
      <c r="J313" s="589"/>
      <c r="K313" s="590"/>
      <c r="L313" s="590"/>
      <c r="M313" s="605"/>
      <c r="N313" s="590"/>
      <c r="O313" s="590"/>
      <c r="P313" s="590"/>
      <c r="Q313" s="590"/>
      <c r="R313" s="590"/>
      <c r="S313" s="590"/>
      <c r="T313" s="590"/>
      <c r="U313" s="590"/>
      <c r="V313" s="590"/>
      <c r="W313" s="590"/>
      <c r="X313" s="590"/>
      <c r="Y313" s="590"/>
      <c r="Z313" s="590"/>
    </row>
    <row r="314" spans="1:26" ht="13.5" customHeight="1">
      <c r="A314" s="589"/>
      <c r="B314" s="590"/>
      <c r="C314" s="590"/>
      <c r="D314" s="605"/>
      <c r="E314" s="590"/>
      <c r="F314" s="589"/>
      <c r="G314" s="590"/>
      <c r="H314" s="590"/>
      <c r="I314" s="605"/>
      <c r="J314" s="589"/>
      <c r="K314" s="590"/>
      <c r="L314" s="590"/>
      <c r="M314" s="605"/>
      <c r="N314" s="590"/>
      <c r="O314" s="590"/>
      <c r="P314" s="590"/>
      <c r="Q314" s="590"/>
      <c r="R314" s="590"/>
      <c r="S314" s="590"/>
      <c r="T314" s="590"/>
      <c r="U314" s="590"/>
      <c r="V314" s="590"/>
      <c r="W314" s="590"/>
      <c r="X314" s="590"/>
      <c r="Y314" s="590"/>
      <c r="Z314" s="590"/>
    </row>
    <row r="315" spans="1:26" ht="13.5" customHeight="1">
      <c r="A315" s="589"/>
      <c r="B315" s="590"/>
      <c r="C315" s="590"/>
      <c r="D315" s="605"/>
      <c r="E315" s="590"/>
      <c r="F315" s="589"/>
      <c r="G315" s="590"/>
      <c r="H315" s="590"/>
      <c r="I315" s="605"/>
      <c r="J315" s="589"/>
      <c r="K315" s="590"/>
      <c r="L315" s="590"/>
      <c r="M315" s="605"/>
      <c r="N315" s="590"/>
      <c r="O315" s="590"/>
      <c r="P315" s="590"/>
      <c r="Q315" s="590"/>
      <c r="R315" s="590"/>
      <c r="S315" s="590"/>
      <c r="T315" s="590"/>
      <c r="U315" s="590"/>
      <c r="V315" s="590"/>
      <c r="W315" s="590"/>
      <c r="X315" s="590"/>
      <c r="Y315" s="590"/>
      <c r="Z315" s="590"/>
    </row>
    <row r="316" spans="1:26" ht="13.5" customHeight="1">
      <c r="A316" s="589"/>
      <c r="B316" s="590"/>
      <c r="C316" s="590"/>
      <c r="D316" s="605"/>
      <c r="E316" s="590"/>
      <c r="F316" s="589"/>
      <c r="G316" s="590"/>
      <c r="H316" s="590"/>
      <c r="I316" s="605"/>
      <c r="J316" s="589"/>
      <c r="K316" s="590"/>
      <c r="L316" s="590"/>
      <c r="M316" s="605"/>
      <c r="N316" s="590"/>
      <c r="O316" s="590"/>
      <c r="P316" s="590"/>
      <c r="Q316" s="590"/>
      <c r="R316" s="590"/>
      <c r="S316" s="590"/>
      <c r="T316" s="590"/>
      <c r="U316" s="590"/>
      <c r="V316" s="590"/>
      <c r="W316" s="590"/>
      <c r="X316" s="590"/>
      <c r="Y316" s="590"/>
      <c r="Z316" s="590"/>
    </row>
    <row r="317" spans="1:26" ht="13.5" customHeight="1">
      <c r="A317" s="589"/>
      <c r="B317" s="590"/>
      <c r="C317" s="590"/>
      <c r="D317" s="605"/>
      <c r="E317" s="590"/>
      <c r="F317" s="589"/>
      <c r="G317" s="590"/>
      <c r="H317" s="590"/>
      <c r="I317" s="605"/>
      <c r="J317" s="589"/>
      <c r="K317" s="590"/>
      <c r="L317" s="590"/>
      <c r="M317" s="605"/>
      <c r="N317" s="590"/>
      <c r="O317" s="590"/>
      <c r="P317" s="590"/>
      <c r="Q317" s="590"/>
      <c r="R317" s="590"/>
      <c r="S317" s="590"/>
      <c r="T317" s="590"/>
      <c r="U317" s="590"/>
      <c r="V317" s="590"/>
      <c r="W317" s="590"/>
      <c r="X317" s="590"/>
      <c r="Y317" s="590"/>
      <c r="Z317" s="590"/>
    </row>
    <row r="318" spans="1:26" ht="13.5" customHeight="1">
      <c r="A318" s="589"/>
      <c r="B318" s="590"/>
      <c r="C318" s="590"/>
      <c r="D318" s="605"/>
      <c r="E318" s="590"/>
      <c r="F318" s="589"/>
      <c r="G318" s="590"/>
      <c r="H318" s="590"/>
      <c r="I318" s="605"/>
      <c r="J318" s="589"/>
      <c r="K318" s="590"/>
      <c r="L318" s="590"/>
      <c r="M318" s="605"/>
      <c r="N318" s="590"/>
      <c r="O318" s="590"/>
      <c r="P318" s="590"/>
      <c r="Q318" s="590"/>
      <c r="R318" s="590"/>
      <c r="S318" s="590"/>
      <c r="T318" s="590"/>
      <c r="U318" s="590"/>
      <c r="V318" s="590"/>
      <c r="W318" s="590"/>
      <c r="X318" s="590"/>
      <c r="Y318" s="590"/>
      <c r="Z318" s="590"/>
    </row>
    <row r="319" spans="1:26" ht="13.5" customHeight="1">
      <c r="A319" s="589"/>
      <c r="B319" s="590"/>
      <c r="C319" s="590"/>
      <c r="D319" s="605"/>
      <c r="E319" s="590"/>
      <c r="F319" s="589"/>
      <c r="G319" s="590"/>
      <c r="H319" s="590"/>
      <c r="I319" s="605"/>
      <c r="J319" s="589"/>
      <c r="K319" s="590"/>
      <c r="L319" s="590"/>
      <c r="M319" s="605"/>
      <c r="N319" s="590"/>
      <c r="O319" s="590"/>
      <c r="P319" s="590"/>
      <c r="Q319" s="590"/>
      <c r="R319" s="590"/>
      <c r="S319" s="590"/>
      <c r="T319" s="590"/>
      <c r="U319" s="590"/>
      <c r="V319" s="590"/>
      <c r="W319" s="590"/>
      <c r="X319" s="590"/>
      <c r="Y319" s="590"/>
      <c r="Z319" s="590"/>
    </row>
    <row r="320" spans="1:26" ht="13.5" customHeight="1">
      <c r="A320" s="589"/>
      <c r="B320" s="590"/>
      <c r="C320" s="590"/>
      <c r="D320" s="605"/>
      <c r="E320" s="590"/>
      <c r="F320" s="589"/>
      <c r="G320" s="590"/>
      <c r="H320" s="590"/>
      <c r="I320" s="605"/>
      <c r="J320" s="589"/>
      <c r="K320" s="590"/>
      <c r="L320" s="590"/>
      <c r="M320" s="605"/>
      <c r="N320" s="590"/>
      <c r="O320" s="590"/>
      <c r="P320" s="590"/>
      <c r="Q320" s="590"/>
      <c r="R320" s="590"/>
      <c r="S320" s="590"/>
      <c r="T320" s="590"/>
      <c r="U320" s="590"/>
      <c r="V320" s="590"/>
      <c r="W320" s="590"/>
      <c r="X320" s="590"/>
      <c r="Y320" s="590"/>
      <c r="Z320" s="590"/>
    </row>
    <row r="321" spans="1:26" ht="13.5" customHeight="1">
      <c r="A321" s="589"/>
      <c r="B321" s="590"/>
      <c r="C321" s="590"/>
      <c r="D321" s="605"/>
      <c r="E321" s="590"/>
      <c r="F321" s="589"/>
      <c r="G321" s="590"/>
      <c r="H321" s="590"/>
      <c r="I321" s="605"/>
      <c r="J321" s="589"/>
      <c r="K321" s="590"/>
      <c r="L321" s="590"/>
      <c r="M321" s="605"/>
      <c r="N321" s="590"/>
      <c r="O321" s="590"/>
      <c r="P321" s="590"/>
      <c r="Q321" s="590"/>
      <c r="R321" s="590"/>
      <c r="S321" s="590"/>
      <c r="T321" s="590"/>
      <c r="U321" s="590"/>
      <c r="V321" s="590"/>
      <c r="W321" s="590"/>
      <c r="X321" s="590"/>
      <c r="Y321" s="590"/>
      <c r="Z321" s="590"/>
    </row>
    <row r="322" spans="1:26" ht="13.5" customHeight="1">
      <c r="A322" s="589"/>
      <c r="B322" s="590"/>
      <c r="C322" s="590"/>
      <c r="D322" s="605"/>
      <c r="E322" s="590"/>
      <c r="F322" s="589"/>
      <c r="G322" s="590"/>
      <c r="H322" s="590"/>
      <c r="I322" s="605"/>
      <c r="J322" s="589"/>
      <c r="K322" s="590"/>
      <c r="L322" s="590"/>
      <c r="M322" s="605"/>
      <c r="N322" s="590"/>
      <c r="O322" s="590"/>
      <c r="P322" s="590"/>
      <c r="Q322" s="590"/>
      <c r="R322" s="590"/>
      <c r="S322" s="590"/>
      <c r="T322" s="590"/>
      <c r="U322" s="590"/>
      <c r="V322" s="590"/>
      <c r="W322" s="590"/>
      <c r="X322" s="590"/>
      <c r="Y322" s="590"/>
      <c r="Z322" s="590"/>
    </row>
    <row r="323" spans="1:26" ht="13.5" customHeight="1">
      <c r="A323" s="589"/>
      <c r="B323" s="590"/>
      <c r="C323" s="590"/>
      <c r="D323" s="605"/>
      <c r="E323" s="590"/>
      <c r="F323" s="589"/>
      <c r="G323" s="590"/>
      <c r="H323" s="590"/>
      <c r="I323" s="605"/>
      <c r="J323" s="589"/>
      <c r="K323" s="590"/>
      <c r="L323" s="590"/>
      <c r="M323" s="605"/>
      <c r="N323" s="590"/>
      <c r="O323" s="590"/>
      <c r="P323" s="590"/>
      <c r="Q323" s="590"/>
      <c r="R323" s="590"/>
      <c r="S323" s="590"/>
      <c r="T323" s="590"/>
      <c r="U323" s="590"/>
      <c r="V323" s="590"/>
      <c r="W323" s="590"/>
      <c r="X323" s="590"/>
      <c r="Y323" s="590"/>
      <c r="Z323" s="590"/>
    </row>
    <row r="324" spans="1:26" ht="13.5" customHeight="1">
      <c r="A324" s="589"/>
      <c r="B324" s="590"/>
      <c r="C324" s="590"/>
      <c r="D324" s="605"/>
      <c r="E324" s="590"/>
      <c r="F324" s="589"/>
      <c r="G324" s="590"/>
      <c r="H324" s="590"/>
      <c r="I324" s="605"/>
      <c r="J324" s="589"/>
      <c r="K324" s="590"/>
      <c r="L324" s="590"/>
      <c r="M324" s="605"/>
      <c r="N324" s="590"/>
      <c r="O324" s="590"/>
      <c r="P324" s="590"/>
      <c r="Q324" s="590"/>
      <c r="R324" s="590"/>
      <c r="S324" s="590"/>
      <c r="T324" s="590"/>
      <c r="U324" s="590"/>
      <c r="V324" s="590"/>
      <c r="W324" s="590"/>
      <c r="X324" s="590"/>
      <c r="Y324" s="590"/>
      <c r="Z324" s="590"/>
    </row>
    <row r="325" spans="1:26" ht="13.5" customHeight="1">
      <c r="A325" s="589"/>
      <c r="B325" s="590"/>
      <c r="C325" s="590"/>
      <c r="D325" s="605"/>
      <c r="E325" s="590"/>
      <c r="F325" s="589"/>
      <c r="G325" s="590"/>
      <c r="H325" s="590"/>
      <c r="I325" s="605"/>
      <c r="J325" s="589"/>
      <c r="K325" s="590"/>
      <c r="L325" s="590"/>
      <c r="M325" s="605"/>
      <c r="N325" s="590"/>
      <c r="O325" s="590"/>
      <c r="P325" s="590"/>
      <c r="Q325" s="590"/>
      <c r="R325" s="590"/>
      <c r="S325" s="590"/>
      <c r="T325" s="590"/>
      <c r="U325" s="590"/>
      <c r="V325" s="590"/>
      <c r="W325" s="590"/>
      <c r="X325" s="590"/>
      <c r="Y325" s="590"/>
      <c r="Z325" s="590"/>
    </row>
    <row r="326" spans="1:26" ht="13.5" customHeight="1">
      <c r="A326" s="589"/>
      <c r="B326" s="590"/>
      <c r="C326" s="590"/>
      <c r="D326" s="605"/>
      <c r="E326" s="590"/>
      <c r="F326" s="589"/>
      <c r="G326" s="590"/>
      <c r="H326" s="590"/>
      <c r="I326" s="605"/>
      <c r="J326" s="589"/>
      <c r="K326" s="590"/>
      <c r="L326" s="590"/>
      <c r="M326" s="605"/>
      <c r="N326" s="590"/>
      <c r="O326" s="590"/>
      <c r="P326" s="590"/>
      <c r="Q326" s="590"/>
      <c r="R326" s="590"/>
      <c r="S326" s="590"/>
      <c r="T326" s="590"/>
      <c r="U326" s="590"/>
      <c r="V326" s="590"/>
      <c r="W326" s="590"/>
      <c r="X326" s="590"/>
      <c r="Y326" s="590"/>
      <c r="Z326" s="590"/>
    </row>
    <row r="327" spans="1:26" ht="13.5" customHeight="1">
      <c r="A327" s="589"/>
      <c r="B327" s="590"/>
      <c r="C327" s="590"/>
      <c r="D327" s="605"/>
      <c r="E327" s="590"/>
      <c r="F327" s="589"/>
      <c r="G327" s="590"/>
      <c r="H327" s="590"/>
      <c r="I327" s="605"/>
      <c r="J327" s="589"/>
      <c r="K327" s="590"/>
      <c r="L327" s="590"/>
      <c r="M327" s="605"/>
      <c r="N327" s="590"/>
      <c r="O327" s="590"/>
      <c r="P327" s="590"/>
      <c r="Q327" s="590"/>
      <c r="R327" s="590"/>
      <c r="S327" s="590"/>
      <c r="T327" s="590"/>
      <c r="U327" s="590"/>
      <c r="V327" s="590"/>
      <c r="W327" s="590"/>
      <c r="X327" s="590"/>
      <c r="Y327" s="590"/>
      <c r="Z327" s="590"/>
    </row>
    <row r="328" spans="1:26" ht="13.5" customHeight="1">
      <c r="A328" s="589"/>
      <c r="B328" s="590"/>
      <c r="C328" s="590"/>
      <c r="D328" s="605"/>
      <c r="E328" s="590"/>
      <c r="F328" s="589"/>
      <c r="G328" s="590"/>
      <c r="H328" s="590"/>
      <c r="I328" s="605"/>
      <c r="J328" s="589"/>
      <c r="K328" s="590"/>
      <c r="L328" s="590"/>
      <c r="M328" s="605"/>
      <c r="N328" s="590"/>
      <c r="O328" s="590"/>
      <c r="P328" s="590"/>
      <c r="Q328" s="590"/>
      <c r="R328" s="590"/>
      <c r="S328" s="590"/>
      <c r="T328" s="590"/>
      <c r="U328" s="590"/>
      <c r="V328" s="590"/>
      <c r="W328" s="590"/>
      <c r="X328" s="590"/>
      <c r="Y328" s="590"/>
      <c r="Z328" s="590"/>
    </row>
    <row r="329" spans="1:26" ht="13.5" customHeight="1">
      <c r="A329" s="589"/>
      <c r="B329" s="590"/>
      <c r="C329" s="590"/>
      <c r="D329" s="605"/>
      <c r="E329" s="590"/>
      <c r="F329" s="589"/>
      <c r="G329" s="590"/>
      <c r="H329" s="590"/>
      <c r="I329" s="605"/>
      <c r="J329" s="589"/>
      <c r="K329" s="590"/>
      <c r="L329" s="590"/>
      <c r="M329" s="605"/>
      <c r="N329" s="590"/>
      <c r="O329" s="590"/>
      <c r="P329" s="590"/>
      <c r="Q329" s="590"/>
      <c r="R329" s="590"/>
      <c r="S329" s="590"/>
      <c r="T329" s="590"/>
      <c r="U329" s="590"/>
      <c r="V329" s="590"/>
      <c r="W329" s="590"/>
      <c r="X329" s="590"/>
      <c r="Y329" s="590"/>
      <c r="Z329" s="590"/>
    </row>
    <row r="330" spans="1:26" ht="13.5" customHeight="1">
      <c r="A330" s="589"/>
      <c r="B330" s="590"/>
      <c r="C330" s="590"/>
      <c r="D330" s="605"/>
      <c r="E330" s="590"/>
      <c r="F330" s="589"/>
      <c r="G330" s="590"/>
      <c r="H330" s="590"/>
      <c r="I330" s="605"/>
      <c r="J330" s="589"/>
      <c r="K330" s="590"/>
      <c r="L330" s="590"/>
      <c r="M330" s="605"/>
      <c r="N330" s="590"/>
      <c r="O330" s="590"/>
      <c r="P330" s="590"/>
      <c r="Q330" s="590"/>
      <c r="R330" s="590"/>
      <c r="S330" s="590"/>
      <c r="T330" s="590"/>
      <c r="U330" s="590"/>
      <c r="V330" s="590"/>
      <c r="W330" s="590"/>
      <c r="X330" s="590"/>
      <c r="Y330" s="590"/>
      <c r="Z330" s="590"/>
    </row>
    <row r="331" spans="1:26" ht="13.5" customHeight="1">
      <c r="A331" s="589"/>
      <c r="B331" s="590"/>
      <c r="C331" s="590"/>
      <c r="D331" s="605"/>
      <c r="E331" s="590"/>
      <c r="F331" s="589"/>
      <c r="G331" s="590"/>
      <c r="H331" s="590"/>
      <c r="I331" s="605"/>
      <c r="J331" s="589"/>
      <c r="K331" s="590"/>
      <c r="L331" s="590"/>
      <c r="M331" s="605"/>
      <c r="N331" s="590"/>
      <c r="O331" s="590"/>
      <c r="P331" s="590"/>
      <c r="Q331" s="590"/>
      <c r="R331" s="590"/>
      <c r="S331" s="590"/>
      <c r="T331" s="590"/>
      <c r="U331" s="590"/>
      <c r="V331" s="590"/>
      <c r="W331" s="590"/>
      <c r="X331" s="590"/>
      <c r="Y331" s="590"/>
      <c r="Z331" s="590"/>
    </row>
    <row r="332" spans="1:26" ht="13.5" customHeight="1">
      <c r="A332" s="589"/>
      <c r="B332" s="590"/>
      <c r="C332" s="590"/>
      <c r="D332" s="605"/>
      <c r="E332" s="590"/>
      <c r="F332" s="589"/>
      <c r="G332" s="590"/>
      <c r="H332" s="590"/>
      <c r="I332" s="605"/>
      <c r="J332" s="589"/>
      <c r="K332" s="590"/>
      <c r="L332" s="590"/>
      <c r="M332" s="605"/>
      <c r="N332" s="590"/>
      <c r="O332" s="590"/>
      <c r="P332" s="590"/>
      <c r="Q332" s="590"/>
      <c r="R332" s="590"/>
      <c r="S332" s="590"/>
      <c r="T332" s="590"/>
      <c r="U332" s="590"/>
      <c r="V332" s="590"/>
      <c r="W332" s="590"/>
      <c r="X332" s="590"/>
      <c r="Y332" s="590"/>
      <c r="Z332" s="590"/>
    </row>
    <row r="333" spans="1:26" ht="13.5" customHeight="1">
      <c r="A333" s="589"/>
      <c r="B333" s="590"/>
      <c r="C333" s="590"/>
      <c r="D333" s="605"/>
      <c r="E333" s="590"/>
      <c r="F333" s="589"/>
      <c r="G333" s="590"/>
      <c r="H333" s="590"/>
      <c r="I333" s="605"/>
      <c r="J333" s="589"/>
      <c r="K333" s="590"/>
      <c r="L333" s="590"/>
      <c r="M333" s="605"/>
      <c r="N333" s="590"/>
      <c r="O333" s="590"/>
      <c r="P333" s="590"/>
      <c r="Q333" s="590"/>
      <c r="R333" s="590"/>
      <c r="S333" s="590"/>
      <c r="T333" s="590"/>
      <c r="U333" s="590"/>
      <c r="V333" s="590"/>
      <c r="W333" s="590"/>
      <c r="X333" s="590"/>
      <c r="Y333" s="590"/>
      <c r="Z333" s="590"/>
    </row>
    <row r="334" spans="1:26" ht="13.5" customHeight="1">
      <c r="A334" s="589"/>
      <c r="B334" s="590"/>
      <c r="C334" s="590"/>
      <c r="D334" s="605"/>
      <c r="E334" s="590"/>
      <c r="F334" s="589"/>
      <c r="G334" s="590"/>
      <c r="H334" s="590"/>
      <c r="I334" s="605"/>
      <c r="J334" s="589"/>
      <c r="K334" s="590"/>
      <c r="L334" s="590"/>
      <c r="M334" s="605"/>
      <c r="N334" s="590"/>
      <c r="O334" s="590"/>
      <c r="P334" s="590"/>
      <c r="Q334" s="590"/>
      <c r="R334" s="590"/>
      <c r="S334" s="590"/>
      <c r="T334" s="590"/>
      <c r="U334" s="590"/>
      <c r="V334" s="590"/>
      <c r="W334" s="590"/>
      <c r="X334" s="590"/>
      <c r="Y334" s="590"/>
      <c r="Z334" s="590"/>
    </row>
    <row r="335" spans="1:26" ht="13.5" customHeight="1">
      <c r="A335" s="589"/>
      <c r="B335" s="590"/>
      <c r="C335" s="590"/>
      <c r="D335" s="605"/>
      <c r="E335" s="590"/>
      <c r="F335" s="589"/>
      <c r="G335" s="590"/>
      <c r="H335" s="590"/>
      <c r="I335" s="605"/>
      <c r="J335" s="589"/>
      <c r="K335" s="590"/>
      <c r="L335" s="590"/>
      <c r="M335" s="605"/>
      <c r="N335" s="590"/>
      <c r="O335" s="590"/>
      <c r="P335" s="590"/>
      <c r="Q335" s="590"/>
      <c r="R335" s="590"/>
      <c r="S335" s="590"/>
      <c r="T335" s="590"/>
      <c r="U335" s="590"/>
      <c r="V335" s="590"/>
      <c r="W335" s="590"/>
      <c r="X335" s="590"/>
      <c r="Y335" s="590"/>
      <c r="Z335" s="590"/>
    </row>
    <row r="336" spans="1:26" ht="13.5" customHeight="1">
      <c r="A336" s="589"/>
      <c r="B336" s="590"/>
      <c r="C336" s="590"/>
      <c r="D336" s="605"/>
      <c r="E336" s="590"/>
      <c r="F336" s="589"/>
      <c r="G336" s="590"/>
      <c r="H336" s="590"/>
      <c r="I336" s="605"/>
      <c r="J336" s="589"/>
      <c r="K336" s="590"/>
      <c r="L336" s="590"/>
      <c r="M336" s="605"/>
      <c r="N336" s="590"/>
      <c r="O336" s="590"/>
      <c r="P336" s="590"/>
      <c r="Q336" s="590"/>
      <c r="R336" s="590"/>
      <c r="S336" s="590"/>
      <c r="T336" s="590"/>
      <c r="U336" s="590"/>
      <c r="V336" s="590"/>
      <c r="W336" s="590"/>
      <c r="X336" s="590"/>
      <c r="Y336" s="590"/>
      <c r="Z336" s="590"/>
    </row>
    <row r="337" spans="1:26" ht="13.5" customHeight="1">
      <c r="A337" s="589"/>
      <c r="B337" s="590"/>
      <c r="C337" s="590"/>
      <c r="D337" s="605"/>
      <c r="E337" s="590"/>
      <c r="F337" s="589"/>
      <c r="G337" s="590"/>
      <c r="H337" s="590"/>
      <c r="I337" s="605"/>
      <c r="J337" s="589"/>
      <c r="K337" s="590"/>
      <c r="L337" s="590"/>
      <c r="M337" s="605"/>
      <c r="N337" s="590"/>
      <c r="O337" s="590"/>
      <c r="P337" s="590"/>
      <c r="Q337" s="590"/>
      <c r="R337" s="590"/>
      <c r="S337" s="590"/>
      <c r="T337" s="590"/>
      <c r="U337" s="590"/>
      <c r="V337" s="590"/>
      <c r="W337" s="590"/>
      <c r="X337" s="590"/>
      <c r="Y337" s="590"/>
      <c r="Z337" s="590"/>
    </row>
    <row r="338" spans="1:26" ht="13.5" customHeight="1">
      <c r="A338" s="589"/>
      <c r="B338" s="590"/>
      <c r="C338" s="590"/>
      <c r="D338" s="605"/>
      <c r="E338" s="590"/>
      <c r="F338" s="589"/>
      <c r="G338" s="590"/>
      <c r="H338" s="590"/>
      <c r="I338" s="605"/>
      <c r="J338" s="589"/>
      <c r="K338" s="590"/>
      <c r="L338" s="590"/>
      <c r="M338" s="605"/>
      <c r="N338" s="590"/>
      <c r="O338" s="590"/>
      <c r="P338" s="590"/>
      <c r="Q338" s="590"/>
      <c r="R338" s="590"/>
      <c r="S338" s="590"/>
      <c r="T338" s="590"/>
      <c r="U338" s="590"/>
      <c r="V338" s="590"/>
      <c r="W338" s="590"/>
      <c r="X338" s="590"/>
      <c r="Y338" s="590"/>
      <c r="Z338" s="590"/>
    </row>
    <row r="339" spans="1:26" ht="13.5" customHeight="1">
      <c r="A339" s="589"/>
      <c r="B339" s="590"/>
      <c r="C339" s="590"/>
      <c r="D339" s="605"/>
      <c r="E339" s="590"/>
      <c r="F339" s="589"/>
      <c r="G339" s="590"/>
      <c r="H339" s="590"/>
      <c r="I339" s="605"/>
      <c r="J339" s="589"/>
      <c r="K339" s="590"/>
      <c r="L339" s="590"/>
      <c r="M339" s="605"/>
      <c r="N339" s="590"/>
      <c r="O339" s="590"/>
      <c r="P339" s="590"/>
      <c r="Q339" s="590"/>
      <c r="R339" s="590"/>
      <c r="S339" s="590"/>
      <c r="T339" s="590"/>
      <c r="U339" s="590"/>
      <c r="V339" s="590"/>
      <c r="W339" s="590"/>
      <c r="X339" s="590"/>
      <c r="Y339" s="590"/>
      <c r="Z339" s="590"/>
    </row>
    <row r="340" spans="1:26" ht="13.5" customHeight="1">
      <c r="A340" s="589"/>
      <c r="B340" s="590"/>
      <c r="C340" s="590"/>
      <c r="D340" s="605"/>
      <c r="E340" s="590"/>
      <c r="F340" s="589"/>
      <c r="G340" s="590"/>
      <c r="H340" s="590"/>
      <c r="I340" s="605"/>
      <c r="J340" s="589"/>
      <c r="K340" s="590"/>
      <c r="L340" s="590"/>
      <c r="M340" s="605"/>
      <c r="N340" s="590"/>
      <c r="O340" s="590"/>
      <c r="P340" s="590"/>
      <c r="Q340" s="590"/>
      <c r="R340" s="590"/>
      <c r="S340" s="590"/>
      <c r="T340" s="590"/>
      <c r="U340" s="590"/>
      <c r="V340" s="590"/>
      <c r="W340" s="590"/>
      <c r="X340" s="590"/>
      <c r="Y340" s="590"/>
      <c r="Z340" s="590"/>
    </row>
    <row r="341" spans="1:26" ht="13.5" customHeight="1">
      <c r="A341" s="589"/>
      <c r="B341" s="590"/>
      <c r="C341" s="590"/>
      <c r="D341" s="605"/>
      <c r="E341" s="590"/>
      <c r="F341" s="589"/>
      <c r="G341" s="590"/>
      <c r="H341" s="590"/>
      <c r="I341" s="605"/>
      <c r="J341" s="589"/>
      <c r="K341" s="590"/>
      <c r="L341" s="590"/>
      <c r="M341" s="605"/>
      <c r="N341" s="590"/>
      <c r="O341" s="590"/>
      <c r="P341" s="590"/>
      <c r="Q341" s="590"/>
      <c r="R341" s="590"/>
      <c r="S341" s="590"/>
      <c r="T341" s="590"/>
      <c r="U341" s="590"/>
      <c r="V341" s="590"/>
      <c r="W341" s="590"/>
      <c r="X341" s="590"/>
      <c r="Y341" s="590"/>
      <c r="Z341" s="590"/>
    </row>
    <row r="342" spans="1:26" ht="13.5" customHeight="1">
      <c r="A342" s="589"/>
      <c r="B342" s="590"/>
      <c r="C342" s="590"/>
      <c r="D342" s="605"/>
      <c r="E342" s="590"/>
      <c r="F342" s="589"/>
      <c r="G342" s="590"/>
      <c r="H342" s="590"/>
      <c r="I342" s="605"/>
      <c r="J342" s="589"/>
      <c r="K342" s="590"/>
      <c r="L342" s="590"/>
      <c r="M342" s="605"/>
      <c r="N342" s="590"/>
      <c r="O342" s="590"/>
      <c r="P342" s="590"/>
      <c r="Q342" s="590"/>
      <c r="R342" s="590"/>
      <c r="S342" s="590"/>
      <c r="T342" s="590"/>
      <c r="U342" s="590"/>
      <c r="V342" s="590"/>
      <c r="W342" s="590"/>
      <c r="X342" s="590"/>
      <c r="Y342" s="590"/>
      <c r="Z342" s="590"/>
    </row>
    <row r="343" spans="1:26" ht="13.5" customHeight="1">
      <c r="A343" s="589"/>
      <c r="B343" s="590"/>
      <c r="C343" s="590"/>
      <c r="D343" s="605"/>
      <c r="E343" s="590"/>
      <c r="F343" s="589"/>
      <c r="G343" s="590"/>
      <c r="H343" s="590"/>
      <c r="I343" s="605"/>
      <c r="J343" s="589"/>
      <c r="K343" s="590"/>
      <c r="L343" s="590"/>
      <c r="M343" s="605"/>
      <c r="N343" s="590"/>
      <c r="O343" s="590"/>
      <c r="P343" s="590"/>
      <c r="Q343" s="590"/>
      <c r="R343" s="590"/>
      <c r="S343" s="590"/>
      <c r="T343" s="590"/>
      <c r="U343" s="590"/>
      <c r="V343" s="590"/>
      <c r="W343" s="590"/>
      <c r="X343" s="590"/>
      <c r="Y343" s="590"/>
      <c r="Z343" s="590"/>
    </row>
    <row r="344" spans="1:26" ht="13.5" customHeight="1">
      <c r="A344" s="589"/>
      <c r="B344" s="590"/>
      <c r="C344" s="590"/>
      <c r="D344" s="605"/>
      <c r="E344" s="590"/>
      <c r="F344" s="589"/>
      <c r="G344" s="590"/>
      <c r="H344" s="590"/>
      <c r="I344" s="605"/>
      <c r="J344" s="589"/>
      <c r="K344" s="590"/>
      <c r="L344" s="590"/>
      <c r="M344" s="605"/>
      <c r="N344" s="590"/>
      <c r="O344" s="590"/>
      <c r="P344" s="590"/>
      <c r="Q344" s="590"/>
      <c r="R344" s="590"/>
      <c r="S344" s="590"/>
      <c r="T344" s="590"/>
      <c r="U344" s="590"/>
      <c r="V344" s="590"/>
      <c r="W344" s="590"/>
      <c r="X344" s="590"/>
      <c r="Y344" s="590"/>
      <c r="Z344" s="590"/>
    </row>
    <row r="345" spans="1:26" ht="13.5" customHeight="1">
      <c r="A345" s="589"/>
      <c r="B345" s="590"/>
      <c r="C345" s="590"/>
      <c r="D345" s="605"/>
      <c r="E345" s="590"/>
      <c r="F345" s="589"/>
      <c r="G345" s="590"/>
      <c r="H345" s="590"/>
      <c r="I345" s="605"/>
      <c r="J345" s="589"/>
      <c r="K345" s="590"/>
      <c r="L345" s="590"/>
      <c r="M345" s="605"/>
      <c r="N345" s="590"/>
      <c r="O345" s="590"/>
      <c r="P345" s="590"/>
      <c r="Q345" s="590"/>
      <c r="R345" s="590"/>
      <c r="S345" s="590"/>
      <c r="T345" s="590"/>
      <c r="U345" s="590"/>
      <c r="V345" s="590"/>
      <c r="W345" s="590"/>
      <c r="X345" s="590"/>
      <c r="Y345" s="590"/>
      <c r="Z345" s="590"/>
    </row>
    <row r="346" spans="1:26" ht="13.5" customHeight="1">
      <c r="A346" s="589"/>
      <c r="B346" s="590"/>
      <c r="C346" s="590"/>
      <c r="D346" s="605"/>
      <c r="E346" s="590"/>
      <c r="F346" s="589"/>
      <c r="G346" s="590"/>
      <c r="H346" s="590"/>
      <c r="I346" s="605"/>
      <c r="J346" s="589"/>
      <c r="K346" s="590"/>
      <c r="L346" s="590"/>
      <c r="M346" s="605"/>
      <c r="N346" s="590"/>
      <c r="O346" s="590"/>
      <c r="P346" s="590"/>
      <c r="Q346" s="590"/>
      <c r="R346" s="590"/>
      <c r="S346" s="590"/>
      <c r="T346" s="590"/>
      <c r="U346" s="590"/>
      <c r="V346" s="590"/>
      <c r="W346" s="590"/>
      <c r="X346" s="590"/>
      <c r="Y346" s="590"/>
      <c r="Z346" s="590"/>
    </row>
    <row r="347" spans="1:26" ht="13.5" customHeight="1">
      <c r="A347" s="589"/>
      <c r="B347" s="590"/>
      <c r="C347" s="590"/>
      <c r="D347" s="605"/>
      <c r="E347" s="590"/>
      <c r="F347" s="589"/>
      <c r="G347" s="590"/>
      <c r="H347" s="590"/>
      <c r="I347" s="605"/>
      <c r="J347" s="589"/>
      <c r="K347" s="590"/>
      <c r="L347" s="590"/>
      <c r="M347" s="605"/>
      <c r="N347" s="590"/>
      <c r="O347" s="590"/>
      <c r="P347" s="590"/>
      <c r="Q347" s="590"/>
      <c r="R347" s="590"/>
      <c r="S347" s="590"/>
      <c r="T347" s="590"/>
      <c r="U347" s="590"/>
      <c r="V347" s="590"/>
      <c r="W347" s="590"/>
      <c r="X347" s="590"/>
      <c r="Y347" s="590"/>
      <c r="Z347" s="590"/>
    </row>
    <row r="348" spans="1:26" ht="13.5" customHeight="1">
      <c r="A348" s="589"/>
      <c r="B348" s="590"/>
      <c r="C348" s="590"/>
      <c r="D348" s="605"/>
      <c r="E348" s="590"/>
      <c r="F348" s="589"/>
      <c r="G348" s="590"/>
      <c r="H348" s="590"/>
      <c r="I348" s="605"/>
      <c r="J348" s="589"/>
      <c r="K348" s="590"/>
      <c r="L348" s="590"/>
      <c r="M348" s="605"/>
      <c r="N348" s="590"/>
      <c r="O348" s="590"/>
      <c r="P348" s="590"/>
      <c r="Q348" s="590"/>
      <c r="R348" s="590"/>
      <c r="S348" s="590"/>
      <c r="T348" s="590"/>
      <c r="U348" s="590"/>
      <c r="V348" s="590"/>
      <c r="W348" s="590"/>
      <c r="X348" s="590"/>
      <c r="Y348" s="590"/>
      <c r="Z348" s="590"/>
    </row>
    <row r="349" spans="1:26" ht="13.5" customHeight="1">
      <c r="A349" s="589"/>
      <c r="B349" s="590"/>
      <c r="C349" s="590"/>
      <c r="D349" s="605"/>
      <c r="E349" s="590"/>
      <c r="F349" s="589"/>
      <c r="G349" s="590"/>
      <c r="H349" s="590"/>
      <c r="I349" s="605"/>
      <c r="J349" s="589"/>
      <c r="K349" s="590"/>
      <c r="L349" s="590"/>
      <c r="M349" s="605"/>
      <c r="N349" s="590"/>
      <c r="O349" s="590"/>
      <c r="P349" s="590"/>
      <c r="Q349" s="590"/>
      <c r="R349" s="590"/>
      <c r="S349" s="590"/>
      <c r="T349" s="590"/>
      <c r="U349" s="590"/>
      <c r="V349" s="590"/>
      <c r="W349" s="590"/>
      <c r="X349" s="590"/>
      <c r="Y349" s="590"/>
      <c r="Z349" s="590"/>
    </row>
    <row r="350" spans="1:26" ht="13.5" customHeight="1">
      <c r="A350" s="589"/>
      <c r="B350" s="590"/>
      <c r="C350" s="590"/>
      <c r="D350" s="605"/>
      <c r="E350" s="590"/>
      <c r="F350" s="589"/>
      <c r="G350" s="590"/>
      <c r="H350" s="590"/>
      <c r="I350" s="605"/>
      <c r="J350" s="589"/>
      <c r="K350" s="590"/>
      <c r="L350" s="590"/>
      <c r="M350" s="605"/>
      <c r="N350" s="590"/>
      <c r="O350" s="590"/>
      <c r="P350" s="590"/>
      <c r="Q350" s="590"/>
      <c r="R350" s="590"/>
      <c r="S350" s="590"/>
      <c r="T350" s="590"/>
      <c r="U350" s="590"/>
      <c r="V350" s="590"/>
      <c r="W350" s="590"/>
      <c r="X350" s="590"/>
      <c r="Y350" s="590"/>
      <c r="Z350" s="590"/>
    </row>
    <row r="351" spans="1:26" ht="13.5" customHeight="1">
      <c r="A351" s="589"/>
      <c r="B351" s="590"/>
      <c r="C351" s="590"/>
      <c r="D351" s="605"/>
      <c r="E351" s="590"/>
      <c r="F351" s="589"/>
      <c r="G351" s="590"/>
      <c r="H351" s="590"/>
      <c r="I351" s="605"/>
      <c r="J351" s="589"/>
      <c r="K351" s="590"/>
      <c r="L351" s="590"/>
      <c r="M351" s="605"/>
      <c r="N351" s="590"/>
      <c r="O351" s="590"/>
      <c r="P351" s="590"/>
      <c r="Q351" s="590"/>
      <c r="R351" s="590"/>
      <c r="S351" s="590"/>
      <c r="T351" s="590"/>
      <c r="U351" s="590"/>
      <c r="V351" s="590"/>
      <c r="W351" s="590"/>
      <c r="X351" s="590"/>
      <c r="Y351" s="590"/>
      <c r="Z351" s="590"/>
    </row>
    <row r="352" spans="1:26" ht="13.5" customHeight="1">
      <c r="A352" s="589"/>
      <c r="B352" s="590"/>
      <c r="C352" s="590"/>
      <c r="D352" s="605"/>
      <c r="E352" s="590"/>
      <c r="F352" s="589"/>
      <c r="G352" s="590"/>
      <c r="H352" s="590"/>
      <c r="I352" s="605"/>
      <c r="J352" s="589"/>
      <c r="K352" s="590"/>
      <c r="L352" s="590"/>
      <c r="M352" s="605"/>
      <c r="N352" s="590"/>
      <c r="O352" s="590"/>
      <c r="P352" s="590"/>
      <c r="Q352" s="590"/>
      <c r="R352" s="590"/>
      <c r="S352" s="590"/>
      <c r="T352" s="590"/>
      <c r="U352" s="590"/>
      <c r="V352" s="590"/>
      <c r="W352" s="590"/>
      <c r="X352" s="590"/>
      <c r="Y352" s="590"/>
      <c r="Z352" s="590"/>
    </row>
    <row r="353" spans="1:26" ht="13.5" customHeight="1">
      <c r="A353" s="589"/>
      <c r="B353" s="590"/>
      <c r="C353" s="590"/>
      <c r="D353" s="605"/>
      <c r="E353" s="590"/>
      <c r="F353" s="589"/>
      <c r="G353" s="590"/>
      <c r="H353" s="590"/>
      <c r="I353" s="605"/>
      <c r="J353" s="589"/>
      <c r="K353" s="590"/>
      <c r="L353" s="590"/>
      <c r="M353" s="605"/>
      <c r="N353" s="590"/>
      <c r="O353" s="590"/>
      <c r="P353" s="590"/>
      <c r="Q353" s="590"/>
      <c r="R353" s="590"/>
      <c r="S353" s="590"/>
      <c r="T353" s="590"/>
      <c r="U353" s="590"/>
      <c r="V353" s="590"/>
      <c r="W353" s="590"/>
      <c r="X353" s="590"/>
      <c r="Y353" s="590"/>
      <c r="Z353" s="590"/>
    </row>
    <row r="354" spans="1:26" ht="13.5" customHeight="1">
      <c r="A354" s="589"/>
      <c r="B354" s="590"/>
      <c r="C354" s="590"/>
      <c r="D354" s="605"/>
      <c r="E354" s="590"/>
      <c r="F354" s="589"/>
      <c r="G354" s="590"/>
      <c r="H354" s="590"/>
      <c r="I354" s="605"/>
      <c r="J354" s="589"/>
      <c r="K354" s="590"/>
      <c r="L354" s="590"/>
      <c r="M354" s="605"/>
      <c r="N354" s="590"/>
      <c r="O354" s="590"/>
      <c r="P354" s="590"/>
      <c r="Q354" s="590"/>
      <c r="R354" s="590"/>
      <c r="S354" s="590"/>
      <c r="T354" s="590"/>
      <c r="U354" s="590"/>
      <c r="V354" s="590"/>
      <c r="W354" s="590"/>
      <c r="X354" s="590"/>
      <c r="Y354" s="590"/>
      <c r="Z354" s="590"/>
    </row>
    <row r="355" spans="1:26" ht="13.5" customHeight="1">
      <c r="A355" s="589"/>
      <c r="B355" s="590"/>
      <c r="C355" s="590"/>
      <c r="D355" s="605"/>
      <c r="E355" s="590"/>
      <c r="F355" s="589"/>
      <c r="G355" s="590"/>
      <c r="H355" s="590"/>
      <c r="I355" s="605"/>
      <c r="J355" s="589"/>
      <c r="K355" s="590"/>
      <c r="L355" s="590"/>
      <c r="M355" s="605"/>
      <c r="N355" s="590"/>
      <c r="O355" s="590"/>
      <c r="P355" s="590"/>
      <c r="Q355" s="590"/>
      <c r="R355" s="590"/>
      <c r="S355" s="590"/>
      <c r="T355" s="590"/>
      <c r="U355" s="590"/>
      <c r="V355" s="590"/>
      <c r="W355" s="590"/>
      <c r="X355" s="590"/>
      <c r="Y355" s="590"/>
      <c r="Z355" s="590"/>
    </row>
    <row r="356" spans="1:26" ht="13.5" customHeight="1">
      <c r="A356" s="589"/>
      <c r="B356" s="590"/>
      <c r="C356" s="590"/>
      <c r="D356" s="605"/>
      <c r="E356" s="590"/>
      <c r="F356" s="589"/>
      <c r="G356" s="590"/>
      <c r="H356" s="590"/>
      <c r="I356" s="605"/>
      <c r="J356" s="589"/>
      <c r="K356" s="590"/>
      <c r="L356" s="590"/>
      <c r="M356" s="605"/>
      <c r="N356" s="590"/>
      <c r="O356" s="590"/>
      <c r="P356" s="590"/>
      <c r="Q356" s="590"/>
      <c r="R356" s="590"/>
      <c r="S356" s="590"/>
      <c r="T356" s="590"/>
      <c r="U356" s="590"/>
      <c r="V356" s="590"/>
      <c r="W356" s="590"/>
      <c r="X356" s="590"/>
      <c r="Y356" s="590"/>
      <c r="Z356" s="590"/>
    </row>
    <row r="357" spans="1:26" ht="13.5" customHeight="1">
      <c r="A357" s="589"/>
      <c r="B357" s="590"/>
      <c r="C357" s="590"/>
      <c r="D357" s="605"/>
      <c r="E357" s="590"/>
      <c r="F357" s="589"/>
      <c r="G357" s="590"/>
      <c r="H357" s="590"/>
      <c r="I357" s="605"/>
      <c r="J357" s="589"/>
      <c r="K357" s="590"/>
      <c r="L357" s="590"/>
      <c r="M357" s="605"/>
      <c r="N357" s="590"/>
      <c r="O357" s="590"/>
      <c r="P357" s="590"/>
      <c r="Q357" s="590"/>
      <c r="R357" s="590"/>
      <c r="S357" s="590"/>
      <c r="T357" s="590"/>
      <c r="U357" s="590"/>
      <c r="V357" s="590"/>
      <c r="W357" s="590"/>
      <c r="X357" s="590"/>
      <c r="Y357" s="590"/>
      <c r="Z357" s="590"/>
    </row>
    <row r="358" spans="1:26" ht="13.5" customHeight="1">
      <c r="A358" s="589"/>
      <c r="B358" s="590"/>
      <c r="C358" s="590"/>
      <c r="D358" s="605"/>
      <c r="E358" s="590"/>
      <c r="F358" s="589"/>
      <c r="G358" s="590"/>
      <c r="H358" s="590"/>
      <c r="I358" s="605"/>
      <c r="J358" s="589"/>
      <c r="K358" s="590"/>
      <c r="L358" s="590"/>
      <c r="M358" s="605"/>
      <c r="N358" s="590"/>
      <c r="O358" s="590"/>
      <c r="P358" s="590"/>
      <c r="Q358" s="590"/>
      <c r="R358" s="590"/>
      <c r="S358" s="590"/>
      <c r="T358" s="590"/>
      <c r="U358" s="590"/>
      <c r="V358" s="590"/>
      <c r="W358" s="590"/>
      <c r="X358" s="590"/>
      <c r="Y358" s="590"/>
      <c r="Z358" s="590"/>
    </row>
    <row r="359" spans="1:26" ht="13.5" customHeight="1">
      <c r="A359" s="589"/>
      <c r="B359" s="590"/>
      <c r="C359" s="590"/>
      <c r="D359" s="605"/>
      <c r="E359" s="590"/>
      <c r="F359" s="589"/>
      <c r="G359" s="590"/>
      <c r="H359" s="590"/>
      <c r="I359" s="605"/>
      <c r="J359" s="589"/>
      <c r="K359" s="590"/>
      <c r="L359" s="590"/>
      <c r="M359" s="605"/>
      <c r="N359" s="590"/>
      <c r="O359" s="590"/>
      <c r="P359" s="590"/>
      <c r="Q359" s="590"/>
      <c r="R359" s="590"/>
      <c r="S359" s="590"/>
      <c r="T359" s="590"/>
      <c r="U359" s="590"/>
      <c r="V359" s="590"/>
      <c r="W359" s="590"/>
      <c r="X359" s="590"/>
      <c r="Y359" s="590"/>
      <c r="Z359" s="590"/>
    </row>
    <row r="360" spans="1:26" ht="13.5" customHeight="1">
      <c r="A360" s="589"/>
      <c r="B360" s="590"/>
      <c r="C360" s="590"/>
      <c r="D360" s="605"/>
      <c r="E360" s="590"/>
      <c r="F360" s="589"/>
      <c r="G360" s="590"/>
      <c r="H360" s="590"/>
      <c r="I360" s="605"/>
      <c r="J360" s="589"/>
      <c r="K360" s="590"/>
      <c r="L360" s="590"/>
      <c r="M360" s="605"/>
      <c r="N360" s="590"/>
      <c r="O360" s="590"/>
      <c r="P360" s="590"/>
      <c r="Q360" s="590"/>
      <c r="R360" s="590"/>
      <c r="S360" s="590"/>
      <c r="T360" s="590"/>
      <c r="U360" s="590"/>
      <c r="V360" s="590"/>
      <c r="W360" s="590"/>
      <c r="X360" s="590"/>
      <c r="Y360" s="590"/>
      <c r="Z360" s="590"/>
    </row>
    <row r="361" spans="1:26" ht="13.5" customHeight="1">
      <c r="A361" s="589"/>
      <c r="B361" s="590"/>
      <c r="C361" s="590"/>
      <c r="D361" s="605"/>
      <c r="E361" s="590"/>
      <c r="F361" s="589"/>
      <c r="G361" s="590"/>
      <c r="H361" s="590"/>
      <c r="I361" s="605"/>
      <c r="J361" s="589"/>
      <c r="K361" s="590"/>
      <c r="L361" s="590"/>
      <c r="M361" s="605"/>
      <c r="N361" s="590"/>
      <c r="O361" s="590"/>
      <c r="P361" s="590"/>
      <c r="Q361" s="590"/>
      <c r="R361" s="590"/>
      <c r="S361" s="590"/>
      <c r="T361" s="590"/>
      <c r="U361" s="590"/>
      <c r="V361" s="590"/>
      <c r="W361" s="590"/>
      <c r="X361" s="590"/>
      <c r="Y361" s="590"/>
      <c r="Z361" s="590"/>
    </row>
    <row r="362" spans="1:26" ht="13.5" customHeight="1">
      <c r="A362" s="589"/>
      <c r="B362" s="590"/>
      <c r="C362" s="590"/>
      <c r="D362" s="605"/>
      <c r="E362" s="590"/>
      <c r="F362" s="589"/>
      <c r="G362" s="590"/>
      <c r="H362" s="590"/>
      <c r="I362" s="605"/>
      <c r="J362" s="589"/>
      <c r="K362" s="590"/>
      <c r="L362" s="590"/>
      <c r="M362" s="605"/>
      <c r="N362" s="590"/>
      <c r="O362" s="590"/>
      <c r="P362" s="590"/>
      <c r="Q362" s="590"/>
      <c r="R362" s="590"/>
      <c r="S362" s="590"/>
      <c r="T362" s="590"/>
      <c r="U362" s="590"/>
      <c r="V362" s="590"/>
      <c r="W362" s="590"/>
      <c r="X362" s="590"/>
      <c r="Y362" s="590"/>
      <c r="Z362" s="590"/>
    </row>
    <row r="363" spans="1:26" ht="13.5" customHeight="1">
      <c r="A363" s="589"/>
      <c r="B363" s="590"/>
      <c r="C363" s="590"/>
      <c r="D363" s="605"/>
      <c r="E363" s="590"/>
      <c r="F363" s="589"/>
      <c r="G363" s="590"/>
      <c r="H363" s="590"/>
      <c r="I363" s="605"/>
      <c r="J363" s="589"/>
      <c r="K363" s="590"/>
      <c r="L363" s="590"/>
      <c r="M363" s="605"/>
      <c r="N363" s="590"/>
      <c r="O363" s="590"/>
      <c r="P363" s="590"/>
      <c r="Q363" s="590"/>
      <c r="R363" s="590"/>
      <c r="S363" s="590"/>
      <c r="T363" s="590"/>
      <c r="U363" s="590"/>
      <c r="V363" s="590"/>
      <c r="W363" s="590"/>
      <c r="X363" s="590"/>
      <c r="Y363" s="590"/>
      <c r="Z363" s="590"/>
    </row>
    <row r="364" spans="1:26" ht="13.5" customHeight="1">
      <c r="A364" s="589"/>
      <c r="B364" s="590"/>
      <c r="C364" s="590"/>
      <c r="D364" s="605"/>
      <c r="E364" s="590"/>
      <c r="F364" s="589"/>
      <c r="G364" s="590"/>
      <c r="H364" s="590"/>
      <c r="I364" s="605"/>
      <c r="J364" s="589"/>
      <c r="K364" s="590"/>
      <c r="L364" s="590"/>
      <c r="M364" s="605"/>
      <c r="N364" s="590"/>
      <c r="O364" s="590"/>
      <c r="P364" s="590"/>
      <c r="Q364" s="590"/>
      <c r="R364" s="590"/>
      <c r="S364" s="590"/>
      <c r="T364" s="590"/>
      <c r="U364" s="590"/>
      <c r="V364" s="590"/>
      <c r="W364" s="590"/>
      <c r="X364" s="590"/>
      <c r="Y364" s="590"/>
      <c r="Z364" s="590"/>
    </row>
    <row r="365" spans="1:26" ht="13.5" customHeight="1">
      <c r="A365" s="589"/>
      <c r="B365" s="590"/>
      <c r="C365" s="590"/>
      <c r="D365" s="605"/>
      <c r="E365" s="590"/>
      <c r="F365" s="589"/>
      <c r="G365" s="590"/>
      <c r="H365" s="590"/>
      <c r="I365" s="605"/>
      <c r="J365" s="589"/>
      <c r="K365" s="590"/>
      <c r="L365" s="590"/>
      <c r="M365" s="605"/>
      <c r="N365" s="590"/>
      <c r="O365" s="590"/>
      <c r="P365" s="590"/>
      <c r="Q365" s="590"/>
      <c r="R365" s="590"/>
      <c r="S365" s="590"/>
      <c r="T365" s="590"/>
      <c r="U365" s="590"/>
      <c r="V365" s="590"/>
      <c r="W365" s="590"/>
      <c r="X365" s="590"/>
      <c r="Y365" s="590"/>
      <c r="Z365" s="590"/>
    </row>
    <row r="366" spans="1:26" ht="13.5" customHeight="1">
      <c r="A366" s="589"/>
      <c r="B366" s="590"/>
      <c r="C366" s="590"/>
      <c r="D366" s="605"/>
      <c r="E366" s="590"/>
      <c r="F366" s="589"/>
      <c r="G366" s="590"/>
      <c r="H366" s="590"/>
      <c r="I366" s="605"/>
      <c r="J366" s="589"/>
      <c r="K366" s="590"/>
      <c r="L366" s="590"/>
      <c r="M366" s="605"/>
      <c r="N366" s="590"/>
      <c r="O366" s="590"/>
      <c r="P366" s="590"/>
      <c r="Q366" s="590"/>
      <c r="R366" s="590"/>
      <c r="S366" s="590"/>
      <c r="T366" s="590"/>
      <c r="U366" s="590"/>
      <c r="V366" s="590"/>
      <c r="W366" s="590"/>
      <c r="X366" s="590"/>
      <c r="Y366" s="590"/>
      <c r="Z366" s="590"/>
    </row>
    <row r="367" spans="1:26" ht="13.5" customHeight="1">
      <c r="A367" s="589"/>
      <c r="B367" s="590"/>
      <c r="C367" s="590"/>
      <c r="D367" s="605"/>
      <c r="E367" s="590"/>
      <c r="F367" s="589"/>
      <c r="G367" s="590"/>
      <c r="H367" s="590"/>
      <c r="I367" s="605"/>
      <c r="J367" s="589"/>
      <c r="K367" s="590"/>
      <c r="L367" s="590"/>
      <c r="M367" s="605"/>
      <c r="N367" s="590"/>
      <c r="O367" s="590"/>
      <c r="P367" s="590"/>
      <c r="Q367" s="590"/>
      <c r="R367" s="590"/>
      <c r="S367" s="590"/>
      <c r="T367" s="590"/>
      <c r="U367" s="590"/>
      <c r="V367" s="590"/>
      <c r="W367" s="590"/>
      <c r="X367" s="590"/>
      <c r="Y367" s="590"/>
      <c r="Z367" s="590"/>
    </row>
    <row r="368" spans="1:26" ht="13.5" customHeight="1">
      <c r="A368" s="589"/>
      <c r="B368" s="590"/>
      <c r="C368" s="590"/>
      <c r="D368" s="605"/>
      <c r="E368" s="590"/>
      <c r="F368" s="589"/>
      <c r="G368" s="590"/>
      <c r="H368" s="590"/>
      <c r="I368" s="605"/>
      <c r="J368" s="589"/>
      <c r="K368" s="590"/>
      <c r="L368" s="590"/>
      <c r="M368" s="605"/>
      <c r="N368" s="590"/>
      <c r="O368" s="590"/>
      <c r="P368" s="590"/>
      <c r="Q368" s="590"/>
      <c r="R368" s="590"/>
      <c r="S368" s="590"/>
      <c r="T368" s="590"/>
      <c r="U368" s="590"/>
      <c r="V368" s="590"/>
      <c r="W368" s="590"/>
      <c r="X368" s="590"/>
      <c r="Y368" s="590"/>
      <c r="Z368" s="590"/>
    </row>
    <row r="369" spans="1:26" ht="13.5" customHeight="1">
      <c r="A369" s="589"/>
      <c r="B369" s="590"/>
      <c r="C369" s="590"/>
      <c r="D369" s="605"/>
      <c r="E369" s="590"/>
      <c r="F369" s="589"/>
      <c r="G369" s="590"/>
      <c r="H369" s="590"/>
      <c r="I369" s="605"/>
      <c r="J369" s="589"/>
      <c r="K369" s="590"/>
      <c r="L369" s="590"/>
      <c r="M369" s="605"/>
      <c r="N369" s="590"/>
      <c r="O369" s="590"/>
      <c r="P369" s="590"/>
      <c r="Q369" s="590"/>
      <c r="R369" s="590"/>
      <c r="S369" s="590"/>
      <c r="T369" s="590"/>
      <c r="U369" s="590"/>
      <c r="V369" s="590"/>
      <c r="W369" s="590"/>
      <c r="X369" s="590"/>
      <c r="Y369" s="590"/>
      <c r="Z369" s="590"/>
    </row>
    <row r="370" spans="1:26" ht="13.5" customHeight="1">
      <c r="A370" s="589"/>
      <c r="B370" s="590"/>
      <c r="C370" s="590"/>
      <c r="D370" s="605"/>
      <c r="E370" s="590"/>
      <c r="F370" s="589"/>
      <c r="G370" s="590"/>
      <c r="H370" s="590"/>
      <c r="I370" s="605"/>
      <c r="J370" s="589"/>
      <c r="K370" s="590"/>
      <c r="L370" s="590"/>
      <c r="M370" s="605"/>
      <c r="N370" s="590"/>
      <c r="O370" s="590"/>
      <c r="P370" s="590"/>
      <c r="Q370" s="590"/>
      <c r="R370" s="590"/>
      <c r="S370" s="590"/>
      <c r="T370" s="590"/>
      <c r="U370" s="590"/>
      <c r="V370" s="590"/>
      <c r="W370" s="590"/>
      <c r="X370" s="590"/>
      <c r="Y370" s="590"/>
      <c r="Z370" s="590"/>
    </row>
    <row r="371" spans="1:26" ht="13.5" customHeight="1">
      <c r="A371" s="589"/>
      <c r="B371" s="590"/>
      <c r="C371" s="590"/>
      <c r="D371" s="605"/>
      <c r="E371" s="590"/>
      <c r="F371" s="589"/>
      <c r="G371" s="590"/>
      <c r="H371" s="590"/>
      <c r="I371" s="605"/>
      <c r="J371" s="589"/>
      <c r="K371" s="590"/>
      <c r="L371" s="590"/>
      <c r="M371" s="605"/>
      <c r="N371" s="590"/>
      <c r="O371" s="590"/>
      <c r="P371" s="590"/>
      <c r="Q371" s="590"/>
      <c r="R371" s="590"/>
      <c r="S371" s="590"/>
      <c r="T371" s="590"/>
      <c r="U371" s="590"/>
      <c r="V371" s="590"/>
      <c r="W371" s="590"/>
      <c r="X371" s="590"/>
      <c r="Y371" s="590"/>
      <c r="Z371" s="590"/>
    </row>
    <row r="372" spans="1:26" ht="13.5" customHeight="1">
      <c r="A372" s="589"/>
      <c r="B372" s="590"/>
      <c r="C372" s="590"/>
      <c r="D372" s="605"/>
      <c r="E372" s="590"/>
      <c r="F372" s="589"/>
      <c r="G372" s="590"/>
      <c r="H372" s="590"/>
      <c r="I372" s="605"/>
      <c r="J372" s="589"/>
      <c r="K372" s="590"/>
      <c r="L372" s="590"/>
      <c r="M372" s="605"/>
      <c r="N372" s="590"/>
      <c r="O372" s="590"/>
      <c r="P372" s="590"/>
      <c r="Q372" s="590"/>
      <c r="R372" s="590"/>
      <c r="S372" s="590"/>
      <c r="T372" s="590"/>
      <c r="U372" s="590"/>
      <c r="V372" s="590"/>
      <c r="W372" s="590"/>
      <c r="X372" s="590"/>
      <c r="Y372" s="590"/>
      <c r="Z372" s="590"/>
    </row>
    <row r="373" spans="1:26" ht="13.5" customHeight="1">
      <c r="A373" s="589"/>
      <c r="B373" s="590"/>
      <c r="C373" s="590"/>
      <c r="D373" s="605"/>
      <c r="E373" s="590"/>
      <c r="F373" s="589"/>
      <c r="G373" s="590"/>
      <c r="H373" s="590"/>
      <c r="I373" s="605"/>
      <c r="J373" s="589"/>
      <c r="K373" s="590"/>
      <c r="L373" s="590"/>
      <c r="M373" s="605"/>
      <c r="N373" s="590"/>
      <c r="O373" s="590"/>
      <c r="P373" s="590"/>
      <c r="Q373" s="590"/>
      <c r="R373" s="590"/>
      <c r="S373" s="590"/>
      <c r="T373" s="590"/>
      <c r="U373" s="590"/>
      <c r="V373" s="590"/>
      <c r="W373" s="590"/>
      <c r="X373" s="590"/>
      <c r="Y373" s="590"/>
      <c r="Z373" s="590"/>
    </row>
    <row r="374" spans="1:26" ht="13.5" customHeight="1">
      <c r="A374" s="589"/>
      <c r="B374" s="590"/>
      <c r="C374" s="590"/>
      <c r="D374" s="605"/>
      <c r="E374" s="590"/>
      <c r="F374" s="589"/>
      <c r="G374" s="590"/>
      <c r="H374" s="590"/>
      <c r="I374" s="605"/>
      <c r="J374" s="589"/>
      <c r="K374" s="590"/>
      <c r="L374" s="590"/>
      <c r="M374" s="605"/>
      <c r="N374" s="590"/>
      <c r="O374" s="590"/>
      <c r="P374" s="590"/>
      <c r="Q374" s="590"/>
      <c r="R374" s="590"/>
      <c r="S374" s="590"/>
      <c r="T374" s="590"/>
      <c r="U374" s="590"/>
      <c r="V374" s="590"/>
      <c r="W374" s="590"/>
      <c r="X374" s="590"/>
      <c r="Y374" s="590"/>
      <c r="Z374" s="590"/>
    </row>
    <row r="375" spans="1:26" ht="13.5" customHeight="1">
      <c r="A375" s="589"/>
      <c r="B375" s="590"/>
      <c r="C375" s="590"/>
      <c r="D375" s="605"/>
      <c r="E375" s="590"/>
      <c r="F375" s="589"/>
      <c r="G375" s="590"/>
      <c r="H375" s="590"/>
      <c r="I375" s="605"/>
      <c r="J375" s="589"/>
      <c r="K375" s="590"/>
      <c r="L375" s="590"/>
      <c r="M375" s="605"/>
      <c r="N375" s="590"/>
      <c r="O375" s="590"/>
      <c r="P375" s="590"/>
      <c r="Q375" s="590"/>
      <c r="R375" s="590"/>
      <c r="S375" s="590"/>
      <c r="T375" s="590"/>
      <c r="U375" s="590"/>
      <c r="V375" s="590"/>
      <c r="W375" s="590"/>
      <c r="X375" s="590"/>
      <c r="Y375" s="590"/>
      <c r="Z375" s="590"/>
    </row>
    <row r="376" spans="1:26" ht="13.5" customHeight="1">
      <c r="A376" s="589"/>
      <c r="B376" s="590"/>
      <c r="C376" s="590"/>
      <c r="D376" s="605"/>
      <c r="E376" s="590"/>
      <c r="F376" s="589"/>
      <c r="G376" s="590"/>
      <c r="H376" s="590"/>
      <c r="I376" s="605"/>
      <c r="J376" s="589"/>
      <c r="K376" s="590"/>
      <c r="L376" s="590"/>
      <c r="M376" s="605"/>
      <c r="N376" s="590"/>
      <c r="O376" s="590"/>
      <c r="P376" s="590"/>
      <c r="Q376" s="590"/>
      <c r="R376" s="590"/>
      <c r="S376" s="590"/>
      <c r="T376" s="590"/>
      <c r="U376" s="590"/>
      <c r="V376" s="590"/>
      <c r="W376" s="590"/>
      <c r="X376" s="590"/>
      <c r="Y376" s="590"/>
      <c r="Z376" s="590"/>
    </row>
    <row r="377" spans="1:26" ht="13.5" customHeight="1">
      <c r="A377" s="589"/>
      <c r="B377" s="590"/>
      <c r="C377" s="590"/>
      <c r="D377" s="605"/>
      <c r="E377" s="590"/>
      <c r="F377" s="589"/>
      <c r="G377" s="590"/>
      <c r="H377" s="590"/>
      <c r="I377" s="605"/>
      <c r="J377" s="589"/>
      <c r="K377" s="590"/>
      <c r="L377" s="590"/>
      <c r="M377" s="605"/>
      <c r="N377" s="590"/>
      <c r="O377" s="590"/>
      <c r="P377" s="590"/>
      <c r="Q377" s="590"/>
      <c r="R377" s="590"/>
      <c r="S377" s="590"/>
      <c r="T377" s="590"/>
      <c r="U377" s="590"/>
      <c r="V377" s="590"/>
      <c r="W377" s="590"/>
      <c r="X377" s="590"/>
      <c r="Y377" s="590"/>
      <c r="Z377" s="590"/>
    </row>
    <row r="378" spans="1:26" ht="13.5" customHeight="1">
      <c r="A378" s="589"/>
      <c r="B378" s="590"/>
      <c r="C378" s="590"/>
      <c r="D378" s="605"/>
      <c r="E378" s="590"/>
      <c r="F378" s="589"/>
      <c r="G378" s="590"/>
      <c r="H378" s="590"/>
      <c r="I378" s="605"/>
      <c r="J378" s="589"/>
      <c r="K378" s="590"/>
      <c r="L378" s="590"/>
      <c r="M378" s="605"/>
      <c r="N378" s="590"/>
      <c r="O378" s="590"/>
      <c r="P378" s="590"/>
      <c r="Q378" s="590"/>
      <c r="R378" s="590"/>
      <c r="S378" s="590"/>
      <c r="T378" s="590"/>
      <c r="U378" s="590"/>
      <c r="V378" s="590"/>
      <c r="W378" s="590"/>
      <c r="X378" s="590"/>
      <c r="Y378" s="590"/>
      <c r="Z378" s="590"/>
    </row>
    <row r="379" spans="1:26" ht="13.5" customHeight="1">
      <c r="A379" s="589"/>
      <c r="B379" s="590"/>
      <c r="C379" s="590"/>
      <c r="D379" s="605"/>
      <c r="E379" s="590"/>
      <c r="F379" s="589"/>
      <c r="G379" s="590"/>
      <c r="H379" s="590"/>
      <c r="I379" s="605"/>
      <c r="J379" s="589"/>
      <c r="K379" s="590"/>
      <c r="L379" s="590"/>
      <c r="M379" s="605"/>
      <c r="N379" s="590"/>
      <c r="O379" s="590"/>
      <c r="P379" s="590"/>
      <c r="Q379" s="590"/>
      <c r="R379" s="590"/>
      <c r="S379" s="590"/>
      <c r="T379" s="590"/>
      <c r="U379" s="590"/>
      <c r="V379" s="590"/>
      <c r="W379" s="590"/>
      <c r="X379" s="590"/>
      <c r="Y379" s="590"/>
      <c r="Z379" s="590"/>
    </row>
    <row r="380" spans="1:26" ht="13.5" customHeight="1">
      <c r="A380" s="589"/>
      <c r="B380" s="590"/>
      <c r="C380" s="590"/>
      <c r="D380" s="605"/>
      <c r="E380" s="590"/>
      <c r="F380" s="589"/>
      <c r="G380" s="590"/>
      <c r="H380" s="590"/>
      <c r="I380" s="605"/>
      <c r="J380" s="589"/>
      <c r="K380" s="590"/>
      <c r="L380" s="590"/>
      <c r="M380" s="605"/>
      <c r="N380" s="590"/>
      <c r="O380" s="590"/>
      <c r="P380" s="590"/>
      <c r="Q380" s="590"/>
      <c r="R380" s="590"/>
      <c r="S380" s="590"/>
      <c r="T380" s="590"/>
      <c r="U380" s="590"/>
      <c r="V380" s="590"/>
      <c r="W380" s="590"/>
      <c r="X380" s="590"/>
      <c r="Y380" s="590"/>
      <c r="Z380" s="590"/>
    </row>
    <row r="381" spans="1:26" ht="13.5" customHeight="1">
      <c r="A381" s="589"/>
      <c r="B381" s="590"/>
      <c r="C381" s="590"/>
      <c r="D381" s="605"/>
      <c r="E381" s="590"/>
      <c r="F381" s="589"/>
      <c r="G381" s="590"/>
      <c r="H381" s="590"/>
      <c r="I381" s="605"/>
      <c r="J381" s="589"/>
      <c r="K381" s="590"/>
      <c r="L381" s="590"/>
      <c r="M381" s="605"/>
      <c r="N381" s="590"/>
      <c r="O381" s="590"/>
      <c r="P381" s="590"/>
      <c r="Q381" s="590"/>
      <c r="R381" s="590"/>
      <c r="S381" s="590"/>
      <c r="T381" s="590"/>
      <c r="U381" s="590"/>
      <c r="V381" s="590"/>
      <c r="W381" s="590"/>
      <c r="X381" s="590"/>
      <c r="Y381" s="590"/>
      <c r="Z381" s="590"/>
    </row>
    <row r="382" spans="1:26" ht="13.5" customHeight="1">
      <c r="A382" s="589"/>
      <c r="B382" s="590"/>
      <c r="C382" s="590"/>
      <c r="D382" s="605"/>
      <c r="E382" s="590"/>
      <c r="F382" s="589"/>
      <c r="G382" s="590"/>
      <c r="H382" s="590"/>
      <c r="I382" s="605"/>
      <c r="J382" s="589"/>
      <c r="K382" s="590"/>
      <c r="L382" s="590"/>
      <c r="M382" s="605"/>
      <c r="N382" s="590"/>
      <c r="O382" s="590"/>
      <c r="P382" s="590"/>
      <c r="Q382" s="590"/>
      <c r="R382" s="590"/>
      <c r="S382" s="590"/>
      <c r="T382" s="590"/>
      <c r="U382" s="590"/>
      <c r="V382" s="590"/>
      <c r="W382" s="590"/>
      <c r="X382" s="590"/>
      <c r="Y382" s="590"/>
      <c r="Z382" s="590"/>
    </row>
    <row r="383" spans="1:26" ht="13.5" customHeight="1">
      <c r="A383" s="589"/>
      <c r="B383" s="590"/>
      <c r="C383" s="590"/>
      <c r="D383" s="605"/>
      <c r="E383" s="590"/>
      <c r="F383" s="589"/>
      <c r="G383" s="590"/>
      <c r="H383" s="590"/>
      <c r="I383" s="605"/>
      <c r="J383" s="589"/>
      <c r="K383" s="590"/>
      <c r="L383" s="590"/>
      <c r="M383" s="605"/>
      <c r="N383" s="590"/>
      <c r="O383" s="590"/>
      <c r="P383" s="590"/>
      <c r="Q383" s="590"/>
      <c r="R383" s="590"/>
      <c r="S383" s="590"/>
      <c r="T383" s="590"/>
      <c r="U383" s="590"/>
      <c r="V383" s="590"/>
      <c r="W383" s="590"/>
      <c r="X383" s="590"/>
      <c r="Y383" s="590"/>
      <c r="Z383" s="590"/>
    </row>
    <row r="384" spans="1:26" ht="13.5" customHeight="1">
      <c r="A384" s="589"/>
      <c r="B384" s="590"/>
      <c r="C384" s="590"/>
      <c r="D384" s="605"/>
      <c r="E384" s="590"/>
      <c r="F384" s="589"/>
      <c r="G384" s="590"/>
      <c r="H384" s="590"/>
      <c r="I384" s="605"/>
      <c r="J384" s="589"/>
      <c r="K384" s="590"/>
      <c r="L384" s="590"/>
      <c r="M384" s="605"/>
      <c r="N384" s="590"/>
      <c r="O384" s="590"/>
      <c r="P384" s="590"/>
      <c r="Q384" s="590"/>
      <c r="R384" s="590"/>
      <c r="S384" s="590"/>
      <c r="T384" s="590"/>
      <c r="U384" s="590"/>
      <c r="V384" s="590"/>
      <c r="W384" s="590"/>
      <c r="X384" s="590"/>
      <c r="Y384" s="590"/>
      <c r="Z384" s="590"/>
    </row>
    <row r="385" spans="1:26" ht="13.5" customHeight="1">
      <c r="A385" s="589"/>
      <c r="B385" s="590"/>
      <c r="C385" s="590"/>
      <c r="D385" s="605"/>
      <c r="E385" s="590"/>
      <c r="F385" s="589"/>
      <c r="G385" s="590"/>
      <c r="H385" s="590"/>
      <c r="I385" s="605"/>
      <c r="J385" s="589"/>
      <c r="K385" s="590"/>
      <c r="L385" s="590"/>
      <c r="M385" s="605"/>
      <c r="N385" s="590"/>
      <c r="O385" s="590"/>
      <c r="P385" s="590"/>
      <c r="Q385" s="590"/>
      <c r="R385" s="590"/>
      <c r="S385" s="590"/>
      <c r="T385" s="590"/>
      <c r="U385" s="590"/>
      <c r="V385" s="590"/>
      <c r="W385" s="590"/>
      <c r="X385" s="590"/>
      <c r="Y385" s="590"/>
      <c r="Z385" s="590"/>
    </row>
    <row r="386" spans="1:26" ht="13.5" customHeight="1">
      <c r="A386" s="589"/>
      <c r="B386" s="590"/>
      <c r="C386" s="590"/>
      <c r="D386" s="605"/>
      <c r="E386" s="590"/>
      <c r="F386" s="589"/>
      <c r="G386" s="590"/>
      <c r="H386" s="590"/>
      <c r="I386" s="605"/>
      <c r="J386" s="589"/>
      <c r="K386" s="590"/>
      <c r="L386" s="590"/>
      <c r="M386" s="605"/>
      <c r="N386" s="590"/>
      <c r="O386" s="590"/>
      <c r="P386" s="590"/>
      <c r="Q386" s="590"/>
      <c r="R386" s="590"/>
      <c r="S386" s="590"/>
      <c r="T386" s="590"/>
      <c r="U386" s="590"/>
      <c r="V386" s="590"/>
      <c r="W386" s="590"/>
      <c r="X386" s="590"/>
      <c r="Y386" s="590"/>
      <c r="Z386" s="590"/>
    </row>
    <row r="387" spans="1:26" ht="13.5" customHeight="1">
      <c r="A387" s="589"/>
      <c r="B387" s="590"/>
      <c r="C387" s="590"/>
      <c r="D387" s="605"/>
      <c r="E387" s="590"/>
      <c r="F387" s="589"/>
      <c r="G387" s="590"/>
      <c r="H387" s="590"/>
      <c r="I387" s="605"/>
      <c r="J387" s="589"/>
      <c r="K387" s="590"/>
      <c r="L387" s="590"/>
      <c r="M387" s="605"/>
      <c r="N387" s="590"/>
      <c r="O387" s="590"/>
      <c r="P387" s="590"/>
      <c r="Q387" s="590"/>
      <c r="R387" s="590"/>
      <c r="S387" s="590"/>
      <c r="T387" s="590"/>
      <c r="U387" s="590"/>
      <c r="V387" s="590"/>
      <c r="W387" s="590"/>
      <c r="X387" s="590"/>
      <c r="Y387" s="590"/>
      <c r="Z387" s="590"/>
    </row>
    <row r="388" spans="1:26" ht="13.5" customHeight="1">
      <c r="A388" s="589"/>
      <c r="B388" s="590"/>
      <c r="C388" s="590"/>
      <c r="D388" s="605"/>
      <c r="E388" s="590"/>
      <c r="F388" s="589"/>
      <c r="G388" s="590"/>
      <c r="H388" s="590"/>
      <c r="I388" s="605"/>
      <c r="J388" s="589"/>
      <c r="K388" s="590"/>
      <c r="L388" s="590"/>
      <c r="M388" s="605"/>
      <c r="N388" s="590"/>
      <c r="O388" s="590"/>
      <c r="P388" s="590"/>
      <c r="Q388" s="590"/>
      <c r="R388" s="590"/>
      <c r="S388" s="590"/>
      <c r="T388" s="590"/>
      <c r="U388" s="590"/>
      <c r="V388" s="590"/>
      <c r="W388" s="590"/>
      <c r="X388" s="590"/>
      <c r="Y388" s="590"/>
      <c r="Z388" s="590"/>
    </row>
    <row r="389" spans="1:26" ht="13.5" customHeight="1">
      <c r="A389" s="589"/>
      <c r="B389" s="590"/>
      <c r="C389" s="590"/>
      <c r="D389" s="605"/>
      <c r="E389" s="590"/>
      <c r="F389" s="589"/>
      <c r="G389" s="590"/>
      <c r="H389" s="590"/>
      <c r="I389" s="605"/>
      <c r="J389" s="589"/>
      <c r="K389" s="590"/>
      <c r="L389" s="590"/>
      <c r="M389" s="605"/>
      <c r="N389" s="590"/>
      <c r="O389" s="590"/>
      <c r="P389" s="590"/>
      <c r="Q389" s="590"/>
      <c r="R389" s="590"/>
      <c r="S389" s="590"/>
      <c r="T389" s="590"/>
      <c r="U389" s="590"/>
      <c r="V389" s="590"/>
      <c r="W389" s="590"/>
      <c r="X389" s="590"/>
      <c r="Y389" s="590"/>
      <c r="Z389" s="590"/>
    </row>
    <row r="390" spans="1:26" ht="13.5" customHeight="1">
      <c r="A390" s="589"/>
      <c r="B390" s="590"/>
      <c r="C390" s="590"/>
      <c r="D390" s="605"/>
      <c r="E390" s="590"/>
      <c r="F390" s="589"/>
      <c r="G390" s="590"/>
      <c r="H390" s="590"/>
      <c r="I390" s="605"/>
      <c r="J390" s="589"/>
      <c r="K390" s="590"/>
      <c r="L390" s="590"/>
      <c r="M390" s="605"/>
      <c r="N390" s="590"/>
      <c r="O390" s="590"/>
      <c r="P390" s="590"/>
      <c r="Q390" s="590"/>
      <c r="R390" s="590"/>
      <c r="S390" s="590"/>
      <c r="T390" s="590"/>
      <c r="U390" s="590"/>
      <c r="V390" s="590"/>
      <c r="W390" s="590"/>
      <c r="X390" s="590"/>
      <c r="Y390" s="590"/>
      <c r="Z390" s="590"/>
    </row>
    <row r="391" spans="1:26" ht="13.5" customHeight="1">
      <c r="A391" s="589"/>
      <c r="B391" s="590"/>
      <c r="C391" s="590"/>
      <c r="D391" s="605"/>
      <c r="E391" s="590"/>
      <c r="F391" s="589"/>
      <c r="G391" s="590"/>
      <c r="H391" s="590"/>
      <c r="I391" s="605"/>
      <c r="J391" s="589"/>
      <c r="K391" s="590"/>
      <c r="L391" s="590"/>
      <c r="M391" s="605"/>
      <c r="N391" s="590"/>
      <c r="O391" s="590"/>
      <c r="P391" s="590"/>
      <c r="Q391" s="590"/>
      <c r="R391" s="590"/>
      <c r="S391" s="590"/>
      <c r="T391" s="590"/>
      <c r="U391" s="590"/>
      <c r="V391" s="590"/>
      <c r="W391" s="590"/>
      <c r="X391" s="590"/>
      <c r="Y391" s="590"/>
      <c r="Z391" s="590"/>
    </row>
    <row r="392" spans="1:26" ht="13.5" customHeight="1">
      <c r="A392" s="589"/>
      <c r="B392" s="590"/>
      <c r="C392" s="590"/>
      <c r="D392" s="605"/>
      <c r="E392" s="590"/>
      <c r="F392" s="589"/>
      <c r="G392" s="590"/>
      <c r="H392" s="590"/>
      <c r="I392" s="605"/>
      <c r="J392" s="589"/>
      <c r="K392" s="590"/>
      <c r="L392" s="590"/>
      <c r="M392" s="605"/>
      <c r="N392" s="590"/>
      <c r="O392" s="590"/>
      <c r="P392" s="590"/>
      <c r="Q392" s="590"/>
      <c r="R392" s="590"/>
      <c r="S392" s="590"/>
      <c r="T392" s="590"/>
      <c r="U392" s="590"/>
      <c r="V392" s="590"/>
      <c r="W392" s="590"/>
      <c r="X392" s="590"/>
      <c r="Y392" s="590"/>
      <c r="Z392" s="590"/>
    </row>
    <row r="393" spans="1:26" ht="13.5" customHeight="1">
      <c r="A393" s="589"/>
      <c r="B393" s="590"/>
      <c r="C393" s="590"/>
      <c r="D393" s="605"/>
      <c r="E393" s="590"/>
      <c r="F393" s="589"/>
      <c r="G393" s="590"/>
      <c r="H393" s="590"/>
      <c r="I393" s="605"/>
      <c r="J393" s="589"/>
      <c r="K393" s="590"/>
      <c r="L393" s="590"/>
      <c r="M393" s="605"/>
      <c r="N393" s="590"/>
      <c r="O393" s="590"/>
      <c r="P393" s="590"/>
      <c r="Q393" s="590"/>
      <c r="R393" s="590"/>
      <c r="S393" s="590"/>
      <c r="T393" s="590"/>
      <c r="U393" s="590"/>
      <c r="V393" s="590"/>
      <c r="W393" s="590"/>
      <c r="X393" s="590"/>
      <c r="Y393" s="590"/>
      <c r="Z393" s="590"/>
    </row>
    <row r="394" spans="1:26" ht="13.5" customHeight="1">
      <c r="A394" s="589"/>
      <c r="B394" s="590"/>
      <c r="C394" s="590"/>
      <c r="D394" s="605"/>
      <c r="E394" s="590"/>
      <c r="F394" s="589"/>
      <c r="G394" s="590"/>
      <c r="H394" s="590"/>
      <c r="I394" s="605"/>
      <c r="J394" s="589"/>
      <c r="K394" s="590"/>
      <c r="L394" s="590"/>
      <c r="M394" s="605"/>
      <c r="N394" s="590"/>
      <c r="O394" s="590"/>
      <c r="P394" s="590"/>
      <c r="Q394" s="590"/>
      <c r="R394" s="590"/>
      <c r="S394" s="590"/>
      <c r="T394" s="590"/>
      <c r="U394" s="590"/>
      <c r="V394" s="590"/>
      <c r="W394" s="590"/>
      <c r="X394" s="590"/>
      <c r="Y394" s="590"/>
      <c r="Z394" s="590"/>
    </row>
    <row r="395" spans="1:26" ht="13.5" customHeight="1">
      <c r="A395" s="589"/>
      <c r="B395" s="590"/>
      <c r="C395" s="590"/>
      <c r="D395" s="605"/>
      <c r="E395" s="590"/>
      <c r="F395" s="589"/>
      <c r="G395" s="590"/>
      <c r="H395" s="590"/>
      <c r="I395" s="605"/>
      <c r="J395" s="589"/>
      <c r="K395" s="590"/>
      <c r="L395" s="590"/>
      <c r="M395" s="605"/>
      <c r="N395" s="590"/>
      <c r="O395" s="590"/>
      <c r="P395" s="590"/>
      <c r="Q395" s="590"/>
      <c r="R395" s="590"/>
      <c r="S395" s="590"/>
      <c r="T395" s="590"/>
      <c r="U395" s="590"/>
      <c r="V395" s="590"/>
      <c r="W395" s="590"/>
      <c r="X395" s="590"/>
      <c r="Y395" s="590"/>
      <c r="Z395" s="590"/>
    </row>
    <row r="396" spans="1:26" ht="13.5" customHeight="1">
      <c r="A396" s="589"/>
      <c r="B396" s="590"/>
      <c r="C396" s="590"/>
      <c r="D396" s="605"/>
      <c r="E396" s="590"/>
      <c r="F396" s="589"/>
      <c r="G396" s="590"/>
      <c r="H396" s="590"/>
      <c r="I396" s="605"/>
      <c r="J396" s="589"/>
      <c r="K396" s="590"/>
      <c r="L396" s="590"/>
      <c r="M396" s="605"/>
      <c r="N396" s="590"/>
      <c r="O396" s="590"/>
      <c r="P396" s="590"/>
      <c r="Q396" s="590"/>
      <c r="R396" s="590"/>
      <c r="S396" s="590"/>
      <c r="T396" s="590"/>
      <c r="U396" s="590"/>
      <c r="V396" s="590"/>
      <c r="W396" s="590"/>
      <c r="X396" s="590"/>
      <c r="Y396" s="590"/>
      <c r="Z396" s="590"/>
    </row>
    <row r="397" spans="1:26" ht="13.5" customHeight="1">
      <c r="A397" s="589"/>
      <c r="B397" s="590"/>
      <c r="C397" s="590"/>
      <c r="D397" s="605"/>
      <c r="E397" s="590"/>
      <c r="F397" s="589"/>
      <c r="G397" s="590"/>
      <c r="H397" s="590"/>
      <c r="I397" s="605"/>
      <c r="J397" s="589"/>
      <c r="K397" s="590"/>
      <c r="L397" s="590"/>
      <c r="M397" s="605"/>
      <c r="N397" s="590"/>
      <c r="O397" s="590"/>
      <c r="P397" s="590"/>
      <c r="Q397" s="590"/>
      <c r="R397" s="590"/>
      <c r="S397" s="590"/>
      <c r="T397" s="590"/>
      <c r="U397" s="590"/>
      <c r="V397" s="590"/>
      <c r="W397" s="590"/>
      <c r="X397" s="590"/>
      <c r="Y397" s="590"/>
      <c r="Z397" s="590"/>
    </row>
    <row r="398" spans="1:26" ht="13.5" customHeight="1">
      <c r="A398" s="589"/>
      <c r="B398" s="590"/>
      <c r="C398" s="590"/>
      <c r="D398" s="605"/>
      <c r="E398" s="590"/>
      <c r="F398" s="589"/>
      <c r="G398" s="590"/>
      <c r="H398" s="590"/>
      <c r="I398" s="605"/>
      <c r="J398" s="589"/>
      <c r="K398" s="590"/>
      <c r="L398" s="590"/>
      <c r="M398" s="605"/>
      <c r="N398" s="590"/>
      <c r="O398" s="590"/>
      <c r="P398" s="590"/>
      <c r="Q398" s="590"/>
      <c r="R398" s="590"/>
      <c r="S398" s="590"/>
      <c r="T398" s="590"/>
      <c r="U398" s="590"/>
      <c r="V398" s="590"/>
      <c r="W398" s="590"/>
      <c r="X398" s="590"/>
      <c r="Y398" s="590"/>
      <c r="Z398" s="590"/>
    </row>
    <row r="399" spans="1:26" ht="13.5" customHeight="1">
      <c r="A399" s="589"/>
      <c r="B399" s="590"/>
      <c r="C399" s="590"/>
      <c r="D399" s="605"/>
      <c r="E399" s="590"/>
      <c r="F399" s="589"/>
      <c r="G399" s="590"/>
      <c r="H399" s="590"/>
      <c r="I399" s="605"/>
      <c r="J399" s="589"/>
      <c r="K399" s="590"/>
      <c r="L399" s="590"/>
      <c r="M399" s="605"/>
      <c r="N399" s="590"/>
      <c r="O399" s="590"/>
      <c r="P399" s="590"/>
      <c r="Q399" s="590"/>
      <c r="R399" s="590"/>
      <c r="S399" s="590"/>
      <c r="T399" s="590"/>
      <c r="U399" s="590"/>
      <c r="V399" s="590"/>
      <c r="W399" s="590"/>
      <c r="X399" s="590"/>
      <c r="Y399" s="590"/>
      <c r="Z399" s="590"/>
    </row>
    <row r="400" spans="1:26" ht="13.5" customHeight="1">
      <c r="A400" s="589"/>
      <c r="B400" s="590"/>
      <c r="C400" s="590"/>
      <c r="D400" s="605"/>
      <c r="E400" s="590"/>
      <c r="F400" s="589"/>
      <c r="G400" s="590"/>
      <c r="H400" s="590"/>
      <c r="I400" s="605"/>
      <c r="J400" s="589"/>
      <c r="K400" s="590"/>
      <c r="L400" s="590"/>
      <c r="M400" s="605"/>
      <c r="N400" s="590"/>
      <c r="O400" s="590"/>
      <c r="P400" s="590"/>
      <c r="Q400" s="590"/>
      <c r="R400" s="590"/>
      <c r="S400" s="590"/>
      <c r="T400" s="590"/>
      <c r="U400" s="590"/>
      <c r="V400" s="590"/>
      <c r="W400" s="590"/>
      <c r="X400" s="590"/>
      <c r="Y400" s="590"/>
      <c r="Z400" s="590"/>
    </row>
    <row r="401" spans="1:26" ht="13.5" customHeight="1">
      <c r="A401" s="589"/>
      <c r="B401" s="590"/>
      <c r="C401" s="590"/>
      <c r="D401" s="605"/>
      <c r="E401" s="590"/>
      <c r="F401" s="589"/>
      <c r="G401" s="590"/>
      <c r="H401" s="590"/>
      <c r="I401" s="605"/>
      <c r="J401" s="589"/>
      <c r="K401" s="590"/>
      <c r="L401" s="590"/>
      <c r="M401" s="605"/>
      <c r="N401" s="590"/>
      <c r="O401" s="590"/>
      <c r="P401" s="590"/>
      <c r="Q401" s="590"/>
      <c r="R401" s="590"/>
      <c r="S401" s="590"/>
      <c r="T401" s="590"/>
      <c r="U401" s="590"/>
      <c r="V401" s="590"/>
      <c r="W401" s="590"/>
      <c r="X401" s="590"/>
      <c r="Y401" s="590"/>
      <c r="Z401" s="590"/>
    </row>
    <row r="402" spans="1:26" ht="13.5" customHeight="1">
      <c r="A402" s="589"/>
      <c r="B402" s="590"/>
      <c r="C402" s="590"/>
      <c r="D402" s="605"/>
      <c r="E402" s="590"/>
      <c r="F402" s="589"/>
      <c r="G402" s="590"/>
      <c r="H402" s="590"/>
      <c r="I402" s="605"/>
      <c r="J402" s="589"/>
      <c r="K402" s="590"/>
      <c r="L402" s="590"/>
      <c r="M402" s="605"/>
      <c r="N402" s="590"/>
      <c r="O402" s="590"/>
      <c r="P402" s="590"/>
      <c r="Q402" s="590"/>
      <c r="R402" s="590"/>
      <c r="S402" s="590"/>
      <c r="T402" s="590"/>
      <c r="U402" s="590"/>
      <c r="V402" s="590"/>
      <c r="W402" s="590"/>
      <c r="X402" s="590"/>
      <c r="Y402" s="590"/>
      <c r="Z402" s="590"/>
    </row>
    <row r="403" spans="1:26" ht="13.5" customHeight="1">
      <c r="A403" s="589"/>
      <c r="B403" s="590"/>
      <c r="C403" s="590"/>
      <c r="D403" s="605"/>
      <c r="E403" s="590"/>
      <c r="F403" s="589"/>
      <c r="G403" s="590"/>
      <c r="H403" s="590"/>
      <c r="I403" s="605"/>
      <c r="J403" s="589"/>
      <c r="K403" s="590"/>
      <c r="L403" s="590"/>
      <c r="M403" s="605"/>
      <c r="N403" s="590"/>
      <c r="O403" s="590"/>
      <c r="P403" s="590"/>
      <c r="Q403" s="590"/>
      <c r="R403" s="590"/>
      <c r="S403" s="590"/>
      <c r="T403" s="590"/>
      <c r="U403" s="590"/>
      <c r="V403" s="590"/>
      <c r="W403" s="590"/>
      <c r="X403" s="590"/>
      <c r="Y403" s="590"/>
      <c r="Z403" s="590"/>
    </row>
    <row r="404" spans="1:26" ht="13.5" customHeight="1">
      <c r="A404" s="589"/>
      <c r="B404" s="590"/>
      <c r="C404" s="590"/>
      <c r="D404" s="605"/>
      <c r="E404" s="590"/>
      <c r="F404" s="589"/>
      <c r="G404" s="590"/>
      <c r="H404" s="590"/>
      <c r="I404" s="605"/>
      <c r="J404" s="589"/>
      <c r="K404" s="590"/>
      <c r="L404" s="590"/>
      <c r="M404" s="605"/>
      <c r="N404" s="590"/>
      <c r="O404" s="590"/>
      <c r="P404" s="590"/>
      <c r="Q404" s="590"/>
      <c r="R404" s="590"/>
      <c r="S404" s="590"/>
      <c r="T404" s="590"/>
      <c r="U404" s="590"/>
      <c r="V404" s="590"/>
      <c r="W404" s="590"/>
      <c r="X404" s="590"/>
      <c r="Y404" s="590"/>
      <c r="Z404" s="590"/>
    </row>
    <row r="405" spans="1:26" ht="13.5" customHeight="1">
      <c r="A405" s="589"/>
      <c r="B405" s="590"/>
      <c r="C405" s="590"/>
      <c r="D405" s="605"/>
      <c r="E405" s="590"/>
      <c r="F405" s="589"/>
      <c r="G405" s="590"/>
      <c r="H405" s="590"/>
      <c r="I405" s="605"/>
      <c r="J405" s="589"/>
      <c r="K405" s="590"/>
      <c r="L405" s="590"/>
      <c r="M405" s="605"/>
      <c r="N405" s="590"/>
      <c r="O405" s="590"/>
      <c r="P405" s="590"/>
      <c r="Q405" s="590"/>
      <c r="R405" s="590"/>
      <c r="S405" s="590"/>
      <c r="T405" s="590"/>
      <c r="U405" s="590"/>
      <c r="V405" s="590"/>
      <c r="W405" s="590"/>
      <c r="X405" s="590"/>
      <c r="Y405" s="590"/>
      <c r="Z405" s="590"/>
    </row>
    <row r="406" spans="1:26" ht="13.5" customHeight="1">
      <c r="A406" s="589"/>
      <c r="B406" s="590"/>
      <c r="C406" s="590"/>
      <c r="D406" s="605"/>
      <c r="E406" s="590"/>
      <c r="F406" s="589"/>
      <c r="G406" s="590"/>
      <c r="H406" s="590"/>
      <c r="I406" s="605"/>
      <c r="J406" s="589"/>
      <c r="K406" s="590"/>
      <c r="L406" s="590"/>
      <c r="M406" s="605"/>
      <c r="N406" s="590"/>
      <c r="O406" s="590"/>
      <c r="P406" s="590"/>
      <c r="Q406" s="590"/>
      <c r="R406" s="590"/>
      <c r="S406" s="590"/>
      <c r="T406" s="590"/>
      <c r="U406" s="590"/>
      <c r="V406" s="590"/>
      <c r="W406" s="590"/>
      <c r="X406" s="590"/>
      <c r="Y406" s="590"/>
      <c r="Z406" s="590"/>
    </row>
    <row r="407" spans="1:26" ht="13.5" customHeight="1">
      <c r="A407" s="589"/>
      <c r="B407" s="590"/>
      <c r="C407" s="590"/>
      <c r="D407" s="605"/>
      <c r="E407" s="590"/>
      <c r="F407" s="589"/>
      <c r="G407" s="590"/>
      <c r="H407" s="590"/>
      <c r="I407" s="605"/>
      <c r="J407" s="589"/>
      <c r="K407" s="590"/>
      <c r="L407" s="590"/>
      <c r="M407" s="605"/>
      <c r="N407" s="590"/>
      <c r="O407" s="590"/>
      <c r="P407" s="590"/>
      <c r="Q407" s="590"/>
      <c r="R407" s="590"/>
      <c r="S407" s="590"/>
      <c r="T407" s="590"/>
      <c r="U407" s="590"/>
      <c r="V407" s="590"/>
      <c r="W407" s="590"/>
      <c r="X407" s="590"/>
      <c r="Y407" s="590"/>
      <c r="Z407" s="590"/>
    </row>
    <row r="408" spans="1:26" ht="13.5" customHeight="1">
      <c r="A408" s="589"/>
      <c r="B408" s="590"/>
      <c r="C408" s="590"/>
      <c r="D408" s="605"/>
      <c r="E408" s="590"/>
      <c r="F408" s="589"/>
      <c r="G408" s="590"/>
      <c r="H408" s="590"/>
      <c r="I408" s="605"/>
      <c r="J408" s="589"/>
      <c r="K408" s="590"/>
      <c r="L408" s="590"/>
      <c r="M408" s="605"/>
      <c r="N408" s="590"/>
      <c r="O408" s="590"/>
      <c r="P408" s="590"/>
      <c r="Q408" s="590"/>
      <c r="R408" s="590"/>
      <c r="S408" s="590"/>
      <c r="T408" s="590"/>
      <c r="U408" s="590"/>
      <c r="V408" s="590"/>
      <c r="W408" s="590"/>
      <c r="X408" s="590"/>
      <c r="Y408" s="590"/>
      <c r="Z408" s="590"/>
    </row>
    <row r="409" spans="1:26" ht="13.5" customHeight="1">
      <c r="A409" s="589"/>
      <c r="B409" s="590"/>
      <c r="C409" s="590"/>
      <c r="D409" s="605"/>
      <c r="E409" s="590"/>
      <c r="F409" s="589"/>
      <c r="G409" s="590"/>
      <c r="H409" s="590"/>
      <c r="I409" s="605"/>
      <c r="J409" s="589"/>
      <c r="K409" s="590"/>
      <c r="L409" s="590"/>
      <c r="M409" s="605"/>
      <c r="N409" s="590"/>
      <c r="O409" s="590"/>
      <c r="P409" s="590"/>
      <c r="Q409" s="590"/>
      <c r="R409" s="590"/>
      <c r="S409" s="590"/>
      <c r="T409" s="590"/>
      <c r="U409" s="590"/>
      <c r="V409" s="590"/>
      <c r="W409" s="590"/>
      <c r="X409" s="590"/>
      <c r="Y409" s="590"/>
      <c r="Z409" s="590"/>
    </row>
    <row r="410" spans="1:26" ht="13.5" customHeight="1">
      <c r="A410" s="589"/>
      <c r="B410" s="590"/>
      <c r="C410" s="590"/>
      <c r="D410" s="605"/>
      <c r="E410" s="590"/>
      <c r="F410" s="589"/>
      <c r="G410" s="590"/>
      <c r="H410" s="590"/>
      <c r="I410" s="605"/>
      <c r="J410" s="589"/>
      <c r="K410" s="590"/>
      <c r="L410" s="590"/>
      <c r="M410" s="605"/>
      <c r="N410" s="590"/>
      <c r="O410" s="590"/>
      <c r="P410" s="590"/>
      <c r="Q410" s="590"/>
      <c r="R410" s="590"/>
      <c r="S410" s="590"/>
      <c r="T410" s="590"/>
      <c r="U410" s="590"/>
      <c r="V410" s="590"/>
      <c r="W410" s="590"/>
      <c r="X410" s="590"/>
      <c r="Y410" s="590"/>
      <c r="Z410" s="590"/>
    </row>
    <row r="411" spans="1:26" ht="13.5" customHeight="1">
      <c r="A411" s="589"/>
      <c r="B411" s="590"/>
      <c r="C411" s="590"/>
      <c r="D411" s="605"/>
      <c r="E411" s="590"/>
      <c r="F411" s="589"/>
      <c r="G411" s="590"/>
      <c r="H411" s="590"/>
      <c r="I411" s="605"/>
      <c r="J411" s="589"/>
      <c r="K411" s="590"/>
      <c r="L411" s="590"/>
      <c r="M411" s="605"/>
      <c r="N411" s="590"/>
      <c r="O411" s="590"/>
      <c r="P411" s="590"/>
      <c r="Q411" s="590"/>
      <c r="R411" s="590"/>
      <c r="S411" s="590"/>
      <c r="T411" s="590"/>
      <c r="U411" s="590"/>
      <c r="V411" s="590"/>
      <c r="W411" s="590"/>
      <c r="X411" s="590"/>
      <c r="Y411" s="590"/>
      <c r="Z411" s="590"/>
    </row>
    <row r="412" spans="1:26" ht="13.5" customHeight="1">
      <c r="A412" s="589"/>
      <c r="B412" s="590"/>
      <c r="C412" s="590"/>
      <c r="D412" s="605"/>
      <c r="E412" s="590"/>
      <c r="F412" s="589"/>
      <c r="G412" s="590"/>
      <c r="H412" s="590"/>
      <c r="I412" s="605"/>
      <c r="J412" s="589"/>
      <c r="K412" s="590"/>
      <c r="L412" s="590"/>
      <c r="M412" s="605"/>
      <c r="N412" s="590"/>
      <c r="O412" s="590"/>
      <c r="P412" s="590"/>
      <c r="Q412" s="590"/>
      <c r="R412" s="590"/>
      <c r="S412" s="590"/>
      <c r="T412" s="590"/>
      <c r="U412" s="590"/>
      <c r="V412" s="590"/>
      <c r="W412" s="590"/>
      <c r="X412" s="590"/>
      <c r="Y412" s="590"/>
      <c r="Z412" s="590"/>
    </row>
    <row r="413" spans="1:26" ht="13.5" customHeight="1">
      <c r="A413" s="589"/>
      <c r="B413" s="590"/>
      <c r="C413" s="590"/>
      <c r="D413" s="605"/>
      <c r="E413" s="590"/>
      <c r="F413" s="589"/>
      <c r="G413" s="590"/>
      <c r="H413" s="590"/>
      <c r="I413" s="605"/>
      <c r="J413" s="589"/>
      <c r="K413" s="590"/>
      <c r="L413" s="590"/>
      <c r="M413" s="605"/>
      <c r="N413" s="590"/>
      <c r="O413" s="590"/>
      <c r="P413" s="590"/>
      <c r="Q413" s="590"/>
      <c r="R413" s="590"/>
      <c r="S413" s="590"/>
      <c r="T413" s="590"/>
      <c r="U413" s="590"/>
      <c r="V413" s="590"/>
      <c r="W413" s="590"/>
      <c r="X413" s="590"/>
      <c r="Y413" s="590"/>
      <c r="Z413" s="590"/>
    </row>
    <row r="414" spans="1:26" ht="13.5" customHeight="1">
      <c r="A414" s="589"/>
      <c r="B414" s="590"/>
      <c r="C414" s="590"/>
      <c r="D414" s="605"/>
      <c r="E414" s="590"/>
      <c r="F414" s="589"/>
      <c r="G414" s="590"/>
      <c r="H414" s="590"/>
      <c r="I414" s="605"/>
      <c r="J414" s="589"/>
      <c r="K414" s="590"/>
      <c r="L414" s="590"/>
      <c r="M414" s="605"/>
      <c r="N414" s="590"/>
      <c r="O414" s="590"/>
      <c r="P414" s="590"/>
      <c r="Q414" s="590"/>
      <c r="R414" s="590"/>
      <c r="S414" s="590"/>
      <c r="T414" s="590"/>
      <c r="U414" s="590"/>
      <c r="V414" s="590"/>
      <c r="W414" s="590"/>
      <c r="X414" s="590"/>
      <c r="Y414" s="590"/>
      <c r="Z414" s="590"/>
    </row>
    <row r="415" spans="1:26" ht="13.5" customHeight="1">
      <c r="A415" s="589"/>
      <c r="B415" s="590"/>
      <c r="C415" s="590"/>
      <c r="D415" s="605"/>
      <c r="E415" s="590"/>
      <c r="F415" s="589"/>
      <c r="G415" s="590"/>
      <c r="H415" s="590"/>
      <c r="I415" s="605"/>
      <c r="J415" s="589"/>
      <c r="K415" s="590"/>
      <c r="L415" s="590"/>
      <c r="M415" s="605"/>
      <c r="N415" s="590"/>
      <c r="O415" s="590"/>
      <c r="P415" s="590"/>
      <c r="Q415" s="590"/>
      <c r="R415" s="590"/>
      <c r="S415" s="590"/>
      <c r="T415" s="590"/>
      <c r="U415" s="590"/>
      <c r="V415" s="590"/>
      <c r="W415" s="590"/>
      <c r="X415" s="590"/>
      <c r="Y415" s="590"/>
      <c r="Z415" s="590"/>
    </row>
    <row r="416" spans="1:26" ht="13.5" customHeight="1">
      <c r="A416" s="589"/>
      <c r="B416" s="590"/>
      <c r="C416" s="590"/>
      <c r="D416" s="605"/>
      <c r="E416" s="590"/>
      <c r="F416" s="589"/>
      <c r="G416" s="590"/>
      <c r="H416" s="590"/>
      <c r="I416" s="605"/>
      <c r="J416" s="589"/>
      <c r="K416" s="590"/>
      <c r="L416" s="590"/>
      <c r="M416" s="605"/>
      <c r="N416" s="590"/>
      <c r="O416" s="590"/>
      <c r="P416" s="590"/>
      <c r="Q416" s="590"/>
      <c r="R416" s="590"/>
      <c r="S416" s="590"/>
      <c r="T416" s="590"/>
      <c r="U416" s="590"/>
      <c r="V416" s="590"/>
      <c r="W416" s="590"/>
      <c r="X416" s="590"/>
      <c r="Y416" s="590"/>
      <c r="Z416" s="590"/>
    </row>
    <row r="417" spans="1:26" ht="13.5" customHeight="1">
      <c r="A417" s="589"/>
      <c r="B417" s="590"/>
      <c r="C417" s="590"/>
      <c r="D417" s="605"/>
      <c r="E417" s="590"/>
      <c r="F417" s="589"/>
      <c r="G417" s="590"/>
      <c r="H417" s="590"/>
      <c r="I417" s="605"/>
      <c r="J417" s="589"/>
      <c r="K417" s="590"/>
      <c r="L417" s="590"/>
      <c r="M417" s="605"/>
      <c r="N417" s="590"/>
      <c r="O417" s="590"/>
      <c r="P417" s="590"/>
      <c r="Q417" s="590"/>
      <c r="R417" s="590"/>
      <c r="S417" s="590"/>
      <c r="T417" s="590"/>
      <c r="U417" s="590"/>
      <c r="V417" s="590"/>
      <c r="W417" s="590"/>
      <c r="X417" s="590"/>
      <c r="Y417" s="590"/>
      <c r="Z417" s="590"/>
    </row>
    <row r="418" spans="1:26" ht="13.5" customHeight="1">
      <c r="A418" s="589"/>
      <c r="B418" s="590"/>
      <c r="C418" s="590"/>
      <c r="D418" s="605"/>
      <c r="E418" s="590"/>
      <c r="F418" s="589"/>
      <c r="G418" s="590"/>
      <c r="H418" s="590"/>
      <c r="I418" s="605"/>
      <c r="J418" s="589"/>
      <c r="K418" s="590"/>
      <c r="L418" s="590"/>
      <c r="M418" s="605"/>
      <c r="N418" s="590"/>
      <c r="O418" s="590"/>
      <c r="P418" s="590"/>
      <c r="Q418" s="590"/>
      <c r="R418" s="590"/>
      <c r="S418" s="590"/>
      <c r="T418" s="590"/>
      <c r="U418" s="590"/>
      <c r="V418" s="590"/>
      <c r="W418" s="590"/>
      <c r="X418" s="590"/>
      <c r="Y418" s="590"/>
      <c r="Z418" s="590"/>
    </row>
    <row r="419" spans="1:26" ht="13.5" customHeight="1">
      <c r="A419" s="589"/>
      <c r="B419" s="590"/>
      <c r="C419" s="590"/>
      <c r="D419" s="605"/>
      <c r="E419" s="590"/>
      <c r="F419" s="589"/>
      <c r="G419" s="590"/>
      <c r="H419" s="590"/>
      <c r="I419" s="605"/>
      <c r="J419" s="589"/>
      <c r="K419" s="590"/>
      <c r="L419" s="590"/>
      <c r="M419" s="605"/>
      <c r="N419" s="590"/>
      <c r="O419" s="590"/>
      <c r="P419" s="590"/>
      <c r="Q419" s="590"/>
      <c r="R419" s="590"/>
      <c r="S419" s="590"/>
      <c r="T419" s="590"/>
      <c r="U419" s="590"/>
      <c r="V419" s="590"/>
      <c r="W419" s="590"/>
      <c r="X419" s="590"/>
      <c r="Y419" s="590"/>
      <c r="Z419" s="590"/>
    </row>
    <row r="420" spans="1:26" ht="13.5" customHeight="1">
      <c r="A420" s="589"/>
      <c r="B420" s="590"/>
      <c r="C420" s="590"/>
      <c r="D420" s="605"/>
      <c r="E420" s="590"/>
      <c r="F420" s="589"/>
      <c r="G420" s="590"/>
      <c r="H420" s="590"/>
      <c r="I420" s="605"/>
      <c r="J420" s="589"/>
      <c r="K420" s="590"/>
      <c r="L420" s="590"/>
      <c r="M420" s="605"/>
      <c r="N420" s="590"/>
      <c r="O420" s="590"/>
      <c r="P420" s="590"/>
      <c r="Q420" s="590"/>
      <c r="R420" s="590"/>
      <c r="S420" s="590"/>
      <c r="T420" s="590"/>
      <c r="U420" s="590"/>
      <c r="V420" s="590"/>
      <c r="W420" s="590"/>
      <c r="X420" s="590"/>
      <c r="Y420" s="590"/>
      <c r="Z420" s="590"/>
    </row>
    <row r="421" spans="1:26" ht="13.5" customHeight="1">
      <c r="A421" s="589"/>
      <c r="B421" s="590"/>
      <c r="C421" s="590"/>
      <c r="D421" s="605"/>
      <c r="E421" s="590"/>
      <c r="F421" s="589"/>
      <c r="G421" s="590"/>
      <c r="H421" s="590"/>
      <c r="I421" s="605"/>
      <c r="J421" s="589"/>
      <c r="K421" s="590"/>
      <c r="L421" s="590"/>
      <c r="M421" s="605"/>
      <c r="N421" s="590"/>
      <c r="O421" s="590"/>
      <c r="P421" s="590"/>
      <c r="Q421" s="590"/>
      <c r="R421" s="590"/>
      <c r="S421" s="590"/>
      <c r="T421" s="590"/>
      <c r="U421" s="590"/>
      <c r="V421" s="590"/>
      <c r="W421" s="590"/>
      <c r="X421" s="590"/>
      <c r="Y421" s="590"/>
      <c r="Z421" s="590"/>
    </row>
    <row r="422" spans="1:26" ht="13.5" customHeight="1">
      <c r="A422" s="589"/>
      <c r="B422" s="590"/>
      <c r="C422" s="590"/>
      <c r="D422" s="605"/>
      <c r="E422" s="590"/>
      <c r="F422" s="589"/>
      <c r="G422" s="590"/>
      <c r="H422" s="590"/>
      <c r="I422" s="605"/>
      <c r="J422" s="589"/>
      <c r="K422" s="590"/>
      <c r="L422" s="590"/>
      <c r="M422" s="605"/>
      <c r="N422" s="590"/>
      <c r="O422" s="590"/>
      <c r="P422" s="590"/>
      <c r="Q422" s="590"/>
      <c r="R422" s="590"/>
      <c r="S422" s="590"/>
      <c r="T422" s="590"/>
      <c r="U422" s="590"/>
      <c r="V422" s="590"/>
      <c r="W422" s="590"/>
      <c r="X422" s="590"/>
      <c r="Y422" s="590"/>
      <c r="Z422" s="590"/>
    </row>
    <row r="423" spans="1:26" ht="13.5" customHeight="1">
      <c r="A423" s="589"/>
      <c r="B423" s="590"/>
      <c r="C423" s="590"/>
      <c r="D423" s="605"/>
      <c r="E423" s="590"/>
      <c r="F423" s="589"/>
      <c r="G423" s="590"/>
      <c r="H423" s="590"/>
      <c r="I423" s="605"/>
      <c r="J423" s="589"/>
      <c r="K423" s="590"/>
      <c r="L423" s="590"/>
      <c r="M423" s="605"/>
      <c r="N423" s="590"/>
      <c r="O423" s="590"/>
      <c r="P423" s="590"/>
      <c r="Q423" s="590"/>
      <c r="R423" s="590"/>
      <c r="S423" s="590"/>
      <c r="T423" s="590"/>
      <c r="U423" s="590"/>
      <c r="V423" s="590"/>
      <c r="W423" s="590"/>
      <c r="X423" s="590"/>
      <c r="Y423" s="590"/>
      <c r="Z423" s="590"/>
    </row>
    <row r="424" spans="1:26" ht="13.5" customHeight="1">
      <c r="A424" s="589"/>
      <c r="B424" s="590"/>
      <c r="C424" s="590"/>
      <c r="D424" s="605"/>
      <c r="E424" s="590"/>
      <c r="F424" s="589"/>
      <c r="G424" s="590"/>
      <c r="H424" s="590"/>
      <c r="I424" s="605"/>
      <c r="J424" s="589"/>
      <c r="K424" s="590"/>
      <c r="L424" s="590"/>
      <c r="M424" s="605"/>
      <c r="N424" s="590"/>
      <c r="O424" s="590"/>
      <c r="P424" s="590"/>
      <c r="Q424" s="590"/>
      <c r="R424" s="590"/>
      <c r="S424" s="590"/>
      <c r="T424" s="590"/>
      <c r="U424" s="590"/>
      <c r="V424" s="590"/>
      <c r="W424" s="590"/>
      <c r="X424" s="590"/>
      <c r="Y424" s="590"/>
      <c r="Z424" s="590"/>
    </row>
    <row r="425" spans="1:26" ht="13.5" customHeight="1">
      <c r="A425" s="589"/>
      <c r="B425" s="590"/>
      <c r="C425" s="590"/>
      <c r="D425" s="605"/>
      <c r="E425" s="590"/>
      <c r="F425" s="589"/>
      <c r="G425" s="590"/>
      <c r="H425" s="590"/>
      <c r="I425" s="605"/>
      <c r="J425" s="589"/>
      <c r="K425" s="590"/>
      <c r="L425" s="590"/>
      <c r="M425" s="605"/>
      <c r="N425" s="590"/>
      <c r="O425" s="590"/>
      <c r="P425" s="590"/>
      <c r="Q425" s="590"/>
      <c r="R425" s="590"/>
      <c r="S425" s="590"/>
      <c r="T425" s="590"/>
      <c r="U425" s="590"/>
      <c r="V425" s="590"/>
      <c r="W425" s="590"/>
      <c r="X425" s="590"/>
      <c r="Y425" s="590"/>
      <c r="Z425" s="590"/>
    </row>
    <row r="426" spans="1:26" ht="13.5" customHeight="1">
      <c r="A426" s="589"/>
      <c r="B426" s="590"/>
      <c r="C426" s="590"/>
      <c r="D426" s="605"/>
      <c r="E426" s="590"/>
      <c r="F426" s="589"/>
      <c r="G426" s="590"/>
      <c r="H426" s="590"/>
      <c r="I426" s="605"/>
      <c r="J426" s="589"/>
      <c r="K426" s="590"/>
      <c r="L426" s="590"/>
      <c r="M426" s="605"/>
      <c r="N426" s="590"/>
      <c r="O426" s="590"/>
      <c r="P426" s="590"/>
      <c r="Q426" s="590"/>
      <c r="R426" s="590"/>
      <c r="S426" s="590"/>
      <c r="T426" s="590"/>
      <c r="U426" s="590"/>
      <c r="V426" s="590"/>
      <c r="W426" s="590"/>
      <c r="X426" s="590"/>
      <c r="Y426" s="590"/>
      <c r="Z426" s="590"/>
    </row>
    <row r="427" spans="1:26" ht="13.5" customHeight="1">
      <c r="A427" s="589"/>
      <c r="B427" s="590"/>
      <c r="C427" s="590"/>
      <c r="D427" s="605"/>
      <c r="E427" s="590"/>
      <c r="F427" s="589"/>
      <c r="G427" s="590"/>
      <c r="H427" s="590"/>
      <c r="I427" s="605"/>
      <c r="J427" s="589"/>
      <c r="K427" s="590"/>
      <c r="L427" s="590"/>
      <c r="M427" s="605"/>
      <c r="N427" s="590"/>
      <c r="O427" s="590"/>
      <c r="P427" s="590"/>
      <c r="Q427" s="590"/>
      <c r="R427" s="590"/>
      <c r="S427" s="590"/>
      <c r="T427" s="590"/>
      <c r="U427" s="590"/>
      <c r="V427" s="590"/>
      <c r="W427" s="590"/>
      <c r="X427" s="590"/>
      <c r="Y427" s="590"/>
      <c r="Z427" s="590"/>
    </row>
    <row r="428" spans="1:26" ht="13.5" customHeight="1">
      <c r="A428" s="589"/>
      <c r="B428" s="590"/>
      <c r="C428" s="590"/>
      <c r="D428" s="605"/>
      <c r="E428" s="590"/>
      <c r="F428" s="589"/>
      <c r="G428" s="590"/>
      <c r="H428" s="590"/>
      <c r="I428" s="605"/>
      <c r="J428" s="589"/>
      <c r="K428" s="590"/>
      <c r="L428" s="590"/>
      <c r="M428" s="605"/>
      <c r="N428" s="590"/>
      <c r="O428" s="590"/>
      <c r="P428" s="590"/>
      <c r="Q428" s="590"/>
      <c r="R428" s="590"/>
      <c r="S428" s="590"/>
      <c r="T428" s="590"/>
      <c r="U428" s="590"/>
      <c r="V428" s="590"/>
      <c r="W428" s="590"/>
      <c r="X428" s="590"/>
      <c r="Y428" s="590"/>
      <c r="Z428" s="590"/>
    </row>
    <row r="429" spans="1:26" ht="13.5" customHeight="1">
      <c r="A429" s="589"/>
      <c r="B429" s="590"/>
      <c r="C429" s="590"/>
      <c r="D429" s="605"/>
      <c r="E429" s="590"/>
      <c r="F429" s="589"/>
      <c r="G429" s="590"/>
      <c r="H429" s="590"/>
      <c r="I429" s="605"/>
      <c r="J429" s="589"/>
      <c r="K429" s="590"/>
      <c r="L429" s="590"/>
      <c r="M429" s="605"/>
      <c r="N429" s="590"/>
      <c r="O429" s="590"/>
      <c r="P429" s="590"/>
      <c r="Q429" s="590"/>
      <c r="R429" s="590"/>
      <c r="S429" s="590"/>
      <c r="T429" s="590"/>
      <c r="U429" s="590"/>
      <c r="V429" s="590"/>
      <c r="W429" s="590"/>
      <c r="X429" s="590"/>
      <c r="Y429" s="590"/>
      <c r="Z429" s="590"/>
    </row>
    <row r="430" spans="1:26" ht="13.5" customHeight="1">
      <c r="A430" s="589"/>
      <c r="B430" s="590"/>
      <c r="C430" s="590"/>
      <c r="D430" s="605"/>
      <c r="E430" s="590"/>
      <c r="F430" s="589"/>
      <c r="G430" s="590"/>
      <c r="H430" s="590"/>
      <c r="I430" s="605"/>
      <c r="J430" s="589"/>
      <c r="K430" s="590"/>
      <c r="L430" s="590"/>
      <c r="M430" s="605"/>
      <c r="N430" s="590"/>
      <c r="O430" s="590"/>
      <c r="P430" s="590"/>
      <c r="Q430" s="590"/>
      <c r="R430" s="590"/>
      <c r="S430" s="590"/>
      <c r="T430" s="590"/>
      <c r="U430" s="590"/>
      <c r="V430" s="590"/>
      <c r="W430" s="590"/>
      <c r="X430" s="590"/>
      <c r="Y430" s="590"/>
      <c r="Z430" s="590"/>
    </row>
    <row r="431" spans="1:26" ht="13.5" customHeight="1">
      <c r="A431" s="589"/>
      <c r="B431" s="590"/>
      <c r="C431" s="590"/>
      <c r="D431" s="605"/>
      <c r="E431" s="590"/>
      <c r="F431" s="589"/>
      <c r="G431" s="590"/>
      <c r="H431" s="590"/>
      <c r="I431" s="605"/>
      <c r="J431" s="589"/>
      <c r="K431" s="590"/>
      <c r="L431" s="590"/>
      <c r="M431" s="605"/>
      <c r="N431" s="590"/>
      <c r="O431" s="590"/>
      <c r="P431" s="590"/>
      <c r="Q431" s="590"/>
      <c r="R431" s="590"/>
      <c r="S431" s="590"/>
      <c r="T431" s="590"/>
      <c r="U431" s="590"/>
      <c r="V431" s="590"/>
      <c r="W431" s="590"/>
      <c r="X431" s="590"/>
      <c r="Y431" s="590"/>
      <c r="Z431" s="590"/>
    </row>
    <row r="432" spans="1:26" ht="13.5" customHeight="1">
      <c r="A432" s="589"/>
      <c r="B432" s="590"/>
      <c r="C432" s="590"/>
      <c r="D432" s="605"/>
      <c r="E432" s="590"/>
      <c r="F432" s="589"/>
      <c r="G432" s="590"/>
      <c r="H432" s="590"/>
      <c r="I432" s="605"/>
      <c r="J432" s="589"/>
      <c r="K432" s="590"/>
      <c r="L432" s="590"/>
      <c r="M432" s="605"/>
      <c r="N432" s="590"/>
      <c r="O432" s="590"/>
      <c r="P432" s="590"/>
      <c r="Q432" s="590"/>
      <c r="R432" s="590"/>
      <c r="S432" s="590"/>
      <c r="T432" s="590"/>
      <c r="U432" s="590"/>
      <c r="V432" s="590"/>
      <c r="W432" s="590"/>
      <c r="X432" s="590"/>
      <c r="Y432" s="590"/>
      <c r="Z432" s="590"/>
    </row>
    <row r="433" spans="1:26" ht="13.5" customHeight="1">
      <c r="A433" s="589"/>
      <c r="B433" s="590"/>
      <c r="C433" s="590"/>
      <c r="D433" s="605"/>
      <c r="E433" s="590"/>
      <c r="F433" s="589"/>
      <c r="G433" s="590"/>
      <c r="H433" s="590"/>
      <c r="I433" s="605"/>
      <c r="J433" s="589"/>
      <c r="K433" s="590"/>
      <c r="L433" s="590"/>
      <c r="M433" s="605"/>
      <c r="N433" s="590"/>
      <c r="O433" s="590"/>
      <c r="P433" s="590"/>
      <c r="Q433" s="590"/>
      <c r="R433" s="590"/>
      <c r="S433" s="590"/>
      <c r="T433" s="590"/>
      <c r="U433" s="590"/>
      <c r="V433" s="590"/>
      <c r="W433" s="590"/>
      <c r="X433" s="590"/>
      <c r="Y433" s="590"/>
      <c r="Z433" s="590"/>
    </row>
    <row r="434" spans="1:26" ht="13.5" customHeight="1">
      <c r="A434" s="589"/>
      <c r="B434" s="590"/>
      <c r="C434" s="590"/>
      <c r="D434" s="605"/>
      <c r="E434" s="590"/>
      <c r="F434" s="589"/>
      <c r="G434" s="590"/>
      <c r="H434" s="590"/>
      <c r="I434" s="605"/>
      <c r="J434" s="589"/>
      <c r="K434" s="590"/>
      <c r="L434" s="590"/>
      <c r="M434" s="605"/>
      <c r="N434" s="590"/>
      <c r="O434" s="590"/>
      <c r="P434" s="590"/>
      <c r="Q434" s="590"/>
      <c r="R434" s="590"/>
      <c r="S434" s="590"/>
      <c r="T434" s="590"/>
      <c r="U434" s="590"/>
      <c r="V434" s="590"/>
      <c r="W434" s="590"/>
      <c r="X434" s="590"/>
      <c r="Y434" s="590"/>
      <c r="Z434" s="590"/>
    </row>
    <row r="435" spans="1:26" ht="13.5" customHeight="1">
      <c r="A435" s="589"/>
      <c r="B435" s="590"/>
      <c r="C435" s="590"/>
      <c r="D435" s="605"/>
      <c r="E435" s="590"/>
      <c r="F435" s="589"/>
      <c r="G435" s="590"/>
      <c r="H435" s="590"/>
      <c r="I435" s="605"/>
      <c r="J435" s="589"/>
      <c r="K435" s="590"/>
      <c r="L435" s="590"/>
      <c r="M435" s="605"/>
      <c r="N435" s="590"/>
      <c r="O435" s="590"/>
      <c r="P435" s="590"/>
      <c r="Q435" s="590"/>
      <c r="R435" s="590"/>
      <c r="S435" s="590"/>
      <c r="T435" s="590"/>
      <c r="U435" s="590"/>
      <c r="V435" s="590"/>
      <c r="W435" s="590"/>
      <c r="X435" s="590"/>
      <c r="Y435" s="590"/>
      <c r="Z435" s="590"/>
    </row>
    <row r="436" spans="1:26" ht="13.5" customHeight="1">
      <c r="A436" s="589"/>
      <c r="B436" s="590"/>
      <c r="C436" s="590"/>
      <c r="D436" s="605"/>
      <c r="E436" s="590"/>
      <c r="F436" s="589"/>
      <c r="G436" s="590"/>
      <c r="H436" s="590"/>
      <c r="I436" s="605"/>
      <c r="J436" s="589"/>
      <c r="K436" s="590"/>
      <c r="L436" s="590"/>
      <c r="M436" s="605"/>
      <c r="N436" s="590"/>
      <c r="O436" s="590"/>
      <c r="P436" s="590"/>
      <c r="Q436" s="590"/>
      <c r="R436" s="590"/>
      <c r="S436" s="590"/>
      <c r="T436" s="590"/>
      <c r="U436" s="590"/>
      <c r="V436" s="590"/>
      <c r="W436" s="590"/>
      <c r="X436" s="590"/>
      <c r="Y436" s="590"/>
      <c r="Z436" s="590"/>
    </row>
    <row r="437" spans="1:26" ht="13.5" customHeight="1">
      <c r="A437" s="589"/>
      <c r="B437" s="590"/>
      <c r="C437" s="590"/>
      <c r="D437" s="605"/>
      <c r="E437" s="590"/>
      <c r="F437" s="589"/>
      <c r="G437" s="590"/>
      <c r="H437" s="590"/>
      <c r="I437" s="605"/>
      <c r="J437" s="589"/>
      <c r="K437" s="590"/>
      <c r="L437" s="590"/>
      <c r="M437" s="605"/>
      <c r="N437" s="590"/>
      <c r="O437" s="590"/>
      <c r="P437" s="590"/>
      <c r="Q437" s="590"/>
      <c r="R437" s="590"/>
      <c r="S437" s="590"/>
      <c r="T437" s="590"/>
      <c r="U437" s="590"/>
      <c r="V437" s="590"/>
      <c r="W437" s="590"/>
      <c r="X437" s="590"/>
      <c r="Y437" s="590"/>
      <c r="Z437" s="590"/>
    </row>
    <row r="438" spans="1:26" ht="13.5" customHeight="1">
      <c r="A438" s="589"/>
      <c r="B438" s="590"/>
      <c r="C438" s="590"/>
      <c r="D438" s="605"/>
      <c r="E438" s="590"/>
      <c r="F438" s="589"/>
      <c r="G438" s="590"/>
      <c r="H438" s="590"/>
      <c r="I438" s="605"/>
      <c r="J438" s="589"/>
      <c r="K438" s="590"/>
      <c r="L438" s="590"/>
      <c r="M438" s="605"/>
      <c r="N438" s="590"/>
      <c r="O438" s="590"/>
      <c r="P438" s="590"/>
      <c r="Q438" s="590"/>
      <c r="R438" s="590"/>
      <c r="S438" s="590"/>
      <c r="T438" s="590"/>
      <c r="U438" s="590"/>
      <c r="V438" s="590"/>
      <c r="W438" s="590"/>
      <c r="X438" s="590"/>
      <c r="Y438" s="590"/>
      <c r="Z438" s="590"/>
    </row>
    <row r="439" spans="1:26" ht="13.5" customHeight="1">
      <c r="A439" s="589"/>
      <c r="B439" s="590"/>
      <c r="C439" s="590"/>
      <c r="D439" s="605"/>
      <c r="E439" s="590"/>
      <c r="F439" s="589"/>
      <c r="G439" s="590"/>
      <c r="H439" s="590"/>
      <c r="I439" s="605"/>
      <c r="J439" s="589"/>
      <c r="K439" s="590"/>
      <c r="L439" s="590"/>
      <c r="M439" s="605"/>
      <c r="N439" s="590"/>
      <c r="O439" s="590"/>
      <c r="P439" s="590"/>
      <c r="Q439" s="590"/>
      <c r="R439" s="590"/>
      <c r="S439" s="590"/>
      <c r="T439" s="590"/>
      <c r="U439" s="590"/>
      <c r="V439" s="590"/>
      <c r="W439" s="590"/>
      <c r="X439" s="590"/>
      <c r="Y439" s="590"/>
      <c r="Z439" s="590"/>
    </row>
    <row r="440" spans="1:26" ht="13.5" customHeight="1">
      <c r="A440" s="589"/>
      <c r="B440" s="590"/>
      <c r="C440" s="590"/>
      <c r="D440" s="605"/>
      <c r="E440" s="590"/>
      <c r="F440" s="589"/>
      <c r="G440" s="590"/>
      <c r="H440" s="590"/>
      <c r="I440" s="605"/>
      <c r="J440" s="589"/>
      <c r="K440" s="590"/>
      <c r="L440" s="590"/>
      <c r="M440" s="605"/>
      <c r="N440" s="590"/>
      <c r="O440" s="590"/>
      <c r="P440" s="590"/>
      <c r="Q440" s="590"/>
      <c r="R440" s="590"/>
      <c r="S440" s="590"/>
      <c r="T440" s="590"/>
      <c r="U440" s="590"/>
      <c r="V440" s="590"/>
      <c r="W440" s="590"/>
      <c r="X440" s="590"/>
      <c r="Y440" s="590"/>
      <c r="Z440" s="590"/>
    </row>
    <row r="441" spans="1:26" ht="13.5" customHeight="1">
      <c r="A441" s="589"/>
      <c r="B441" s="590"/>
      <c r="C441" s="590"/>
      <c r="D441" s="605"/>
      <c r="E441" s="590"/>
      <c r="F441" s="589"/>
      <c r="G441" s="590"/>
      <c r="H441" s="590"/>
      <c r="I441" s="605"/>
      <c r="J441" s="589"/>
      <c r="K441" s="590"/>
      <c r="L441" s="590"/>
      <c r="M441" s="605"/>
      <c r="N441" s="590"/>
      <c r="O441" s="590"/>
      <c r="P441" s="590"/>
      <c r="Q441" s="590"/>
      <c r="R441" s="590"/>
      <c r="S441" s="590"/>
      <c r="T441" s="590"/>
      <c r="U441" s="590"/>
      <c r="V441" s="590"/>
      <c r="W441" s="590"/>
      <c r="X441" s="590"/>
      <c r="Y441" s="590"/>
      <c r="Z441" s="590"/>
    </row>
    <row r="442" spans="1:26" ht="13.5" customHeight="1">
      <c r="A442" s="589"/>
      <c r="B442" s="590"/>
      <c r="C442" s="590"/>
      <c r="D442" s="605"/>
      <c r="E442" s="590"/>
      <c r="F442" s="589"/>
      <c r="G442" s="590"/>
      <c r="H442" s="590"/>
      <c r="I442" s="605"/>
      <c r="J442" s="589"/>
      <c r="K442" s="590"/>
      <c r="L442" s="590"/>
      <c r="M442" s="605"/>
      <c r="N442" s="590"/>
      <c r="O442" s="590"/>
      <c r="P442" s="590"/>
      <c r="Q442" s="590"/>
      <c r="R442" s="590"/>
      <c r="S442" s="590"/>
      <c r="T442" s="590"/>
      <c r="U442" s="590"/>
      <c r="V442" s="590"/>
      <c r="W442" s="590"/>
      <c r="X442" s="590"/>
      <c r="Y442" s="590"/>
      <c r="Z442" s="590"/>
    </row>
    <row r="443" spans="1:26" ht="13.5" customHeight="1">
      <c r="A443" s="589"/>
      <c r="B443" s="590"/>
      <c r="C443" s="590"/>
      <c r="D443" s="605"/>
      <c r="E443" s="590"/>
      <c r="F443" s="589"/>
      <c r="G443" s="590"/>
      <c r="H443" s="590"/>
      <c r="I443" s="605"/>
      <c r="J443" s="589"/>
      <c r="K443" s="590"/>
      <c r="L443" s="590"/>
      <c r="M443" s="605"/>
      <c r="N443" s="590"/>
      <c r="O443" s="590"/>
      <c r="P443" s="590"/>
      <c r="Q443" s="590"/>
      <c r="R443" s="590"/>
      <c r="S443" s="590"/>
      <c r="T443" s="590"/>
      <c r="U443" s="590"/>
      <c r="V443" s="590"/>
      <c r="W443" s="590"/>
      <c r="X443" s="590"/>
      <c r="Y443" s="590"/>
      <c r="Z443" s="590"/>
    </row>
    <row r="444" spans="1:26" ht="13.5" customHeight="1">
      <c r="A444" s="589"/>
      <c r="B444" s="590"/>
      <c r="C444" s="590"/>
      <c r="D444" s="605"/>
      <c r="E444" s="590"/>
      <c r="F444" s="589"/>
      <c r="G444" s="590"/>
      <c r="H444" s="590"/>
      <c r="I444" s="605"/>
      <c r="J444" s="589"/>
      <c r="K444" s="590"/>
      <c r="L444" s="590"/>
      <c r="M444" s="605"/>
      <c r="N444" s="590"/>
      <c r="O444" s="590"/>
      <c r="P444" s="590"/>
      <c r="Q444" s="590"/>
      <c r="R444" s="590"/>
      <c r="S444" s="590"/>
      <c r="T444" s="590"/>
      <c r="U444" s="590"/>
      <c r="V444" s="590"/>
      <c r="W444" s="590"/>
      <c r="X444" s="590"/>
      <c r="Y444" s="590"/>
      <c r="Z444" s="590"/>
    </row>
    <row r="445" spans="1:26" ht="13.5" customHeight="1">
      <c r="A445" s="589"/>
      <c r="B445" s="590"/>
      <c r="C445" s="590"/>
      <c r="D445" s="605"/>
      <c r="E445" s="590"/>
      <c r="F445" s="589"/>
      <c r="G445" s="590"/>
      <c r="H445" s="590"/>
      <c r="I445" s="605"/>
      <c r="J445" s="589"/>
      <c r="K445" s="590"/>
      <c r="L445" s="590"/>
      <c r="M445" s="605"/>
      <c r="N445" s="590"/>
      <c r="O445" s="590"/>
      <c r="P445" s="590"/>
      <c r="Q445" s="590"/>
      <c r="R445" s="590"/>
      <c r="S445" s="590"/>
      <c r="T445" s="590"/>
      <c r="U445" s="590"/>
      <c r="V445" s="590"/>
      <c r="W445" s="590"/>
      <c r="X445" s="590"/>
      <c r="Y445" s="590"/>
      <c r="Z445" s="590"/>
    </row>
    <row r="446" spans="1:26" ht="13.5" customHeight="1">
      <c r="A446" s="589"/>
      <c r="B446" s="590"/>
      <c r="C446" s="590"/>
      <c r="D446" s="605"/>
      <c r="E446" s="590"/>
      <c r="F446" s="589"/>
      <c r="G446" s="590"/>
      <c r="H446" s="590"/>
      <c r="I446" s="605"/>
      <c r="J446" s="589"/>
      <c r="K446" s="590"/>
      <c r="L446" s="590"/>
      <c r="M446" s="605"/>
      <c r="N446" s="590"/>
      <c r="O446" s="590"/>
      <c r="P446" s="590"/>
      <c r="Q446" s="590"/>
      <c r="R446" s="590"/>
      <c r="S446" s="590"/>
      <c r="T446" s="590"/>
      <c r="U446" s="590"/>
      <c r="V446" s="590"/>
      <c r="W446" s="590"/>
      <c r="X446" s="590"/>
      <c r="Y446" s="590"/>
      <c r="Z446" s="590"/>
    </row>
    <row r="447" spans="1:26" ht="13.5" customHeight="1">
      <c r="A447" s="589"/>
      <c r="B447" s="590"/>
      <c r="C447" s="590"/>
      <c r="D447" s="605"/>
      <c r="E447" s="590"/>
      <c r="F447" s="589"/>
      <c r="G447" s="590"/>
      <c r="H447" s="590"/>
      <c r="I447" s="605"/>
      <c r="J447" s="589"/>
      <c r="K447" s="590"/>
      <c r="L447" s="590"/>
      <c r="M447" s="605"/>
      <c r="N447" s="590"/>
      <c r="O447" s="590"/>
      <c r="P447" s="590"/>
      <c r="Q447" s="590"/>
      <c r="R447" s="590"/>
      <c r="S447" s="590"/>
      <c r="T447" s="590"/>
      <c r="U447" s="590"/>
      <c r="V447" s="590"/>
      <c r="W447" s="590"/>
      <c r="X447" s="590"/>
      <c r="Y447" s="590"/>
      <c r="Z447" s="590"/>
    </row>
    <row r="448" spans="1:26" ht="13.5" customHeight="1">
      <c r="A448" s="589"/>
      <c r="B448" s="590"/>
      <c r="C448" s="590"/>
      <c r="D448" s="605"/>
      <c r="E448" s="590"/>
      <c r="F448" s="589"/>
      <c r="G448" s="590"/>
      <c r="H448" s="590"/>
      <c r="I448" s="605"/>
      <c r="J448" s="589"/>
      <c r="K448" s="590"/>
      <c r="L448" s="590"/>
      <c r="M448" s="605"/>
      <c r="N448" s="590"/>
      <c r="O448" s="590"/>
      <c r="P448" s="590"/>
      <c r="Q448" s="590"/>
      <c r="R448" s="590"/>
      <c r="S448" s="590"/>
      <c r="T448" s="590"/>
      <c r="U448" s="590"/>
      <c r="V448" s="590"/>
      <c r="W448" s="590"/>
      <c r="X448" s="590"/>
      <c r="Y448" s="590"/>
      <c r="Z448" s="590"/>
    </row>
    <row r="449" spans="1:26" ht="13.5" customHeight="1">
      <c r="A449" s="589"/>
      <c r="B449" s="590"/>
      <c r="C449" s="590"/>
      <c r="D449" s="605"/>
      <c r="E449" s="590"/>
      <c r="F449" s="589"/>
      <c r="G449" s="590"/>
      <c r="H449" s="590"/>
      <c r="I449" s="605"/>
      <c r="J449" s="589"/>
      <c r="K449" s="590"/>
      <c r="L449" s="590"/>
      <c r="M449" s="605"/>
      <c r="N449" s="590"/>
      <c r="O449" s="590"/>
      <c r="P449" s="590"/>
      <c r="Q449" s="590"/>
      <c r="R449" s="590"/>
      <c r="S449" s="590"/>
      <c r="T449" s="590"/>
      <c r="U449" s="590"/>
      <c r="V449" s="590"/>
      <c r="W449" s="590"/>
      <c r="X449" s="590"/>
      <c r="Y449" s="590"/>
      <c r="Z449" s="590"/>
    </row>
    <row r="450" spans="1:26" ht="13.5" customHeight="1">
      <c r="A450" s="589"/>
      <c r="B450" s="590"/>
      <c r="C450" s="590"/>
      <c r="D450" s="605"/>
      <c r="E450" s="590"/>
      <c r="F450" s="589"/>
      <c r="G450" s="590"/>
      <c r="H450" s="590"/>
      <c r="I450" s="605"/>
      <c r="J450" s="589"/>
      <c r="K450" s="590"/>
      <c r="L450" s="590"/>
      <c r="M450" s="605"/>
      <c r="N450" s="590"/>
      <c r="O450" s="590"/>
      <c r="P450" s="590"/>
      <c r="Q450" s="590"/>
      <c r="R450" s="590"/>
      <c r="S450" s="590"/>
      <c r="T450" s="590"/>
      <c r="U450" s="590"/>
      <c r="V450" s="590"/>
      <c r="W450" s="590"/>
      <c r="X450" s="590"/>
      <c r="Y450" s="590"/>
      <c r="Z450" s="590"/>
    </row>
    <row r="451" spans="1:26" ht="13.5" customHeight="1">
      <c r="A451" s="589"/>
      <c r="B451" s="590"/>
      <c r="C451" s="590"/>
      <c r="D451" s="605"/>
      <c r="E451" s="590"/>
      <c r="F451" s="589"/>
      <c r="G451" s="590"/>
      <c r="H451" s="590"/>
      <c r="I451" s="605"/>
      <c r="J451" s="589"/>
      <c r="K451" s="590"/>
      <c r="L451" s="590"/>
      <c r="M451" s="605"/>
      <c r="N451" s="590"/>
      <c r="O451" s="590"/>
      <c r="P451" s="590"/>
      <c r="Q451" s="590"/>
      <c r="R451" s="590"/>
      <c r="S451" s="590"/>
      <c r="T451" s="590"/>
      <c r="U451" s="590"/>
      <c r="V451" s="590"/>
      <c r="W451" s="590"/>
      <c r="X451" s="590"/>
      <c r="Y451" s="590"/>
      <c r="Z451" s="590"/>
    </row>
    <row r="452" spans="1:26" ht="13.5" customHeight="1">
      <c r="A452" s="589"/>
      <c r="B452" s="590"/>
      <c r="C452" s="590"/>
      <c r="D452" s="605"/>
      <c r="E452" s="590"/>
      <c r="F452" s="589"/>
      <c r="G452" s="590"/>
      <c r="H452" s="590"/>
      <c r="I452" s="605"/>
      <c r="J452" s="589"/>
      <c r="K452" s="590"/>
      <c r="L452" s="590"/>
      <c r="M452" s="605"/>
      <c r="N452" s="590"/>
      <c r="O452" s="590"/>
      <c r="P452" s="590"/>
      <c r="Q452" s="590"/>
      <c r="R452" s="590"/>
      <c r="S452" s="590"/>
      <c r="T452" s="590"/>
      <c r="U452" s="590"/>
      <c r="V452" s="590"/>
      <c r="W452" s="590"/>
      <c r="X452" s="590"/>
      <c r="Y452" s="590"/>
      <c r="Z452" s="590"/>
    </row>
    <row r="453" spans="1:26" ht="13.5" customHeight="1">
      <c r="A453" s="589"/>
      <c r="B453" s="590"/>
      <c r="C453" s="590"/>
      <c r="D453" s="605"/>
      <c r="E453" s="590"/>
      <c r="F453" s="589"/>
      <c r="G453" s="590"/>
      <c r="H453" s="590"/>
      <c r="I453" s="605"/>
      <c r="J453" s="589"/>
      <c r="K453" s="590"/>
      <c r="L453" s="590"/>
      <c r="M453" s="605"/>
      <c r="N453" s="590"/>
      <c r="O453" s="590"/>
      <c r="P453" s="590"/>
      <c r="Q453" s="590"/>
      <c r="R453" s="590"/>
      <c r="S453" s="590"/>
      <c r="T453" s="590"/>
      <c r="U453" s="590"/>
      <c r="V453" s="590"/>
      <c r="W453" s="590"/>
      <c r="X453" s="590"/>
      <c r="Y453" s="590"/>
      <c r="Z453" s="590"/>
    </row>
    <row r="454" spans="1:26" ht="13.5" customHeight="1">
      <c r="A454" s="589"/>
      <c r="B454" s="590"/>
      <c r="C454" s="590"/>
      <c r="D454" s="605"/>
      <c r="E454" s="590"/>
      <c r="F454" s="589"/>
      <c r="G454" s="590"/>
      <c r="H454" s="590"/>
      <c r="I454" s="605"/>
      <c r="J454" s="589"/>
      <c r="K454" s="590"/>
      <c r="L454" s="590"/>
      <c r="M454" s="605"/>
      <c r="N454" s="590"/>
      <c r="O454" s="590"/>
      <c r="P454" s="590"/>
      <c r="Q454" s="590"/>
      <c r="R454" s="590"/>
      <c r="S454" s="590"/>
      <c r="T454" s="590"/>
      <c r="U454" s="590"/>
      <c r="V454" s="590"/>
      <c r="W454" s="590"/>
      <c r="X454" s="590"/>
      <c r="Y454" s="590"/>
      <c r="Z454" s="590"/>
    </row>
    <row r="455" spans="1:26" ht="13.5" customHeight="1">
      <c r="A455" s="589"/>
      <c r="B455" s="590"/>
      <c r="C455" s="590"/>
      <c r="D455" s="605"/>
      <c r="E455" s="590"/>
      <c r="F455" s="589"/>
      <c r="G455" s="590"/>
      <c r="H455" s="590"/>
      <c r="I455" s="605"/>
      <c r="J455" s="589"/>
      <c r="K455" s="590"/>
      <c r="L455" s="590"/>
      <c r="M455" s="605"/>
      <c r="N455" s="590"/>
      <c r="O455" s="590"/>
      <c r="P455" s="590"/>
      <c r="Q455" s="590"/>
      <c r="R455" s="590"/>
      <c r="S455" s="590"/>
      <c r="T455" s="590"/>
      <c r="U455" s="590"/>
      <c r="V455" s="590"/>
      <c r="W455" s="590"/>
      <c r="X455" s="590"/>
      <c r="Y455" s="590"/>
      <c r="Z455" s="590"/>
    </row>
    <row r="456" spans="1:26" ht="13.5" customHeight="1">
      <c r="A456" s="589"/>
      <c r="B456" s="590"/>
      <c r="C456" s="590"/>
      <c r="D456" s="605"/>
      <c r="E456" s="590"/>
      <c r="F456" s="589"/>
      <c r="G456" s="590"/>
      <c r="H456" s="590"/>
      <c r="I456" s="605"/>
      <c r="J456" s="589"/>
      <c r="K456" s="590"/>
      <c r="L456" s="590"/>
      <c r="M456" s="605"/>
      <c r="N456" s="590"/>
      <c r="O456" s="590"/>
      <c r="P456" s="590"/>
      <c r="Q456" s="590"/>
      <c r="R456" s="590"/>
      <c r="S456" s="590"/>
      <c r="T456" s="590"/>
      <c r="U456" s="590"/>
      <c r="V456" s="590"/>
      <c r="W456" s="590"/>
      <c r="X456" s="590"/>
      <c r="Y456" s="590"/>
      <c r="Z456" s="590"/>
    </row>
    <row r="457" spans="1:26" ht="13.5" customHeight="1">
      <c r="A457" s="589"/>
      <c r="B457" s="590"/>
      <c r="C457" s="590"/>
      <c r="D457" s="605"/>
      <c r="E457" s="590"/>
      <c r="F457" s="589"/>
      <c r="G457" s="590"/>
      <c r="H457" s="590"/>
      <c r="I457" s="605"/>
      <c r="J457" s="589"/>
      <c r="K457" s="590"/>
      <c r="L457" s="590"/>
      <c r="M457" s="605"/>
      <c r="N457" s="590"/>
      <c r="O457" s="590"/>
      <c r="P457" s="590"/>
      <c r="Q457" s="590"/>
      <c r="R457" s="590"/>
      <c r="S457" s="590"/>
      <c r="T457" s="590"/>
      <c r="U457" s="590"/>
      <c r="V457" s="590"/>
      <c r="W457" s="590"/>
      <c r="X457" s="590"/>
      <c r="Y457" s="590"/>
      <c r="Z457" s="590"/>
    </row>
    <row r="458" spans="1:26" ht="13.5" customHeight="1">
      <c r="A458" s="589"/>
      <c r="B458" s="590"/>
      <c r="C458" s="590"/>
      <c r="D458" s="605"/>
      <c r="E458" s="590"/>
      <c r="F458" s="589"/>
      <c r="G458" s="590"/>
      <c r="H458" s="590"/>
      <c r="I458" s="605"/>
      <c r="J458" s="589"/>
      <c r="K458" s="590"/>
      <c r="L458" s="590"/>
      <c r="M458" s="605"/>
      <c r="N458" s="590"/>
      <c r="O458" s="590"/>
      <c r="P458" s="590"/>
      <c r="Q458" s="590"/>
      <c r="R458" s="590"/>
      <c r="S458" s="590"/>
      <c r="T458" s="590"/>
      <c r="U458" s="590"/>
      <c r="V458" s="590"/>
      <c r="W458" s="590"/>
      <c r="X458" s="590"/>
      <c r="Y458" s="590"/>
      <c r="Z458" s="590"/>
    </row>
    <row r="459" spans="1:26" ht="13.5" customHeight="1">
      <c r="A459" s="589"/>
      <c r="B459" s="590"/>
      <c r="C459" s="590"/>
      <c r="D459" s="605"/>
      <c r="E459" s="590"/>
      <c r="F459" s="589"/>
      <c r="G459" s="590"/>
      <c r="H459" s="590"/>
      <c r="I459" s="605"/>
      <c r="J459" s="589"/>
      <c r="K459" s="590"/>
      <c r="L459" s="590"/>
      <c r="M459" s="605"/>
      <c r="N459" s="590"/>
      <c r="O459" s="590"/>
      <c r="P459" s="590"/>
      <c r="Q459" s="590"/>
      <c r="R459" s="590"/>
      <c r="S459" s="590"/>
      <c r="T459" s="590"/>
      <c r="U459" s="590"/>
      <c r="V459" s="590"/>
      <c r="W459" s="590"/>
      <c r="X459" s="590"/>
      <c r="Y459" s="590"/>
      <c r="Z459" s="590"/>
    </row>
    <row r="460" spans="1:26" ht="13.5" customHeight="1">
      <c r="A460" s="589"/>
      <c r="B460" s="590"/>
      <c r="C460" s="590"/>
      <c r="D460" s="605"/>
      <c r="E460" s="590"/>
      <c r="F460" s="589"/>
      <c r="G460" s="590"/>
      <c r="H460" s="590"/>
      <c r="I460" s="605"/>
      <c r="J460" s="589"/>
      <c r="K460" s="590"/>
      <c r="L460" s="590"/>
      <c r="M460" s="605"/>
      <c r="N460" s="590"/>
      <c r="O460" s="590"/>
      <c r="P460" s="590"/>
      <c r="Q460" s="590"/>
      <c r="R460" s="590"/>
      <c r="S460" s="590"/>
      <c r="T460" s="590"/>
      <c r="U460" s="590"/>
      <c r="V460" s="590"/>
      <c r="W460" s="590"/>
      <c r="X460" s="590"/>
      <c r="Y460" s="590"/>
      <c r="Z460" s="590"/>
    </row>
    <row r="461" spans="1:26" ht="13.5" customHeight="1">
      <c r="A461" s="589"/>
      <c r="B461" s="590"/>
      <c r="C461" s="590"/>
      <c r="D461" s="605"/>
      <c r="E461" s="590"/>
      <c r="F461" s="589"/>
      <c r="G461" s="590"/>
      <c r="H461" s="590"/>
      <c r="I461" s="605"/>
      <c r="J461" s="589"/>
      <c r="K461" s="590"/>
      <c r="L461" s="590"/>
      <c r="M461" s="605"/>
      <c r="N461" s="590"/>
      <c r="O461" s="590"/>
      <c r="P461" s="590"/>
      <c r="Q461" s="590"/>
      <c r="R461" s="590"/>
      <c r="S461" s="590"/>
      <c r="T461" s="590"/>
      <c r="U461" s="590"/>
      <c r="V461" s="590"/>
      <c r="W461" s="590"/>
      <c r="X461" s="590"/>
      <c r="Y461" s="590"/>
      <c r="Z461" s="590"/>
    </row>
    <row r="462" spans="1:26" ht="13.5" customHeight="1">
      <c r="A462" s="589"/>
      <c r="B462" s="590"/>
      <c r="C462" s="590"/>
      <c r="D462" s="605"/>
      <c r="E462" s="590"/>
      <c r="F462" s="589"/>
      <c r="G462" s="590"/>
      <c r="H462" s="590"/>
      <c r="I462" s="605"/>
      <c r="J462" s="589"/>
      <c r="K462" s="590"/>
      <c r="L462" s="590"/>
      <c r="M462" s="605"/>
      <c r="N462" s="590"/>
      <c r="O462" s="590"/>
      <c r="P462" s="590"/>
      <c r="Q462" s="590"/>
      <c r="R462" s="590"/>
      <c r="S462" s="590"/>
      <c r="T462" s="590"/>
      <c r="U462" s="590"/>
      <c r="V462" s="590"/>
      <c r="W462" s="590"/>
      <c r="X462" s="590"/>
      <c r="Y462" s="590"/>
      <c r="Z462" s="590"/>
    </row>
    <row r="463" spans="1:26" ht="13.5" customHeight="1">
      <c r="A463" s="589"/>
      <c r="B463" s="590"/>
      <c r="C463" s="590"/>
      <c r="D463" s="605"/>
      <c r="E463" s="590"/>
      <c r="F463" s="589"/>
      <c r="G463" s="590"/>
      <c r="H463" s="590"/>
      <c r="I463" s="605"/>
      <c r="J463" s="589"/>
      <c r="K463" s="590"/>
      <c r="L463" s="590"/>
      <c r="M463" s="605"/>
      <c r="N463" s="590"/>
      <c r="O463" s="590"/>
      <c r="P463" s="590"/>
      <c r="Q463" s="590"/>
      <c r="R463" s="590"/>
      <c r="S463" s="590"/>
      <c r="T463" s="590"/>
      <c r="U463" s="590"/>
      <c r="V463" s="590"/>
      <c r="W463" s="590"/>
      <c r="X463" s="590"/>
      <c r="Y463" s="590"/>
      <c r="Z463" s="590"/>
    </row>
    <row r="464" spans="1:26" ht="13.5" customHeight="1">
      <c r="A464" s="589"/>
      <c r="B464" s="590"/>
      <c r="C464" s="590"/>
      <c r="D464" s="605"/>
      <c r="E464" s="590"/>
      <c r="F464" s="589"/>
      <c r="G464" s="590"/>
      <c r="H464" s="590"/>
      <c r="I464" s="605"/>
      <c r="J464" s="589"/>
      <c r="K464" s="590"/>
      <c r="L464" s="590"/>
      <c r="M464" s="605"/>
      <c r="N464" s="590"/>
      <c r="O464" s="590"/>
      <c r="P464" s="590"/>
      <c r="Q464" s="590"/>
      <c r="R464" s="590"/>
      <c r="S464" s="590"/>
      <c r="T464" s="590"/>
      <c r="U464" s="590"/>
      <c r="V464" s="590"/>
      <c r="W464" s="590"/>
      <c r="X464" s="590"/>
      <c r="Y464" s="590"/>
      <c r="Z464" s="590"/>
    </row>
    <row r="465" spans="1:26" ht="13.5" customHeight="1">
      <c r="A465" s="589"/>
      <c r="B465" s="590"/>
      <c r="C465" s="590"/>
      <c r="D465" s="605"/>
      <c r="E465" s="590"/>
      <c r="F465" s="589"/>
      <c r="G465" s="590"/>
      <c r="H465" s="590"/>
      <c r="I465" s="605"/>
      <c r="J465" s="589"/>
      <c r="K465" s="590"/>
      <c r="L465" s="590"/>
      <c r="M465" s="605"/>
      <c r="N465" s="590"/>
      <c r="O465" s="590"/>
      <c r="P465" s="590"/>
      <c r="Q465" s="590"/>
      <c r="R465" s="590"/>
      <c r="S465" s="590"/>
      <c r="T465" s="590"/>
      <c r="U465" s="590"/>
      <c r="V465" s="590"/>
      <c r="W465" s="590"/>
      <c r="X465" s="590"/>
      <c r="Y465" s="590"/>
      <c r="Z465" s="590"/>
    </row>
    <row r="466" spans="1:26" ht="13.5" customHeight="1">
      <c r="A466" s="589"/>
      <c r="B466" s="590"/>
      <c r="C466" s="590"/>
      <c r="D466" s="605"/>
      <c r="E466" s="590"/>
      <c r="F466" s="589"/>
      <c r="G466" s="590"/>
      <c r="H466" s="590"/>
      <c r="I466" s="605"/>
      <c r="J466" s="589"/>
      <c r="K466" s="590"/>
      <c r="L466" s="590"/>
      <c r="M466" s="605"/>
      <c r="N466" s="590"/>
      <c r="O466" s="590"/>
      <c r="P466" s="590"/>
      <c r="Q466" s="590"/>
      <c r="R466" s="590"/>
      <c r="S466" s="590"/>
      <c r="T466" s="590"/>
      <c r="U466" s="590"/>
      <c r="V466" s="590"/>
      <c r="W466" s="590"/>
      <c r="X466" s="590"/>
      <c r="Y466" s="590"/>
      <c r="Z466" s="590"/>
    </row>
    <row r="467" spans="1:26" ht="13.5" customHeight="1">
      <c r="A467" s="589"/>
      <c r="B467" s="590"/>
      <c r="C467" s="590"/>
      <c r="D467" s="605"/>
      <c r="E467" s="590"/>
      <c r="F467" s="589"/>
      <c r="G467" s="590"/>
      <c r="H467" s="590"/>
      <c r="I467" s="605"/>
      <c r="J467" s="589"/>
      <c r="K467" s="590"/>
      <c r="L467" s="590"/>
      <c r="M467" s="605"/>
      <c r="N467" s="590"/>
      <c r="O467" s="590"/>
      <c r="P467" s="590"/>
      <c r="Q467" s="590"/>
      <c r="R467" s="590"/>
      <c r="S467" s="590"/>
      <c r="T467" s="590"/>
      <c r="U467" s="590"/>
      <c r="V467" s="590"/>
      <c r="W467" s="590"/>
      <c r="X467" s="590"/>
      <c r="Y467" s="590"/>
      <c r="Z467" s="590"/>
    </row>
    <row r="468" spans="1:26" ht="13.5" customHeight="1">
      <c r="A468" s="589"/>
      <c r="B468" s="590"/>
      <c r="C468" s="590"/>
      <c r="D468" s="605"/>
      <c r="E468" s="590"/>
      <c r="F468" s="589"/>
      <c r="G468" s="590"/>
      <c r="H468" s="590"/>
      <c r="I468" s="605"/>
      <c r="J468" s="589"/>
      <c r="K468" s="590"/>
      <c r="L468" s="590"/>
      <c r="M468" s="605"/>
      <c r="N468" s="590"/>
      <c r="O468" s="590"/>
      <c r="P468" s="590"/>
      <c r="Q468" s="590"/>
      <c r="R468" s="590"/>
      <c r="S468" s="590"/>
      <c r="T468" s="590"/>
      <c r="U468" s="590"/>
      <c r="V468" s="590"/>
      <c r="W468" s="590"/>
      <c r="X468" s="590"/>
      <c r="Y468" s="590"/>
      <c r="Z468" s="590"/>
    </row>
    <row r="469" spans="1:26" ht="13.5" customHeight="1">
      <c r="A469" s="589"/>
      <c r="B469" s="590"/>
      <c r="C469" s="590"/>
      <c r="D469" s="605"/>
      <c r="E469" s="590"/>
      <c r="F469" s="589"/>
      <c r="G469" s="590"/>
      <c r="H469" s="590"/>
      <c r="I469" s="605"/>
      <c r="J469" s="589"/>
      <c r="K469" s="590"/>
      <c r="L469" s="590"/>
      <c r="M469" s="605"/>
      <c r="N469" s="590"/>
      <c r="O469" s="590"/>
      <c r="P469" s="590"/>
      <c r="Q469" s="590"/>
      <c r="R469" s="590"/>
      <c r="S469" s="590"/>
      <c r="T469" s="590"/>
      <c r="U469" s="590"/>
      <c r="V469" s="590"/>
      <c r="W469" s="590"/>
      <c r="X469" s="590"/>
      <c r="Y469" s="590"/>
      <c r="Z469" s="590"/>
    </row>
    <row r="470" spans="1:26" ht="13.5" customHeight="1">
      <c r="A470" s="589"/>
      <c r="B470" s="590"/>
      <c r="C470" s="590"/>
      <c r="D470" s="605"/>
      <c r="E470" s="590"/>
      <c r="F470" s="589"/>
      <c r="G470" s="590"/>
      <c r="H470" s="590"/>
      <c r="I470" s="605"/>
      <c r="J470" s="589"/>
      <c r="K470" s="590"/>
      <c r="L470" s="590"/>
      <c r="M470" s="605"/>
      <c r="N470" s="590"/>
      <c r="O470" s="590"/>
      <c r="P470" s="590"/>
      <c r="Q470" s="590"/>
      <c r="R470" s="590"/>
      <c r="S470" s="590"/>
      <c r="T470" s="590"/>
      <c r="U470" s="590"/>
      <c r="V470" s="590"/>
      <c r="W470" s="590"/>
      <c r="X470" s="590"/>
      <c r="Y470" s="590"/>
      <c r="Z470" s="590"/>
    </row>
    <row r="471" spans="1:26" ht="13.5" customHeight="1">
      <c r="A471" s="589"/>
      <c r="B471" s="590"/>
      <c r="C471" s="590"/>
      <c r="D471" s="605"/>
      <c r="E471" s="590"/>
      <c r="F471" s="589"/>
      <c r="G471" s="590"/>
      <c r="H471" s="590"/>
      <c r="I471" s="605"/>
      <c r="J471" s="589"/>
      <c r="K471" s="590"/>
      <c r="L471" s="590"/>
      <c r="M471" s="605"/>
      <c r="N471" s="590"/>
      <c r="O471" s="590"/>
      <c r="P471" s="590"/>
      <c r="Q471" s="590"/>
      <c r="R471" s="590"/>
      <c r="S471" s="590"/>
      <c r="T471" s="590"/>
      <c r="U471" s="590"/>
      <c r="V471" s="590"/>
      <c r="W471" s="590"/>
      <c r="X471" s="590"/>
      <c r="Y471" s="590"/>
      <c r="Z471" s="590"/>
    </row>
    <row r="472" spans="1:26" ht="13.5" customHeight="1">
      <c r="A472" s="589"/>
      <c r="B472" s="590"/>
      <c r="C472" s="590"/>
      <c r="D472" s="605"/>
      <c r="E472" s="590"/>
      <c r="F472" s="589"/>
      <c r="G472" s="590"/>
      <c r="H472" s="590"/>
      <c r="I472" s="605"/>
      <c r="J472" s="589"/>
      <c r="K472" s="590"/>
      <c r="L472" s="590"/>
      <c r="M472" s="605"/>
      <c r="N472" s="590"/>
      <c r="O472" s="590"/>
      <c r="P472" s="590"/>
      <c r="Q472" s="590"/>
      <c r="R472" s="590"/>
      <c r="S472" s="590"/>
      <c r="T472" s="590"/>
      <c r="U472" s="590"/>
      <c r="V472" s="590"/>
      <c r="W472" s="590"/>
      <c r="X472" s="590"/>
      <c r="Y472" s="590"/>
      <c r="Z472" s="590"/>
    </row>
    <row r="473" spans="1:26" ht="13.5" customHeight="1">
      <c r="A473" s="589"/>
      <c r="B473" s="590"/>
      <c r="C473" s="590"/>
      <c r="D473" s="605"/>
      <c r="E473" s="590"/>
      <c r="F473" s="589"/>
      <c r="G473" s="590"/>
      <c r="H473" s="590"/>
      <c r="I473" s="605"/>
      <c r="J473" s="589"/>
      <c r="K473" s="590"/>
      <c r="L473" s="590"/>
      <c r="M473" s="605"/>
      <c r="N473" s="590"/>
      <c r="O473" s="590"/>
      <c r="P473" s="590"/>
      <c r="Q473" s="590"/>
      <c r="R473" s="590"/>
      <c r="S473" s="590"/>
      <c r="T473" s="590"/>
      <c r="U473" s="590"/>
      <c r="V473" s="590"/>
      <c r="W473" s="590"/>
      <c r="X473" s="590"/>
      <c r="Y473" s="590"/>
      <c r="Z473" s="590"/>
    </row>
    <row r="474" spans="1:26" ht="13.5" customHeight="1">
      <c r="A474" s="589"/>
      <c r="B474" s="590"/>
      <c r="C474" s="590"/>
      <c r="D474" s="605"/>
      <c r="E474" s="590"/>
      <c r="F474" s="589"/>
      <c r="G474" s="590"/>
      <c r="H474" s="590"/>
      <c r="I474" s="605"/>
      <c r="J474" s="589"/>
      <c r="K474" s="590"/>
      <c r="L474" s="590"/>
      <c r="M474" s="605"/>
      <c r="N474" s="590"/>
      <c r="O474" s="590"/>
      <c r="P474" s="590"/>
      <c r="Q474" s="590"/>
      <c r="R474" s="590"/>
      <c r="S474" s="590"/>
      <c r="T474" s="590"/>
      <c r="U474" s="590"/>
      <c r="V474" s="590"/>
      <c r="W474" s="590"/>
      <c r="X474" s="590"/>
      <c r="Y474" s="590"/>
      <c r="Z474" s="590"/>
    </row>
    <row r="475" spans="1:26" ht="13.5" customHeight="1">
      <c r="A475" s="589"/>
      <c r="B475" s="590"/>
      <c r="C475" s="590"/>
      <c r="D475" s="605"/>
      <c r="E475" s="590"/>
      <c r="F475" s="589"/>
      <c r="G475" s="590"/>
      <c r="H475" s="590"/>
      <c r="I475" s="605"/>
      <c r="J475" s="589"/>
      <c r="K475" s="590"/>
      <c r="L475" s="590"/>
      <c r="M475" s="605"/>
      <c r="N475" s="590"/>
      <c r="O475" s="590"/>
      <c r="P475" s="590"/>
      <c r="Q475" s="590"/>
      <c r="R475" s="590"/>
      <c r="S475" s="590"/>
      <c r="T475" s="590"/>
      <c r="U475" s="590"/>
      <c r="V475" s="590"/>
      <c r="W475" s="590"/>
      <c r="X475" s="590"/>
      <c r="Y475" s="590"/>
      <c r="Z475" s="590"/>
    </row>
    <row r="476" spans="1:26" ht="13.5" customHeight="1">
      <c r="A476" s="589"/>
      <c r="B476" s="590"/>
      <c r="C476" s="590"/>
      <c r="D476" s="605"/>
      <c r="E476" s="590"/>
      <c r="F476" s="589"/>
      <c r="G476" s="590"/>
      <c r="H476" s="590"/>
      <c r="I476" s="605"/>
      <c r="J476" s="589"/>
      <c r="K476" s="590"/>
      <c r="L476" s="590"/>
      <c r="M476" s="605"/>
      <c r="N476" s="590"/>
      <c r="O476" s="590"/>
      <c r="P476" s="590"/>
      <c r="Q476" s="590"/>
      <c r="R476" s="590"/>
      <c r="S476" s="590"/>
      <c r="T476" s="590"/>
      <c r="U476" s="590"/>
      <c r="V476" s="590"/>
      <c r="W476" s="590"/>
      <c r="X476" s="590"/>
      <c r="Y476" s="590"/>
      <c r="Z476" s="590"/>
    </row>
    <row r="477" spans="1:26" ht="13.5" customHeight="1">
      <c r="A477" s="589"/>
      <c r="B477" s="590"/>
      <c r="C477" s="590"/>
      <c r="D477" s="605"/>
      <c r="E477" s="590"/>
      <c r="F477" s="589"/>
      <c r="G477" s="590"/>
      <c r="H477" s="590"/>
      <c r="I477" s="605"/>
      <c r="J477" s="589"/>
      <c r="K477" s="590"/>
      <c r="L477" s="590"/>
      <c r="M477" s="605"/>
      <c r="N477" s="590"/>
      <c r="O477" s="590"/>
      <c r="P477" s="590"/>
      <c r="Q477" s="590"/>
      <c r="R477" s="590"/>
      <c r="S477" s="590"/>
      <c r="T477" s="590"/>
      <c r="U477" s="590"/>
      <c r="V477" s="590"/>
      <c r="W477" s="590"/>
      <c r="X477" s="590"/>
      <c r="Y477" s="590"/>
      <c r="Z477" s="590"/>
    </row>
    <row r="478" spans="1:26" ht="13.5" customHeight="1">
      <c r="A478" s="589"/>
      <c r="B478" s="590"/>
      <c r="C478" s="590"/>
      <c r="D478" s="605"/>
      <c r="E478" s="590"/>
      <c r="F478" s="589"/>
      <c r="G478" s="590"/>
      <c r="H478" s="590"/>
      <c r="I478" s="605"/>
      <c r="J478" s="589"/>
      <c r="K478" s="590"/>
      <c r="L478" s="590"/>
      <c r="M478" s="605"/>
      <c r="N478" s="590"/>
      <c r="O478" s="590"/>
      <c r="P478" s="590"/>
      <c r="Q478" s="590"/>
      <c r="R478" s="590"/>
      <c r="S478" s="590"/>
      <c r="T478" s="590"/>
      <c r="U478" s="590"/>
      <c r="V478" s="590"/>
      <c r="W478" s="590"/>
      <c r="X478" s="590"/>
      <c r="Y478" s="590"/>
      <c r="Z478" s="590"/>
    </row>
    <row r="479" spans="1:26" ht="13.5" customHeight="1">
      <c r="A479" s="589"/>
      <c r="B479" s="590"/>
      <c r="C479" s="590"/>
      <c r="D479" s="605"/>
      <c r="E479" s="590"/>
      <c r="F479" s="589"/>
      <c r="G479" s="590"/>
      <c r="H479" s="590"/>
      <c r="I479" s="605"/>
      <c r="J479" s="589"/>
      <c r="K479" s="590"/>
      <c r="L479" s="590"/>
      <c r="M479" s="605"/>
      <c r="N479" s="590"/>
      <c r="O479" s="590"/>
      <c r="P479" s="590"/>
      <c r="Q479" s="590"/>
      <c r="R479" s="590"/>
      <c r="S479" s="590"/>
      <c r="T479" s="590"/>
      <c r="U479" s="590"/>
      <c r="V479" s="590"/>
      <c r="W479" s="590"/>
      <c r="X479" s="590"/>
      <c r="Y479" s="590"/>
      <c r="Z479" s="590"/>
    </row>
    <row r="480" spans="1:26" ht="13.5" customHeight="1">
      <c r="A480" s="589"/>
      <c r="B480" s="590"/>
      <c r="C480" s="590"/>
      <c r="D480" s="605"/>
      <c r="E480" s="590"/>
      <c r="F480" s="589"/>
      <c r="G480" s="590"/>
      <c r="H480" s="590"/>
      <c r="I480" s="605"/>
      <c r="J480" s="589"/>
      <c r="K480" s="590"/>
      <c r="L480" s="590"/>
      <c r="M480" s="605"/>
      <c r="N480" s="590"/>
      <c r="O480" s="590"/>
      <c r="P480" s="590"/>
      <c r="Q480" s="590"/>
      <c r="R480" s="590"/>
      <c r="S480" s="590"/>
      <c r="T480" s="590"/>
      <c r="U480" s="590"/>
      <c r="V480" s="590"/>
      <c r="W480" s="590"/>
      <c r="X480" s="590"/>
      <c r="Y480" s="590"/>
      <c r="Z480" s="590"/>
    </row>
    <row r="481" spans="1:26" ht="13.5" customHeight="1">
      <c r="A481" s="589"/>
      <c r="B481" s="590"/>
      <c r="C481" s="590"/>
      <c r="D481" s="605"/>
      <c r="E481" s="590"/>
      <c r="F481" s="589"/>
      <c r="G481" s="590"/>
      <c r="H481" s="590"/>
      <c r="I481" s="605"/>
      <c r="J481" s="589"/>
      <c r="K481" s="590"/>
      <c r="L481" s="590"/>
      <c r="M481" s="605"/>
      <c r="N481" s="590"/>
      <c r="O481" s="590"/>
      <c r="P481" s="590"/>
      <c r="Q481" s="590"/>
      <c r="R481" s="590"/>
      <c r="S481" s="590"/>
      <c r="T481" s="590"/>
      <c r="U481" s="590"/>
      <c r="V481" s="590"/>
      <c r="W481" s="590"/>
      <c r="X481" s="590"/>
      <c r="Y481" s="590"/>
      <c r="Z481" s="590"/>
    </row>
    <row r="482" spans="1:26" ht="13.5" customHeight="1">
      <c r="A482" s="589"/>
      <c r="B482" s="590"/>
      <c r="C482" s="590"/>
      <c r="D482" s="605"/>
      <c r="E482" s="590"/>
      <c r="F482" s="589"/>
      <c r="G482" s="590"/>
      <c r="H482" s="590"/>
      <c r="I482" s="605"/>
      <c r="J482" s="589"/>
      <c r="K482" s="590"/>
      <c r="L482" s="590"/>
      <c r="M482" s="605"/>
      <c r="N482" s="590"/>
      <c r="O482" s="590"/>
      <c r="P482" s="590"/>
      <c r="Q482" s="590"/>
      <c r="R482" s="590"/>
      <c r="S482" s="590"/>
      <c r="T482" s="590"/>
      <c r="U482" s="590"/>
      <c r="V482" s="590"/>
      <c r="W482" s="590"/>
      <c r="X482" s="590"/>
      <c r="Y482" s="590"/>
      <c r="Z482" s="590"/>
    </row>
    <row r="483" spans="1:26" ht="13.5" customHeight="1">
      <c r="A483" s="589"/>
      <c r="B483" s="590"/>
      <c r="C483" s="590"/>
      <c r="D483" s="605"/>
      <c r="E483" s="590"/>
      <c r="F483" s="589"/>
      <c r="G483" s="590"/>
      <c r="H483" s="590"/>
      <c r="I483" s="605"/>
      <c r="J483" s="589"/>
      <c r="K483" s="590"/>
      <c r="L483" s="590"/>
      <c r="M483" s="605"/>
      <c r="N483" s="590"/>
      <c r="O483" s="590"/>
      <c r="P483" s="590"/>
      <c r="Q483" s="590"/>
      <c r="R483" s="590"/>
      <c r="S483" s="590"/>
      <c r="T483" s="590"/>
      <c r="U483" s="590"/>
      <c r="V483" s="590"/>
      <c r="W483" s="590"/>
      <c r="X483" s="590"/>
      <c r="Y483" s="590"/>
      <c r="Z483" s="590"/>
    </row>
    <row r="484" spans="1:26" ht="13.5" customHeight="1">
      <c r="A484" s="589"/>
      <c r="B484" s="590"/>
      <c r="C484" s="590"/>
      <c r="D484" s="605"/>
      <c r="E484" s="590"/>
      <c r="F484" s="589"/>
      <c r="G484" s="590"/>
      <c r="H484" s="590"/>
      <c r="I484" s="605"/>
      <c r="J484" s="589"/>
      <c r="K484" s="590"/>
      <c r="L484" s="590"/>
      <c r="M484" s="605"/>
      <c r="N484" s="590"/>
      <c r="O484" s="590"/>
      <c r="P484" s="590"/>
      <c r="Q484" s="590"/>
      <c r="R484" s="590"/>
      <c r="S484" s="590"/>
      <c r="T484" s="590"/>
      <c r="U484" s="590"/>
      <c r="V484" s="590"/>
      <c r="W484" s="590"/>
      <c r="X484" s="590"/>
      <c r="Y484" s="590"/>
      <c r="Z484" s="590"/>
    </row>
    <row r="485" spans="1:26" ht="13.5" customHeight="1">
      <c r="A485" s="589"/>
      <c r="B485" s="590"/>
      <c r="C485" s="590"/>
      <c r="D485" s="605"/>
      <c r="E485" s="590"/>
      <c r="F485" s="589"/>
      <c r="G485" s="590"/>
      <c r="H485" s="590"/>
      <c r="I485" s="605"/>
      <c r="J485" s="589"/>
      <c r="K485" s="590"/>
      <c r="L485" s="590"/>
      <c r="M485" s="605"/>
      <c r="N485" s="590"/>
      <c r="O485" s="590"/>
      <c r="P485" s="590"/>
      <c r="Q485" s="590"/>
      <c r="R485" s="590"/>
      <c r="S485" s="590"/>
      <c r="T485" s="590"/>
      <c r="U485" s="590"/>
      <c r="V485" s="590"/>
      <c r="W485" s="590"/>
      <c r="X485" s="590"/>
      <c r="Y485" s="590"/>
      <c r="Z485" s="590"/>
    </row>
    <row r="486" spans="1:26" ht="13.5" customHeight="1">
      <c r="A486" s="589"/>
      <c r="B486" s="590"/>
      <c r="C486" s="590"/>
      <c r="D486" s="605"/>
      <c r="E486" s="590"/>
      <c r="F486" s="589"/>
      <c r="G486" s="590"/>
      <c r="H486" s="590"/>
      <c r="I486" s="605"/>
      <c r="J486" s="589"/>
      <c r="K486" s="590"/>
      <c r="L486" s="590"/>
      <c r="M486" s="605"/>
      <c r="N486" s="590"/>
      <c r="O486" s="590"/>
      <c r="P486" s="590"/>
      <c r="Q486" s="590"/>
      <c r="R486" s="590"/>
      <c r="S486" s="590"/>
      <c r="T486" s="590"/>
      <c r="U486" s="590"/>
      <c r="V486" s="590"/>
      <c r="W486" s="590"/>
      <c r="X486" s="590"/>
      <c r="Y486" s="590"/>
      <c r="Z486" s="590"/>
    </row>
    <row r="487" spans="1:26" ht="13.5" customHeight="1">
      <c r="A487" s="589"/>
      <c r="B487" s="590"/>
      <c r="C487" s="590"/>
      <c r="D487" s="605"/>
      <c r="E487" s="590"/>
      <c r="F487" s="589"/>
      <c r="G487" s="590"/>
      <c r="H487" s="590"/>
      <c r="I487" s="605"/>
      <c r="J487" s="589"/>
      <c r="K487" s="590"/>
      <c r="L487" s="590"/>
      <c r="M487" s="605"/>
      <c r="N487" s="590"/>
      <c r="O487" s="590"/>
      <c r="P487" s="590"/>
      <c r="Q487" s="590"/>
      <c r="R487" s="590"/>
      <c r="S487" s="590"/>
      <c r="T487" s="590"/>
      <c r="U487" s="590"/>
      <c r="V487" s="590"/>
      <c r="W487" s="590"/>
      <c r="X487" s="590"/>
      <c r="Y487" s="590"/>
      <c r="Z487" s="590"/>
    </row>
    <row r="488" spans="1:26" ht="13.5" customHeight="1">
      <c r="A488" s="589"/>
      <c r="B488" s="590"/>
      <c r="C488" s="590"/>
      <c r="D488" s="605"/>
      <c r="E488" s="590"/>
      <c r="F488" s="589"/>
      <c r="G488" s="590"/>
      <c r="H488" s="590"/>
      <c r="I488" s="605"/>
      <c r="J488" s="589"/>
      <c r="K488" s="590"/>
      <c r="L488" s="590"/>
      <c r="M488" s="605"/>
      <c r="N488" s="590"/>
      <c r="O488" s="590"/>
      <c r="P488" s="590"/>
      <c r="Q488" s="590"/>
      <c r="R488" s="590"/>
      <c r="S488" s="590"/>
      <c r="T488" s="590"/>
      <c r="U488" s="590"/>
      <c r="V488" s="590"/>
      <c r="W488" s="590"/>
      <c r="X488" s="590"/>
      <c r="Y488" s="590"/>
      <c r="Z488" s="590"/>
    </row>
    <row r="489" spans="1:26" ht="13.5" customHeight="1">
      <c r="A489" s="589"/>
      <c r="B489" s="590"/>
      <c r="C489" s="590"/>
      <c r="D489" s="605"/>
      <c r="E489" s="590"/>
      <c r="F489" s="589"/>
      <c r="G489" s="590"/>
      <c r="H489" s="590"/>
      <c r="I489" s="605"/>
      <c r="J489" s="589"/>
      <c r="K489" s="590"/>
      <c r="L489" s="590"/>
      <c r="M489" s="605"/>
      <c r="N489" s="590"/>
      <c r="O489" s="590"/>
      <c r="P489" s="590"/>
      <c r="Q489" s="590"/>
      <c r="R489" s="590"/>
      <c r="S489" s="590"/>
      <c r="T489" s="590"/>
      <c r="U489" s="590"/>
      <c r="V489" s="590"/>
      <c r="W489" s="590"/>
      <c r="X489" s="590"/>
      <c r="Y489" s="590"/>
      <c r="Z489" s="590"/>
    </row>
    <row r="490" spans="1:26" ht="13.5" customHeight="1">
      <c r="A490" s="589"/>
      <c r="B490" s="590"/>
      <c r="C490" s="590"/>
      <c r="D490" s="605"/>
      <c r="E490" s="590"/>
      <c r="F490" s="589"/>
      <c r="G490" s="590"/>
      <c r="H490" s="590"/>
      <c r="I490" s="605"/>
      <c r="J490" s="589"/>
      <c r="K490" s="590"/>
      <c r="L490" s="590"/>
      <c r="M490" s="605"/>
      <c r="N490" s="590"/>
      <c r="O490" s="590"/>
      <c r="P490" s="590"/>
      <c r="Q490" s="590"/>
      <c r="R490" s="590"/>
      <c r="S490" s="590"/>
      <c r="T490" s="590"/>
      <c r="U490" s="590"/>
      <c r="V490" s="590"/>
      <c r="W490" s="590"/>
      <c r="X490" s="590"/>
      <c r="Y490" s="590"/>
      <c r="Z490" s="590"/>
    </row>
    <row r="491" spans="1:26" ht="13.5" customHeight="1">
      <c r="A491" s="589"/>
      <c r="B491" s="590"/>
      <c r="C491" s="590"/>
      <c r="D491" s="605"/>
      <c r="E491" s="590"/>
      <c r="F491" s="589"/>
      <c r="G491" s="590"/>
      <c r="H491" s="590"/>
      <c r="I491" s="605"/>
      <c r="J491" s="589"/>
      <c r="K491" s="590"/>
      <c r="L491" s="590"/>
      <c r="M491" s="605"/>
      <c r="N491" s="590"/>
      <c r="O491" s="590"/>
      <c r="P491" s="590"/>
      <c r="Q491" s="590"/>
      <c r="R491" s="590"/>
      <c r="S491" s="590"/>
      <c r="T491" s="590"/>
      <c r="U491" s="590"/>
      <c r="V491" s="590"/>
      <c r="W491" s="590"/>
      <c r="X491" s="590"/>
      <c r="Y491" s="590"/>
      <c r="Z491" s="590"/>
    </row>
    <row r="492" spans="1:26" ht="13.5" customHeight="1">
      <c r="A492" s="589"/>
      <c r="B492" s="590"/>
      <c r="C492" s="590"/>
      <c r="D492" s="605"/>
      <c r="E492" s="590"/>
      <c r="F492" s="589"/>
      <c r="G492" s="590"/>
      <c r="H492" s="590"/>
      <c r="I492" s="605"/>
      <c r="J492" s="589"/>
      <c r="K492" s="590"/>
      <c r="L492" s="590"/>
      <c r="M492" s="605"/>
      <c r="N492" s="590"/>
      <c r="O492" s="590"/>
      <c r="P492" s="590"/>
      <c r="Q492" s="590"/>
      <c r="R492" s="590"/>
      <c r="S492" s="590"/>
      <c r="T492" s="590"/>
      <c r="U492" s="590"/>
      <c r="V492" s="590"/>
      <c r="W492" s="590"/>
      <c r="X492" s="590"/>
      <c r="Y492" s="590"/>
      <c r="Z492" s="590"/>
    </row>
    <row r="493" spans="1:26" ht="13.5" customHeight="1">
      <c r="A493" s="589"/>
      <c r="B493" s="590"/>
      <c r="C493" s="590"/>
      <c r="D493" s="605"/>
      <c r="E493" s="590"/>
      <c r="F493" s="589"/>
      <c r="G493" s="590"/>
      <c r="H493" s="590"/>
      <c r="I493" s="605"/>
      <c r="J493" s="589"/>
      <c r="K493" s="590"/>
      <c r="L493" s="590"/>
      <c r="M493" s="605"/>
      <c r="N493" s="590"/>
      <c r="O493" s="590"/>
      <c r="P493" s="590"/>
      <c r="Q493" s="590"/>
      <c r="R493" s="590"/>
      <c r="S493" s="590"/>
      <c r="T493" s="590"/>
      <c r="U493" s="590"/>
      <c r="V493" s="590"/>
      <c r="W493" s="590"/>
      <c r="X493" s="590"/>
      <c r="Y493" s="590"/>
      <c r="Z493" s="590"/>
    </row>
    <row r="494" spans="1:26" ht="13.5" customHeight="1">
      <c r="A494" s="589"/>
      <c r="B494" s="590"/>
      <c r="C494" s="590"/>
      <c r="D494" s="605"/>
      <c r="E494" s="590"/>
      <c r="F494" s="589"/>
      <c r="G494" s="590"/>
      <c r="H494" s="590"/>
      <c r="I494" s="605"/>
      <c r="J494" s="589"/>
      <c r="K494" s="590"/>
      <c r="L494" s="590"/>
      <c r="M494" s="605"/>
      <c r="N494" s="590"/>
      <c r="O494" s="590"/>
      <c r="P494" s="590"/>
      <c r="Q494" s="590"/>
      <c r="R494" s="590"/>
      <c r="S494" s="590"/>
      <c r="T494" s="590"/>
      <c r="U494" s="590"/>
      <c r="V494" s="590"/>
      <c r="W494" s="590"/>
      <c r="X494" s="590"/>
      <c r="Y494" s="590"/>
      <c r="Z494" s="590"/>
    </row>
    <row r="495" spans="1:26" ht="13.5" customHeight="1">
      <c r="A495" s="589"/>
      <c r="B495" s="590"/>
      <c r="C495" s="590"/>
      <c r="D495" s="605"/>
      <c r="E495" s="590"/>
      <c r="F495" s="589"/>
      <c r="G495" s="590"/>
      <c r="H495" s="590"/>
      <c r="I495" s="605"/>
      <c r="J495" s="589"/>
      <c r="K495" s="590"/>
      <c r="L495" s="590"/>
      <c r="M495" s="605"/>
      <c r="N495" s="590"/>
      <c r="O495" s="590"/>
      <c r="P495" s="590"/>
      <c r="Q495" s="590"/>
      <c r="R495" s="590"/>
      <c r="S495" s="590"/>
      <c r="T495" s="590"/>
      <c r="U495" s="590"/>
      <c r="V495" s="590"/>
      <c r="W495" s="590"/>
      <c r="X495" s="590"/>
      <c r="Y495" s="590"/>
      <c r="Z495" s="590"/>
    </row>
    <row r="496" spans="1:26" ht="13.5" customHeight="1">
      <c r="A496" s="589"/>
      <c r="B496" s="590"/>
      <c r="C496" s="590"/>
      <c r="D496" s="605"/>
      <c r="E496" s="590"/>
      <c r="F496" s="589"/>
      <c r="G496" s="590"/>
      <c r="H496" s="590"/>
      <c r="I496" s="605"/>
      <c r="J496" s="589"/>
      <c r="K496" s="590"/>
      <c r="L496" s="590"/>
      <c r="M496" s="605"/>
      <c r="N496" s="590"/>
      <c r="O496" s="590"/>
      <c r="P496" s="590"/>
      <c r="Q496" s="590"/>
      <c r="R496" s="590"/>
      <c r="S496" s="590"/>
      <c r="T496" s="590"/>
      <c r="U496" s="590"/>
      <c r="V496" s="590"/>
      <c r="W496" s="590"/>
      <c r="X496" s="590"/>
      <c r="Y496" s="590"/>
      <c r="Z496" s="590"/>
    </row>
    <row r="497" spans="1:26" ht="13.5" customHeight="1">
      <c r="A497" s="589"/>
      <c r="B497" s="590"/>
      <c r="C497" s="590"/>
      <c r="D497" s="605"/>
      <c r="E497" s="590"/>
      <c r="F497" s="589"/>
      <c r="G497" s="590"/>
      <c r="H497" s="590"/>
      <c r="I497" s="605"/>
      <c r="J497" s="589"/>
      <c r="K497" s="590"/>
      <c r="L497" s="590"/>
      <c r="M497" s="605"/>
      <c r="N497" s="590"/>
      <c r="O497" s="590"/>
      <c r="P497" s="590"/>
      <c r="Q497" s="590"/>
      <c r="R497" s="590"/>
      <c r="S497" s="590"/>
      <c r="T497" s="590"/>
      <c r="U497" s="590"/>
      <c r="V497" s="590"/>
      <c r="W497" s="590"/>
      <c r="X497" s="590"/>
      <c r="Y497" s="590"/>
      <c r="Z497" s="590"/>
    </row>
    <row r="498" spans="1:26" ht="13.5" customHeight="1">
      <c r="A498" s="589"/>
      <c r="B498" s="590"/>
      <c r="C498" s="590"/>
      <c r="D498" s="605"/>
      <c r="E498" s="590"/>
      <c r="F498" s="589"/>
      <c r="G498" s="590"/>
      <c r="H498" s="590"/>
      <c r="I498" s="605"/>
      <c r="J498" s="589"/>
      <c r="K498" s="590"/>
      <c r="L498" s="590"/>
      <c r="M498" s="605"/>
      <c r="N498" s="590"/>
      <c r="O498" s="590"/>
      <c r="P498" s="590"/>
      <c r="Q498" s="590"/>
      <c r="R498" s="590"/>
      <c r="S498" s="590"/>
      <c r="T498" s="590"/>
      <c r="U498" s="590"/>
      <c r="V498" s="590"/>
      <c r="W498" s="590"/>
      <c r="X498" s="590"/>
      <c r="Y498" s="590"/>
      <c r="Z498" s="590"/>
    </row>
    <row r="499" spans="1:26" ht="13.5" customHeight="1">
      <c r="A499" s="589"/>
      <c r="B499" s="590"/>
      <c r="C499" s="590"/>
      <c r="D499" s="605"/>
      <c r="E499" s="590"/>
      <c r="F499" s="589"/>
      <c r="G499" s="590"/>
      <c r="H499" s="590"/>
      <c r="I499" s="605"/>
      <c r="J499" s="589"/>
      <c r="K499" s="590"/>
      <c r="L499" s="590"/>
      <c r="M499" s="605"/>
      <c r="N499" s="590"/>
      <c r="O499" s="590"/>
      <c r="P499" s="590"/>
      <c r="Q499" s="590"/>
      <c r="R499" s="590"/>
      <c r="S499" s="590"/>
      <c r="T499" s="590"/>
      <c r="U499" s="590"/>
      <c r="V499" s="590"/>
      <c r="W499" s="590"/>
      <c r="X499" s="590"/>
      <c r="Y499" s="590"/>
      <c r="Z499" s="590"/>
    </row>
    <row r="500" spans="1:26" ht="13.5" customHeight="1">
      <c r="A500" s="589"/>
      <c r="B500" s="590"/>
      <c r="C500" s="590"/>
      <c r="D500" s="605"/>
      <c r="E500" s="590"/>
      <c r="F500" s="589"/>
      <c r="G500" s="590"/>
      <c r="H500" s="590"/>
      <c r="I500" s="605"/>
      <c r="J500" s="589"/>
      <c r="K500" s="590"/>
      <c r="L500" s="590"/>
      <c r="M500" s="605"/>
      <c r="N500" s="590"/>
      <c r="O500" s="590"/>
      <c r="P500" s="590"/>
      <c r="Q500" s="590"/>
      <c r="R500" s="590"/>
      <c r="S500" s="590"/>
      <c r="T500" s="590"/>
      <c r="U500" s="590"/>
      <c r="V500" s="590"/>
      <c r="W500" s="590"/>
      <c r="X500" s="590"/>
      <c r="Y500" s="590"/>
      <c r="Z500" s="590"/>
    </row>
    <row r="501" spans="1:26" ht="13.5" customHeight="1">
      <c r="A501" s="589"/>
      <c r="B501" s="590"/>
      <c r="C501" s="590"/>
      <c r="D501" s="605"/>
      <c r="E501" s="590"/>
      <c r="F501" s="589"/>
      <c r="G501" s="590"/>
      <c r="H501" s="590"/>
      <c r="I501" s="605"/>
      <c r="J501" s="589"/>
      <c r="K501" s="590"/>
      <c r="L501" s="590"/>
      <c r="M501" s="605"/>
      <c r="N501" s="590"/>
      <c r="O501" s="590"/>
      <c r="P501" s="590"/>
      <c r="Q501" s="590"/>
      <c r="R501" s="590"/>
      <c r="S501" s="590"/>
      <c r="T501" s="590"/>
      <c r="U501" s="590"/>
      <c r="V501" s="590"/>
      <c r="W501" s="590"/>
      <c r="X501" s="590"/>
      <c r="Y501" s="590"/>
      <c r="Z501" s="590"/>
    </row>
    <row r="502" spans="1:26" ht="13.5" customHeight="1">
      <c r="A502" s="589"/>
      <c r="B502" s="590"/>
      <c r="C502" s="590"/>
      <c r="D502" s="605"/>
      <c r="E502" s="590"/>
      <c r="F502" s="589"/>
      <c r="G502" s="590"/>
      <c r="H502" s="590"/>
      <c r="I502" s="605"/>
      <c r="J502" s="589"/>
      <c r="K502" s="590"/>
      <c r="L502" s="590"/>
      <c r="M502" s="605"/>
      <c r="N502" s="590"/>
      <c r="O502" s="590"/>
      <c r="P502" s="590"/>
      <c r="Q502" s="590"/>
      <c r="R502" s="590"/>
      <c r="S502" s="590"/>
      <c r="T502" s="590"/>
      <c r="U502" s="590"/>
      <c r="V502" s="590"/>
      <c r="W502" s="590"/>
      <c r="X502" s="590"/>
      <c r="Y502" s="590"/>
      <c r="Z502" s="590"/>
    </row>
    <row r="503" spans="1:26" ht="13.5" customHeight="1">
      <c r="A503" s="589"/>
      <c r="B503" s="590"/>
      <c r="C503" s="590"/>
      <c r="D503" s="605"/>
      <c r="E503" s="590"/>
      <c r="F503" s="589"/>
      <c r="G503" s="590"/>
      <c r="H503" s="590"/>
      <c r="I503" s="605"/>
      <c r="J503" s="589"/>
      <c r="K503" s="590"/>
      <c r="L503" s="590"/>
      <c r="M503" s="605"/>
      <c r="N503" s="590"/>
      <c r="O503" s="590"/>
      <c r="P503" s="590"/>
      <c r="Q503" s="590"/>
      <c r="R503" s="590"/>
      <c r="S503" s="590"/>
      <c r="T503" s="590"/>
      <c r="U503" s="590"/>
      <c r="V503" s="590"/>
      <c r="W503" s="590"/>
      <c r="X503" s="590"/>
      <c r="Y503" s="590"/>
      <c r="Z503" s="590"/>
    </row>
    <row r="504" spans="1:26" ht="13.5" customHeight="1">
      <c r="A504" s="589"/>
      <c r="B504" s="590"/>
      <c r="C504" s="590"/>
      <c r="D504" s="605"/>
      <c r="E504" s="590"/>
      <c r="F504" s="589"/>
      <c r="G504" s="590"/>
      <c r="H504" s="590"/>
      <c r="I504" s="605"/>
      <c r="J504" s="589"/>
      <c r="K504" s="590"/>
      <c r="L504" s="590"/>
      <c r="M504" s="605"/>
      <c r="N504" s="590"/>
      <c r="O504" s="590"/>
      <c r="P504" s="590"/>
      <c r="Q504" s="590"/>
      <c r="R504" s="590"/>
      <c r="S504" s="590"/>
      <c r="T504" s="590"/>
      <c r="U504" s="590"/>
      <c r="V504" s="590"/>
      <c r="W504" s="590"/>
      <c r="X504" s="590"/>
      <c r="Y504" s="590"/>
      <c r="Z504" s="590"/>
    </row>
    <row r="505" spans="1:26" ht="13.5" customHeight="1">
      <c r="A505" s="589"/>
      <c r="B505" s="590"/>
      <c r="C505" s="590"/>
      <c r="D505" s="605"/>
      <c r="E505" s="590"/>
      <c r="F505" s="589"/>
      <c r="G505" s="590"/>
      <c r="H505" s="590"/>
      <c r="I505" s="605"/>
      <c r="J505" s="589"/>
      <c r="K505" s="590"/>
      <c r="L505" s="590"/>
      <c r="M505" s="605"/>
      <c r="N505" s="590"/>
      <c r="O505" s="590"/>
      <c r="P505" s="590"/>
      <c r="Q505" s="590"/>
      <c r="R505" s="590"/>
      <c r="S505" s="590"/>
      <c r="T505" s="590"/>
      <c r="U505" s="590"/>
      <c r="V505" s="590"/>
      <c r="W505" s="590"/>
      <c r="X505" s="590"/>
      <c r="Y505" s="590"/>
      <c r="Z505" s="590"/>
    </row>
    <row r="506" spans="1:26" ht="13.5" customHeight="1">
      <c r="A506" s="589"/>
      <c r="B506" s="590"/>
      <c r="C506" s="590"/>
      <c r="D506" s="605"/>
      <c r="E506" s="590"/>
      <c r="F506" s="589"/>
      <c r="G506" s="590"/>
      <c r="H506" s="590"/>
      <c r="I506" s="605"/>
      <c r="J506" s="589"/>
      <c r="K506" s="590"/>
      <c r="L506" s="590"/>
      <c r="M506" s="605"/>
      <c r="N506" s="590"/>
      <c r="O506" s="590"/>
      <c r="P506" s="590"/>
      <c r="Q506" s="590"/>
      <c r="R506" s="590"/>
      <c r="S506" s="590"/>
      <c r="T506" s="590"/>
      <c r="U506" s="590"/>
      <c r="V506" s="590"/>
      <c r="W506" s="590"/>
      <c r="X506" s="590"/>
      <c r="Y506" s="590"/>
      <c r="Z506" s="590"/>
    </row>
    <row r="507" spans="1:26" ht="13.5" customHeight="1">
      <c r="A507" s="589"/>
      <c r="B507" s="590"/>
      <c r="C507" s="590"/>
      <c r="D507" s="605"/>
      <c r="E507" s="590"/>
      <c r="F507" s="589"/>
      <c r="G507" s="590"/>
      <c r="H507" s="590"/>
      <c r="I507" s="605"/>
      <c r="J507" s="589"/>
      <c r="K507" s="590"/>
      <c r="L507" s="590"/>
      <c r="M507" s="605"/>
      <c r="N507" s="590"/>
      <c r="O507" s="590"/>
      <c r="P507" s="590"/>
      <c r="Q507" s="590"/>
      <c r="R507" s="590"/>
      <c r="S507" s="590"/>
      <c r="T507" s="590"/>
      <c r="U507" s="590"/>
      <c r="V507" s="590"/>
      <c r="W507" s="590"/>
      <c r="X507" s="590"/>
      <c r="Y507" s="590"/>
      <c r="Z507" s="590"/>
    </row>
    <row r="508" spans="1:26" ht="13.5" customHeight="1">
      <c r="A508" s="589"/>
      <c r="B508" s="590"/>
      <c r="C508" s="590"/>
      <c r="D508" s="605"/>
      <c r="E508" s="590"/>
      <c r="F508" s="589"/>
      <c r="G508" s="590"/>
      <c r="H508" s="590"/>
      <c r="I508" s="605"/>
      <c r="J508" s="589"/>
      <c r="K508" s="590"/>
      <c r="L508" s="590"/>
      <c r="M508" s="605"/>
      <c r="N508" s="590"/>
      <c r="O508" s="590"/>
      <c r="P508" s="590"/>
      <c r="Q508" s="590"/>
      <c r="R508" s="590"/>
      <c r="S508" s="590"/>
      <c r="T508" s="590"/>
      <c r="U508" s="590"/>
      <c r="V508" s="590"/>
      <c r="W508" s="590"/>
      <c r="X508" s="590"/>
      <c r="Y508" s="590"/>
      <c r="Z508" s="590"/>
    </row>
    <row r="509" spans="1:26" ht="13.5" customHeight="1">
      <c r="A509" s="589"/>
      <c r="B509" s="590"/>
      <c r="C509" s="590"/>
      <c r="D509" s="605"/>
      <c r="E509" s="590"/>
      <c r="F509" s="589"/>
      <c r="G509" s="590"/>
      <c r="H509" s="590"/>
      <c r="I509" s="605"/>
      <c r="J509" s="589"/>
      <c r="K509" s="590"/>
      <c r="L509" s="590"/>
      <c r="M509" s="605"/>
      <c r="N509" s="590"/>
      <c r="O509" s="590"/>
      <c r="P509" s="590"/>
      <c r="Q509" s="590"/>
      <c r="R509" s="590"/>
      <c r="S509" s="590"/>
      <c r="T509" s="590"/>
      <c r="U509" s="590"/>
      <c r="V509" s="590"/>
      <c r="W509" s="590"/>
      <c r="X509" s="590"/>
      <c r="Y509" s="590"/>
      <c r="Z509" s="590"/>
    </row>
    <row r="510" spans="1:26" ht="13.5" customHeight="1">
      <c r="A510" s="589"/>
      <c r="B510" s="590"/>
      <c r="C510" s="590"/>
      <c r="D510" s="605"/>
      <c r="E510" s="590"/>
      <c r="F510" s="589"/>
      <c r="G510" s="590"/>
      <c r="H510" s="590"/>
      <c r="I510" s="605"/>
      <c r="J510" s="589"/>
      <c r="K510" s="590"/>
      <c r="L510" s="590"/>
      <c r="M510" s="605"/>
      <c r="N510" s="590"/>
      <c r="O510" s="590"/>
      <c r="P510" s="590"/>
      <c r="Q510" s="590"/>
      <c r="R510" s="590"/>
      <c r="S510" s="590"/>
      <c r="T510" s="590"/>
      <c r="U510" s="590"/>
      <c r="V510" s="590"/>
      <c r="W510" s="590"/>
      <c r="X510" s="590"/>
      <c r="Y510" s="590"/>
      <c r="Z510" s="590"/>
    </row>
    <row r="511" spans="1:26" ht="13.5" customHeight="1">
      <c r="A511" s="589"/>
      <c r="B511" s="590"/>
      <c r="C511" s="590"/>
      <c r="D511" s="605"/>
      <c r="E511" s="590"/>
      <c r="F511" s="589"/>
      <c r="G511" s="590"/>
      <c r="H511" s="590"/>
      <c r="I511" s="605"/>
      <c r="J511" s="589"/>
      <c r="K511" s="590"/>
      <c r="L511" s="590"/>
      <c r="M511" s="605"/>
      <c r="N511" s="590"/>
      <c r="O511" s="590"/>
      <c r="P511" s="590"/>
      <c r="Q511" s="590"/>
      <c r="R511" s="590"/>
      <c r="S511" s="590"/>
      <c r="T511" s="590"/>
      <c r="U511" s="590"/>
      <c r="V511" s="590"/>
      <c r="W511" s="590"/>
      <c r="X511" s="590"/>
      <c r="Y511" s="590"/>
      <c r="Z511" s="590"/>
    </row>
    <row r="512" spans="1:26" ht="13.5" customHeight="1">
      <c r="A512" s="589"/>
      <c r="B512" s="590"/>
      <c r="C512" s="590"/>
      <c r="D512" s="605"/>
      <c r="E512" s="590"/>
      <c r="F512" s="589"/>
      <c r="G512" s="590"/>
      <c r="H512" s="590"/>
      <c r="I512" s="605"/>
      <c r="J512" s="589"/>
      <c r="K512" s="590"/>
      <c r="L512" s="590"/>
      <c r="M512" s="605"/>
      <c r="N512" s="590"/>
      <c r="O512" s="590"/>
      <c r="P512" s="590"/>
      <c r="Q512" s="590"/>
      <c r="R512" s="590"/>
      <c r="S512" s="590"/>
      <c r="T512" s="590"/>
      <c r="U512" s="590"/>
      <c r="V512" s="590"/>
      <c r="W512" s="590"/>
      <c r="X512" s="590"/>
      <c r="Y512" s="590"/>
      <c r="Z512" s="590"/>
    </row>
    <row r="513" spans="1:26" ht="13.5" customHeight="1">
      <c r="A513" s="589"/>
      <c r="B513" s="590"/>
      <c r="C513" s="590"/>
      <c r="D513" s="605"/>
      <c r="E513" s="590"/>
      <c r="F513" s="589"/>
      <c r="G513" s="590"/>
      <c r="H513" s="590"/>
      <c r="I513" s="605"/>
      <c r="J513" s="589"/>
      <c r="K513" s="590"/>
      <c r="L513" s="590"/>
      <c r="M513" s="605"/>
      <c r="N513" s="590"/>
      <c r="O513" s="590"/>
      <c r="P513" s="590"/>
      <c r="Q513" s="590"/>
      <c r="R513" s="590"/>
      <c r="S513" s="590"/>
      <c r="T513" s="590"/>
      <c r="U513" s="590"/>
      <c r="V513" s="590"/>
      <c r="W513" s="590"/>
      <c r="X513" s="590"/>
      <c r="Y513" s="590"/>
      <c r="Z513" s="590"/>
    </row>
    <row r="514" spans="1:26" ht="13.5" customHeight="1">
      <c r="A514" s="589"/>
      <c r="B514" s="590"/>
      <c r="C514" s="590"/>
      <c r="D514" s="605"/>
      <c r="E514" s="590"/>
      <c r="F514" s="589"/>
      <c r="G514" s="590"/>
      <c r="H514" s="590"/>
      <c r="I514" s="605"/>
      <c r="J514" s="589"/>
      <c r="K514" s="590"/>
      <c r="L514" s="590"/>
      <c r="M514" s="605"/>
      <c r="N514" s="590"/>
      <c r="O514" s="590"/>
      <c r="P514" s="590"/>
      <c r="Q514" s="590"/>
      <c r="R514" s="590"/>
      <c r="S514" s="590"/>
      <c r="T514" s="590"/>
      <c r="U514" s="590"/>
      <c r="V514" s="590"/>
      <c r="W514" s="590"/>
      <c r="X514" s="590"/>
      <c r="Y514" s="590"/>
      <c r="Z514" s="590"/>
    </row>
    <row r="515" spans="1:26" ht="13.5" customHeight="1">
      <c r="A515" s="589"/>
      <c r="B515" s="590"/>
      <c r="C515" s="590"/>
      <c r="D515" s="605"/>
      <c r="E515" s="590"/>
      <c r="F515" s="589"/>
      <c r="G515" s="590"/>
      <c r="H515" s="590"/>
      <c r="I515" s="605"/>
      <c r="J515" s="589"/>
      <c r="K515" s="590"/>
      <c r="L515" s="590"/>
      <c r="M515" s="605"/>
      <c r="N515" s="590"/>
      <c r="O515" s="590"/>
      <c r="P515" s="590"/>
      <c r="Q515" s="590"/>
      <c r="R515" s="590"/>
      <c r="S515" s="590"/>
      <c r="T515" s="590"/>
      <c r="U515" s="590"/>
      <c r="V515" s="590"/>
      <c r="W515" s="590"/>
      <c r="X515" s="590"/>
      <c r="Y515" s="590"/>
      <c r="Z515" s="590"/>
    </row>
    <row r="516" spans="1:26" ht="13.5" customHeight="1">
      <c r="A516" s="589"/>
      <c r="B516" s="590"/>
      <c r="C516" s="590"/>
      <c r="D516" s="605"/>
      <c r="E516" s="590"/>
      <c r="F516" s="589"/>
      <c r="G516" s="590"/>
      <c r="H516" s="590"/>
      <c r="I516" s="605"/>
      <c r="J516" s="589"/>
      <c r="K516" s="590"/>
      <c r="L516" s="590"/>
      <c r="M516" s="605"/>
      <c r="N516" s="590"/>
      <c r="O516" s="590"/>
      <c r="P516" s="590"/>
      <c r="Q516" s="590"/>
      <c r="R516" s="590"/>
      <c r="S516" s="590"/>
      <c r="T516" s="590"/>
      <c r="U516" s="590"/>
      <c r="V516" s="590"/>
      <c r="W516" s="590"/>
      <c r="X516" s="590"/>
      <c r="Y516" s="590"/>
      <c r="Z516" s="590"/>
    </row>
    <row r="517" spans="1:26" ht="13.5" customHeight="1">
      <c r="A517" s="589"/>
      <c r="B517" s="590"/>
      <c r="C517" s="590"/>
      <c r="D517" s="605"/>
      <c r="E517" s="590"/>
      <c r="F517" s="589"/>
      <c r="G517" s="590"/>
      <c r="H517" s="590"/>
      <c r="I517" s="605"/>
      <c r="J517" s="589"/>
      <c r="K517" s="590"/>
      <c r="L517" s="590"/>
      <c r="M517" s="605"/>
      <c r="N517" s="590"/>
      <c r="O517" s="590"/>
      <c r="P517" s="590"/>
      <c r="Q517" s="590"/>
      <c r="R517" s="590"/>
      <c r="S517" s="590"/>
      <c r="T517" s="590"/>
      <c r="U517" s="590"/>
      <c r="V517" s="590"/>
      <c r="W517" s="590"/>
      <c r="X517" s="590"/>
      <c r="Y517" s="590"/>
      <c r="Z517" s="590"/>
    </row>
    <row r="518" spans="1:26" ht="13.5" customHeight="1">
      <c r="A518" s="589"/>
      <c r="B518" s="590"/>
      <c r="C518" s="590"/>
      <c r="D518" s="605"/>
      <c r="E518" s="590"/>
      <c r="F518" s="589"/>
      <c r="G518" s="590"/>
      <c r="H518" s="590"/>
      <c r="I518" s="605"/>
      <c r="J518" s="589"/>
      <c r="K518" s="590"/>
      <c r="L518" s="590"/>
      <c r="M518" s="605"/>
      <c r="N518" s="590"/>
      <c r="O518" s="590"/>
      <c r="P518" s="590"/>
      <c r="Q518" s="590"/>
      <c r="R518" s="590"/>
      <c r="S518" s="590"/>
      <c r="T518" s="590"/>
      <c r="U518" s="590"/>
      <c r="V518" s="590"/>
      <c r="W518" s="590"/>
      <c r="X518" s="590"/>
      <c r="Y518" s="590"/>
      <c r="Z518" s="590"/>
    </row>
    <row r="519" spans="1:26" ht="13.5" customHeight="1">
      <c r="A519" s="589"/>
      <c r="B519" s="590"/>
      <c r="C519" s="590"/>
      <c r="D519" s="605"/>
      <c r="E519" s="590"/>
      <c r="F519" s="589"/>
      <c r="G519" s="590"/>
      <c r="H519" s="590"/>
      <c r="I519" s="605"/>
      <c r="J519" s="589"/>
      <c r="K519" s="590"/>
      <c r="L519" s="590"/>
      <c r="M519" s="605"/>
      <c r="N519" s="590"/>
      <c r="O519" s="590"/>
      <c r="P519" s="590"/>
      <c r="Q519" s="590"/>
      <c r="R519" s="590"/>
      <c r="S519" s="590"/>
      <c r="T519" s="590"/>
      <c r="U519" s="590"/>
      <c r="V519" s="590"/>
      <c r="W519" s="590"/>
      <c r="X519" s="590"/>
      <c r="Y519" s="590"/>
      <c r="Z519" s="590"/>
    </row>
    <row r="520" spans="1:26" ht="13.5" customHeight="1">
      <c r="A520" s="589"/>
      <c r="B520" s="590"/>
      <c r="C520" s="590"/>
      <c r="D520" s="605"/>
      <c r="E520" s="590"/>
      <c r="F520" s="589"/>
      <c r="G520" s="590"/>
      <c r="H520" s="590"/>
      <c r="I520" s="605"/>
      <c r="J520" s="589"/>
      <c r="K520" s="590"/>
      <c r="L520" s="590"/>
      <c r="M520" s="605"/>
      <c r="N520" s="590"/>
      <c r="O520" s="590"/>
      <c r="P520" s="590"/>
      <c r="Q520" s="590"/>
      <c r="R520" s="590"/>
      <c r="S520" s="590"/>
      <c r="T520" s="590"/>
      <c r="U520" s="590"/>
      <c r="V520" s="590"/>
      <c r="W520" s="590"/>
      <c r="X520" s="590"/>
      <c r="Y520" s="590"/>
      <c r="Z520" s="590"/>
    </row>
    <row r="521" spans="1:26" ht="13.5" customHeight="1">
      <c r="A521" s="589"/>
      <c r="B521" s="590"/>
      <c r="C521" s="590"/>
      <c r="D521" s="605"/>
      <c r="E521" s="590"/>
      <c r="F521" s="589"/>
      <c r="G521" s="590"/>
      <c r="H521" s="590"/>
      <c r="I521" s="605"/>
      <c r="J521" s="589"/>
      <c r="K521" s="590"/>
      <c r="L521" s="590"/>
      <c r="M521" s="605"/>
      <c r="N521" s="590"/>
      <c r="O521" s="590"/>
      <c r="P521" s="590"/>
      <c r="Q521" s="590"/>
      <c r="R521" s="590"/>
      <c r="S521" s="590"/>
      <c r="T521" s="590"/>
      <c r="U521" s="590"/>
      <c r="V521" s="590"/>
      <c r="W521" s="590"/>
      <c r="X521" s="590"/>
      <c r="Y521" s="590"/>
      <c r="Z521" s="590"/>
    </row>
    <row r="522" spans="1:26" ht="13.5" customHeight="1">
      <c r="A522" s="589"/>
      <c r="B522" s="590"/>
      <c r="C522" s="590"/>
      <c r="D522" s="605"/>
      <c r="E522" s="590"/>
      <c r="F522" s="589"/>
      <c r="G522" s="590"/>
      <c r="H522" s="590"/>
      <c r="I522" s="605"/>
      <c r="J522" s="589"/>
      <c r="K522" s="590"/>
      <c r="L522" s="590"/>
      <c r="M522" s="605"/>
      <c r="N522" s="590"/>
      <c r="O522" s="590"/>
      <c r="P522" s="590"/>
      <c r="Q522" s="590"/>
      <c r="R522" s="590"/>
      <c r="S522" s="590"/>
      <c r="T522" s="590"/>
      <c r="U522" s="590"/>
      <c r="V522" s="590"/>
      <c r="W522" s="590"/>
      <c r="X522" s="590"/>
      <c r="Y522" s="590"/>
      <c r="Z522" s="590"/>
    </row>
    <row r="523" spans="1:26" ht="13.5" customHeight="1">
      <c r="A523" s="589"/>
      <c r="B523" s="590"/>
      <c r="C523" s="590"/>
      <c r="D523" s="605"/>
      <c r="E523" s="590"/>
      <c r="F523" s="589"/>
      <c r="G523" s="590"/>
      <c r="H523" s="590"/>
      <c r="I523" s="605"/>
      <c r="J523" s="589"/>
      <c r="K523" s="590"/>
      <c r="L523" s="590"/>
      <c r="M523" s="605"/>
      <c r="N523" s="590"/>
      <c r="O523" s="590"/>
      <c r="P523" s="590"/>
      <c r="Q523" s="590"/>
      <c r="R523" s="590"/>
      <c r="S523" s="590"/>
      <c r="T523" s="590"/>
      <c r="U523" s="590"/>
      <c r="V523" s="590"/>
      <c r="W523" s="590"/>
      <c r="X523" s="590"/>
      <c r="Y523" s="590"/>
      <c r="Z523" s="590"/>
    </row>
    <row r="524" spans="1:26" ht="13.5" customHeight="1">
      <c r="A524" s="589"/>
      <c r="B524" s="590"/>
      <c r="C524" s="590"/>
      <c r="D524" s="605"/>
      <c r="E524" s="590"/>
      <c r="F524" s="589"/>
      <c r="G524" s="590"/>
      <c r="H524" s="590"/>
      <c r="I524" s="605"/>
      <c r="J524" s="589"/>
      <c r="K524" s="590"/>
      <c r="L524" s="590"/>
      <c r="M524" s="605"/>
      <c r="N524" s="590"/>
      <c r="O524" s="590"/>
      <c r="P524" s="590"/>
      <c r="Q524" s="590"/>
      <c r="R524" s="590"/>
      <c r="S524" s="590"/>
      <c r="T524" s="590"/>
      <c r="U524" s="590"/>
      <c r="V524" s="590"/>
      <c r="W524" s="590"/>
      <c r="X524" s="590"/>
      <c r="Y524" s="590"/>
      <c r="Z524" s="590"/>
    </row>
    <row r="525" spans="1:26" ht="13.5" customHeight="1">
      <c r="A525" s="589"/>
      <c r="B525" s="590"/>
      <c r="C525" s="590"/>
      <c r="D525" s="605"/>
      <c r="E525" s="590"/>
      <c r="F525" s="589"/>
      <c r="G525" s="590"/>
      <c r="H525" s="590"/>
      <c r="I525" s="605"/>
      <c r="J525" s="589"/>
      <c r="K525" s="590"/>
      <c r="L525" s="590"/>
      <c r="M525" s="605"/>
      <c r="N525" s="590"/>
      <c r="O525" s="590"/>
      <c r="P525" s="590"/>
      <c r="Q525" s="590"/>
      <c r="R525" s="590"/>
      <c r="S525" s="590"/>
      <c r="T525" s="590"/>
      <c r="U525" s="590"/>
      <c r="V525" s="590"/>
      <c r="W525" s="590"/>
      <c r="X525" s="590"/>
      <c r="Y525" s="590"/>
      <c r="Z525" s="590"/>
    </row>
    <row r="526" spans="1:26" ht="13.5" customHeight="1">
      <c r="A526" s="589"/>
      <c r="B526" s="590"/>
      <c r="C526" s="590"/>
      <c r="D526" s="605"/>
      <c r="E526" s="590"/>
      <c r="F526" s="589"/>
      <c r="G526" s="590"/>
      <c r="H526" s="590"/>
      <c r="I526" s="605"/>
      <c r="J526" s="589"/>
      <c r="K526" s="590"/>
      <c r="L526" s="590"/>
      <c r="M526" s="605"/>
      <c r="N526" s="590"/>
      <c r="O526" s="590"/>
      <c r="P526" s="590"/>
      <c r="Q526" s="590"/>
      <c r="R526" s="590"/>
      <c r="S526" s="590"/>
      <c r="T526" s="590"/>
      <c r="U526" s="590"/>
      <c r="V526" s="590"/>
      <c r="W526" s="590"/>
      <c r="X526" s="590"/>
      <c r="Y526" s="590"/>
      <c r="Z526" s="590"/>
    </row>
    <row r="527" spans="1:26" ht="13.5" customHeight="1">
      <c r="A527" s="589"/>
      <c r="B527" s="590"/>
      <c r="C527" s="590"/>
      <c r="D527" s="605"/>
      <c r="E527" s="590"/>
      <c r="F527" s="589"/>
      <c r="G527" s="590"/>
      <c r="H527" s="590"/>
      <c r="I527" s="605"/>
      <c r="J527" s="589"/>
      <c r="K527" s="590"/>
      <c r="L527" s="590"/>
      <c r="M527" s="605"/>
      <c r="N527" s="590"/>
      <c r="O527" s="590"/>
      <c r="P527" s="590"/>
      <c r="Q527" s="590"/>
      <c r="R527" s="590"/>
      <c r="S527" s="590"/>
      <c r="T527" s="590"/>
      <c r="U527" s="590"/>
      <c r="V527" s="590"/>
      <c r="W527" s="590"/>
      <c r="X527" s="590"/>
      <c r="Y527" s="590"/>
      <c r="Z527" s="590"/>
    </row>
    <row r="528" spans="1:26" ht="13.5" customHeight="1">
      <c r="A528" s="589"/>
      <c r="B528" s="590"/>
      <c r="C528" s="590"/>
      <c r="D528" s="605"/>
      <c r="E528" s="590"/>
      <c r="F528" s="589"/>
      <c r="G528" s="590"/>
      <c r="H528" s="590"/>
      <c r="I528" s="605"/>
      <c r="J528" s="589"/>
      <c r="K528" s="590"/>
      <c r="L528" s="590"/>
      <c r="M528" s="605"/>
      <c r="N528" s="590"/>
      <c r="O528" s="590"/>
      <c r="P528" s="590"/>
      <c r="Q528" s="590"/>
      <c r="R528" s="590"/>
      <c r="S528" s="590"/>
      <c r="T528" s="590"/>
      <c r="U528" s="590"/>
      <c r="V528" s="590"/>
      <c r="W528" s="590"/>
      <c r="X528" s="590"/>
      <c r="Y528" s="590"/>
      <c r="Z528" s="590"/>
    </row>
    <row r="529" spans="1:26" ht="13.5" customHeight="1">
      <c r="A529" s="589"/>
      <c r="B529" s="590"/>
      <c r="C529" s="590"/>
      <c r="D529" s="605"/>
      <c r="E529" s="590"/>
      <c r="F529" s="589"/>
      <c r="G529" s="590"/>
      <c r="H529" s="590"/>
      <c r="I529" s="605"/>
      <c r="J529" s="589"/>
      <c r="K529" s="590"/>
      <c r="L529" s="590"/>
      <c r="M529" s="605"/>
      <c r="N529" s="590"/>
      <c r="O529" s="590"/>
      <c r="P529" s="590"/>
      <c r="Q529" s="590"/>
      <c r="R529" s="590"/>
      <c r="S529" s="590"/>
      <c r="T529" s="590"/>
      <c r="U529" s="590"/>
      <c r="V529" s="590"/>
      <c r="W529" s="590"/>
      <c r="X529" s="590"/>
      <c r="Y529" s="590"/>
      <c r="Z529" s="590"/>
    </row>
    <row r="530" spans="1:26" ht="13.5" customHeight="1">
      <c r="A530" s="589"/>
      <c r="B530" s="590"/>
      <c r="C530" s="590"/>
      <c r="D530" s="605"/>
      <c r="E530" s="590"/>
      <c r="F530" s="589"/>
      <c r="G530" s="590"/>
      <c r="H530" s="590"/>
      <c r="I530" s="605"/>
      <c r="J530" s="589"/>
      <c r="K530" s="590"/>
      <c r="L530" s="590"/>
      <c r="M530" s="605"/>
      <c r="N530" s="590"/>
      <c r="O530" s="590"/>
      <c r="P530" s="590"/>
      <c r="Q530" s="590"/>
      <c r="R530" s="590"/>
      <c r="S530" s="590"/>
      <c r="T530" s="590"/>
      <c r="U530" s="590"/>
      <c r="V530" s="590"/>
      <c r="W530" s="590"/>
      <c r="X530" s="590"/>
      <c r="Y530" s="590"/>
      <c r="Z530" s="590"/>
    </row>
    <row r="531" spans="1:26" ht="13.5" customHeight="1">
      <c r="A531" s="589"/>
      <c r="B531" s="590"/>
      <c r="C531" s="590"/>
      <c r="D531" s="605"/>
      <c r="E531" s="590"/>
      <c r="F531" s="589"/>
      <c r="G531" s="590"/>
      <c r="H531" s="590"/>
      <c r="I531" s="605"/>
      <c r="J531" s="589"/>
      <c r="K531" s="590"/>
      <c r="L531" s="590"/>
      <c r="M531" s="605"/>
      <c r="N531" s="590"/>
      <c r="O531" s="590"/>
      <c r="P531" s="590"/>
      <c r="Q531" s="590"/>
      <c r="R531" s="590"/>
      <c r="S531" s="590"/>
      <c r="T531" s="590"/>
      <c r="U531" s="590"/>
      <c r="V531" s="590"/>
      <c r="W531" s="590"/>
      <c r="X531" s="590"/>
      <c r="Y531" s="590"/>
      <c r="Z531" s="590"/>
    </row>
    <row r="532" spans="1:26" ht="13.5" customHeight="1">
      <c r="A532" s="589"/>
      <c r="B532" s="590"/>
      <c r="C532" s="590"/>
      <c r="D532" s="605"/>
      <c r="E532" s="590"/>
      <c r="F532" s="589"/>
      <c r="G532" s="590"/>
      <c r="H532" s="590"/>
      <c r="I532" s="605"/>
      <c r="J532" s="589"/>
      <c r="K532" s="590"/>
      <c r="L532" s="590"/>
      <c r="M532" s="605"/>
      <c r="N532" s="590"/>
      <c r="O532" s="590"/>
      <c r="P532" s="590"/>
      <c r="Q532" s="590"/>
      <c r="R532" s="590"/>
      <c r="S532" s="590"/>
      <c r="T532" s="590"/>
      <c r="U532" s="590"/>
      <c r="V532" s="590"/>
      <c r="W532" s="590"/>
      <c r="X532" s="590"/>
      <c r="Y532" s="590"/>
      <c r="Z532" s="590"/>
    </row>
    <row r="533" spans="1:26" ht="13.5" customHeight="1">
      <c r="A533" s="589"/>
      <c r="B533" s="590"/>
      <c r="C533" s="590"/>
      <c r="D533" s="605"/>
      <c r="E533" s="590"/>
      <c r="F533" s="589"/>
      <c r="G533" s="590"/>
      <c r="H533" s="590"/>
      <c r="I533" s="605"/>
      <c r="J533" s="589"/>
      <c r="K533" s="590"/>
      <c r="L533" s="590"/>
      <c r="M533" s="605"/>
      <c r="N533" s="590"/>
      <c r="O533" s="590"/>
      <c r="P533" s="590"/>
      <c r="Q533" s="590"/>
      <c r="R533" s="590"/>
      <c r="S533" s="590"/>
      <c r="T533" s="590"/>
      <c r="U533" s="590"/>
      <c r="V533" s="590"/>
      <c r="W533" s="590"/>
      <c r="X533" s="590"/>
      <c r="Y533" s="590"/>
      <c r="Z533" s="590"/>
    </row>
    <row r="534" spans="1:26" ht="13.5" customHeight="1">
      <c r="A534" s="589"/>
      <c r="B534" s="590"/>
      <c r="C534" s="590"/>
      <c r="D534" s="605"/>
      <c r="E534" s="590"/>
      <c r="F534" s="589"/>
      <c r="G534" s="590"/>
      <c r="H534" s="590"/>
      <c r="I534" s="605"/>
      <c r="J534" s="589"/>
      <c r="K534" s="590"/>
      <c r="L534" s="590"/>
      <c r="M534" s="605"/>
      <c r="N534" s="590"/>
      <c r="O534" s="590"/>
      <c r="P534" s="590"/>
      <c r="Q534" s="590"/>
      <c r="R534" s="590"/>
      <c r="S534" s="590"/>
      <c r="T534" s="590"/>
      <c r="U534" s="590"/>
      <c r="V534" s="590"/>
      <c r="W534" s="590"/>
      <c r="X534" s="590"/>
      <c r="Y534" s="590"/>
      <c r="Z534" s="590"/>
    </row>
    <row r="535" spans="1:26" ht="13.5" customHeight="1">
      <c r="A535" s="589"/>
      <c r="B535" s="590"/>
      <c r="C535" s="590"/>
      <c r="D535" s="605"/>
      <c r="E535" s="590"/>
      <c r="F535" s="589"/>
      <c r="G535" s="590"/>
      <c r="H535" s="590"/>
      <c r="I535" s="605"/>
      <c r="J535" s="589"/>
      <c r="K535" s="590"/>
      <c r="L535" s="590"/>
      <c r="M535" s="605"/>
      <c r="N535" s="590"/>
      <c r="O535" s="590"/>
      <c r="P535" s="590"/>
      <c r="Q535" s="590"/>
      <c r="R535" s="590"/>
      <c r="S535" s="590"/>
      <c r="T535" s="590"/>
      <c r="U535" s="590"/>
      <c r="V535" s="590"/>
      <c r="W535" s="590"/>
      <c r="X535" s="590"/>
      <c r="Y535" s="590"/>
      <c r="Z535" s="590"/>
    </row>
    <row r="536" spans="1:26" ht="13.5" customHeight="1">
      <c r="A536" s="589"/>
      <c r="B536" s="590"/>
      <c r="C536" s="590"/>
      <c r="D536" s="605"/>
      <c r="E536" s="590"/>
      <c r="F536" s="589"/>
      <c r="G536" s="590"/>
      <c r="H536" s="590"/>
      <c r="I536" s="605"/>
      <c r="J536" s="589"/>
      <c r="K536" s="590"/>
      <c r="L536" s="590"/>
      <c r="M536" s="605"/>
      <c r="N536" s="590"/>
      <c r="O536" s="590"/>
      <c r="P536" s="590"/>
      <c r="Q536" s="590"/>
      <c r="R536" s="590"/>
      <c r="S536" s="590"/>
      <c r="T536" s="590"/>
      <c r="U536" s="590"/>
      <c r="V536" s="590"/>
      <c r="W536" s="590"/>
      <c r="X536" s="590"/>
      <c r="Y536" s="590"/>
      <c r="Z536" s="590"/>
    </row>
    <row r="537" spans="1:26" ht="13.5" customHeight="1">
      <c r="A537" s="589"/>
      <c r="B537" s="590"/>
      <c r="C537" s="590"/>
      <c r="D537" s="605"/>
      <c r="E537" s="590"/>
      <c r="F537" s="589"/>
      <c r="G537" s="590"/>
      <c r="H537" s="590"/>
      <c r="I537" s="605"/>
      <c r="J537" s="589"/>
      <c r="K537" s="590"/>
      <c r="L537" s="590"/>
      <c r="M537" s="605"/>
      <c r="N537" s="590"/>
      <c r="O537" s="590"/>
      <c r="P537" s="590"/>
      <c r="Q537" s="590"/>
      <c r="R537" s="590"/>
      <c r="S537" s="590"/>
      <c r="T537" s="590"/>
      <c r="U537" s="590"/>
      <c r="V537" s="590"/>
      <c r="W537" s="590"/>
      <c r="X537" s="590"/>
      <c r="Y537" s="590"/>
      <c r="Z537" s="590"/>
    </row>
    <row r="538" spans="1:26" ht="13.5" customHeight="1">
      <c r="A538" s="589"/>
      <c r="B538" s="590"/>
      <c r="C538" s="590"/>
      <c r="D538" s="605"/>
      <c r="E538" s="590"/>
      <c r="F538" s="589"/>
      <c r="G538" s="590"/>
      <c r="H538" s="590"/>
      <c r="I538" s="605"/>
      <c r="J538" s="589"/>
      <c r="K538" s="590"/>
      <c r="L538" s="590"/>
      <c r="M538" s="605"/>
      <c r="N538" s="590"/>
      <c r="O538" s="590"/>
      <c r="P538" s="590"/>
      <c r="Q538" s="590"/>
      <c r="R538" s="590"/>
      <c r="S538" s="590"/>
      <c r="T538" s="590"/>
      <c r="U538" s="590"/>
      <c r="V538" s="590"/>
      <c r="W538" s="590"/>
      <c r="X538" s="590"/>
      <c r="Y538" s="590"/>
      <c r="Z538" s="590"/>
    </row>
    <row r="539" spans="1:26" ht="13.5" customHeight="1">
      <c r="A539" s="589"/>
      <c r="B539" s="590"/>
      <c r="C539" s="590"/>
      <c r="D539" s="605"/>
      <c r="E539" s="590"/>
      <c r="F539" s="589"/>
      <c r="G539" s="590"/>
      <c r="H539" s="590"/>
      <c r="I539" s="605"/>
      <c r="J539" s="589"/>
      <c r="K539" s="590"/>
      <c r="L539" s="590"/>
      <c r="M539" s="605"/>
      <c r="N539" s="590"/>
      <c r="O539" s="590"/>
      <c r="P539" s="590"/>
      <c r="Q539" s="590"/>
      <c r="R539" s="590"/>
      <c r="S539" s="590"/>
      <c r="T539" s="590"/>
      <c r="U539" s="590"/>
      <c r="V539" s="590"/>
      <c r="W539" s="590"/>
      <c r="X539" s="590"/>
      <c r="Y539" s="590"/>
      <c r="Z539" s="590"/>
    </row>
    <row r="540" spans="1:26" ht="13.5" customHeight="1">
      <c r="A540" s="589"/>
      <c r="B540" s="590"/>
      <c r="C540" s="590"/>
      <c r="D540" s="605"/>
      <c r="E540" s="590"/>
      <c r="F540" s="589"/>
      <c r="G540" s="590"/>
      <c r="H540" s="590"/>
      <c r="I540" s="605"/>
      <c r="J540" s="589"/>
      <c r="K540" s="590"/>
      <c r="L540" s="590"/>
      <c r="M540" s="605"/>
      <c r="N540" s="590"/>
      <c r="O540" s="590"/>
      <c r="P540" s="590"/>
      <c r="Q540" s="590"/>
      <c r="R540" s="590"/>
      <c r="S540" s="590"/>
      <c r="T540" s="590"/>
      <c r="U540" s="590"/>
      <c r="V540" s="590"/>
      <c r="W540" s="590"/>
      <c r="X540" s="590"/>
      <c r="Y540" s="590"/>
      <c r="Z540" s="590"/>
    </row>
    <row r="541" spans="1:26" ht="13.5" customHeight="1">
      <c r="A541" s="589"/>
      <c r="B541" s="590"/>
      <c r="C541" s="590"/>
      <c r="D541" s="605"/>
      <c r="E541" s="590"/>
      <c r="F541" s="589"/>
      <c r="G541" s="590"/>
      <c r="H541" s="590"/>
      <c r="I541" s="605"/>
      <c r="J541" s="589"/>
      <c r="K541" s="590"/>
      <c r="L541" s="590"/>
      <c r="M541" s="605"/>
      <c r="N541" s="590"/>
      <c r="O541" s="590"/>
      <c r="P541" s="590"/>
      <c r="Q541" s="590"/>
      <c r="R541" s="590"/>
      <c r="S541" s="590"/>
      <c r="T541" s="590"/>
      <c r="U541" s="590"/>
      <c r="V541" s="590"/>
      <c r="W541" s="590"/>
      <c r="X541" s="590"/>
      <c r="Y541" s="590"/>
      <c r="Z541" s="590"/>
    </row>
    <row r="542" spans="1:26" ht="13.5" customHeight="1">
      <c r="A542" s="589"/>
      <c r="B542" s="590"/>
      <c r="C542" s="590"/>
      <c r="D542" s="605"/>
      <c r="E542" s="590"/>
      <c r="F542" s="589"/>
      <c r="G542" s="590"/>
      <c r="H542" s="590"/>
      <c r="I542" s="605"/>
      <c r="J542" s="589"/>
      <c r="K542" s="590"/>
      <c r="L542" s="590"/>
      <c r="M542" s="605"/>
      <c r="N542" s="590"/>
      <c r="O542" s="590"/>
      <c r="P542" s="590"/>
      <c r="Q542" s="590"/>
      <c r="R542" s="590"/>
      <c r="S542" s="590"/>
      <c r="T542" s="590"/>
      <c r="U542" s="590"/>
      <c r="V542" s="590"/>
      <c r="W542" s="590"/>
      <c r="X542" s="590"/>
      <c r="Y542" s="590"/>
      <c r="Z542" s="590"/>
    </row>
    <row r="543" spans="1:26" ht="13.5" customHeight="1">
      <c r="A543" s="589"/>
      <c r="B543" s="590"/>
      <c r="C543" s="590"/>
      <c r="D543" s="605"/>
      <c r="E543" s="590"/>
      <c r="F543" s="589"/>
      <c r="G543" s="590"/>
      <c r="H543" s="590"/>
      <c r="I543" s="605"/>
      <c r="J543" s="589"/>
      <c r="K543" s="590"/>
      <c r="L543" s="590"/>
      <c r="M543" s="605"/>
      <c r="N543" s="590"/>
      <c r="O543" s="590"/>
      <c r="P543" s="590"/>
      <c r="Q543" s="590"/>
      <c r="R543" s="590"/>
      <c r="S543" s="590"/>
      <c r="T543" s="590"/>
      <c r="U543" s="590"/>
      <c r="V543" s="590"/>
      <c r="W543" s="590"/>
      <c r="X543" s="590"/>
      <c r="Y543" s="590"/>
      <c r="Z543" s="590"/>
    </row>
    <row r="544" spans="1:26" ht="13.5" customHeight="1">
      <c r="A544" s="589"/>
      <c r="B544" s="590"/>
      <c r="C544" s="590"/>
      <c r="D544" s="605"/>
      <c r="E544" s="590"/>
      <c r="F544" s="589"/>
      <c r="G544" s="590"/>
      <c r="H544" s="590"/>
      <c r="I544" s="605"/>
      <c r="J544" s="589"/>
      <c r="K544" s="590"/>
      <c r="L544" s="590"/>
      <c r="M544" s="605"/>
      <c r="N544" s="590"/>
      <c r="O544" s="590"/>
      <c r="P544" s="590"/>
      <c r="Q544" s="590"/>
      <c r="R544" s="590"/>
      <c r="S544" s="590"/>
      <c r="T544" s="590"/>
      <c r="U544" s="590"/>
      <c r="V544" s="590"/>
      <c r="W544" s="590"/>
      <c r="X544" s="590"/>
      <c r="Y544" s="590"/>
      <c r="Z544" s="590"/>
    </row>
    <row r="545" spans="1:26" ht="13.5" customHeight="1">
      <c r="A545" s="589"/>
      <c r="B545" s="590"/>
      <c r="C545" s="590"/>
      <c r="D545" s="605"/>
      <c r="E545" s="590"/>
      <c r="F545" s="589"/>
      <c r="G545" s="590"/>
      <c r="H545" s="590"/>
      <c r="I545" s="605"/>
      <c r="J545" s="589"/>
      <c r="K545" s="590"/>
      <c r="L545" s="590"/>
      <c r="M545" s="605"/>
      <c r="N545" s="590"/>
      <c r="O545" s="590"/>
      <c r="P545" s="590"/>
      <c r="Q545" s="590"/>
      <c r="R545" s="590"/>
      <c r="S545" s="590"/>
      <c r="T545" s="590"/>
      <c r="U545" s="590"/>
      <c r="V545" s="590"/>
      <c r="W545" s="590"/>
      <c r="X545" s="590"/>
      <c r="Y545" s="590"/>
      <c r="Z545" s="590"/>
    </row>
    <row r="546" spans="1:26" ht="13.5" customHeight="1">
      <c r="A546" s="589"/>
      <c r="B546" s="590"/>
      <c r="C546" s="590"/>
      <c r="D546" s="605"/>
      <c r="E546" s="590"/>
      <c r="F546" s="589"/>
      <c r="G546" s="590"/>
      <c r="H546" s="590"/>
      <c r="I546" s="605"/>
      <c r="J546" s="589"/>
      <c r="K546" s="590"/>
      <c r="L546" s="590"/>
      <c r="M546" s="605"/>
      <c r="N546" s="590"/>
      <c r="O546" s="590"/>
      <c r="P546" s="590"/>
      <c r="Q546" s="590"/>
      <c r="R546" s="590"/>
      <c r="S546" s="590"/>
      <c r="T546" s="590"/>
      <c r="U546" s="590"/>
      <c r="V546" s="590"/>
      <c r="W546" s="590"/>
      <c r="X546" s="590"/>
      <c r="Y546" s="590"/>
      <c r="Z546" s="590"/>
    </row>
    <row r="547" spans="1:26" ht="13.5" customHeight="1">
      <c r="A547" s="589"/>
      <c r="B547" s="590"/>
      <c r="C547" s="590"/>
      <c r="D547" s="605"/>
      <c r="E547" s="590"/>
      <c r="F547" s="589"/>
      <c r="G547" s="590"/>
      <c r="H547" s="590"/>
      <c r="I547" s="605"/>
      <c r="J547" s="589"/>
      <c r="K547" s="590"/>
      <c r="L547" s="590"/>
      <c r="M547" s="605"/>
      <c r="N547" s="590"/>
      <c r="O547" s="590"/>
      <c r="P547" s="590"/>
      <c r="Q547" s="590"/>
      <c r="R547" s="590"/>
      <c r="S547" s="590"/>
      <c r="T547" s="590"/>
      <c r="U547" s="590"/>
      <c r="V547" s="590"/>
      <c r="W547" s="590"/>
      <c r="X547" s="590"/>
      <c r="Y547" s="590"/>
      <c r="Z547" s="590"/>
    </row>
    <row r="548" spans="1:26" ht="13.5" customHeight="1">
      <c r="A548" s="589"/>
      <c r="B548" s="590"/>
      <c r="C548" s="590"/>
      <c r="D548" s="605"/>
      <c r="E548" s="590"/>
      <c r="F548" s="589"/>
      <c r="G548" s="590"/>
      <c r="H548" s="590"/>
      <c r="I548" s="605"/>
      <c r="J548" s="589"/>
      <c r="K548" s="590"/>
      <c r="L548" s="590"/>
      <c r="M548" s="605"/>
      <c r="N548" s="590"/>
      <c r="O548" s="590"/>
      <c r="P548" s="590"/>
      <c r="Q548" s="590"/>
      <c r="R548" s="590"/>
      <c r="S548" s="590"/>
      <c r="T548" s="590"/>
      <c r="U548" s="590"/>
      <c r="V548" s="590"/>
      <c r="W548" s="590"/>
      <c r="X548" s="590"/>
      <c r="Y548" s="590"/>
      <c r="Z548" s="590"/>
    </row>
    <row r="549" spans="1:26" ht="13.5" customHeight="1">
      <c r="A549" s="589"/>
      <c r="B549" s="590"/>
      <c r="C549" s="590"/>
      <c r="D549" s="605"/>
      <c r="E549" s="590"/>
      <c r="F549" s="589"/>
      <c r="G549" s="590"/>
      <c r="H549" s="590"/>
      <c r="I549" s="605"/>
      <c r="J549" s="589"/>
      <c r="K549" s="590"/>
      <c r="L549" s="590"/>
      <c r="M549" s="605"/>
      <c r="N549" s="590"/>
      <c r="O549" s="590"/>
      <c r="P549" s="590"/>
      <c r="Q549" s="590"/>
      <c r="R549" s="590"/>
      <c r="S549" s="590"/>
      <c r="T549" s="590"/>
      <c r="U549" s="590"/>
      <c r="V549" s="590"/>
      <c r="W549" s="590"/>
      <c r="X549" s="590"/>
      <c r="Y549" s="590"/>
      <c r="Z549" s="590"/>
    </row>
    <row r="550" spans="1:26" ht="13.5" customHeight="1">
      <c r="A550" s="589"/>
      <c r="B550" s="590"/>
      <c r="C550" s="590"/>
      <c r="D550" s="605"/>
      <c r="E550" s="590"/>
      <c r="F550" s="589"/>
      <c r="G550" s="590"/>
      <c r="H550" s="590"/>
      <c r="I550" s="605"/>
      <c r="J550" s="589"/>
      <c r="K550" s="590"/>
      <c r="L550" s="590"/>
      <c r="M550" s="605"/>
      <c r="N550" s="590"/>
      <c r="O550" s="590"/>
      <c r="P550" s="590"/>
      <c r="Q550" s="590"/>
      <c r="R550" s="590"/>
      <c r="S550" s="590"/>
      <c r="T550" s="590"/>
      <c r="U550" s="590"/>
      <c r="V550" s="590"/>
      <c r="W550" s="590"/>
      <c r="X550" s="590"/>
      <c r="Y550" s="590"/>
      <c r="Z550" s="590"/>
    </row>
    <row r="551" spans="1:26" ht="13.5" customHeight="1">
      <c r="A551" s="589"/>
      <c r="B551" s="590"/>
      <c r="C551" s="590"/>
      <c r="D551" s="605"/>
      <c r="E551" s="590"/>
      <c r="F551" s="589"/>
      <c r="G551" s="590"/>
      <c r="H551" s="590"/>
      <c r="I551" s="605"/>
      <c r="J551" s="589"/>
      <c r="K551" s="590"/>
      <c r="L551" s="590"/>
      <c r="M551" s="605"/>
      <c r="N551" s="590"/>
      <c r="O551" s="590"/>
      <c r="P551" s="590"/>
      <c r="Q551" s="590"/>
      <c r="R551" s="590"/>
      <c r="S551" s="590"/>
      <c r="T551" s="590"/>
      <c r="U551" s="590"/>
      <c r="V551" s="590"/>
      <c r="W551" s="590"/>
      <c r="X551" s="590"/>
      <c r="Y551" s="590"/>
      <c r="Z551" s="590"/>
    </row>
    <row r="552" spans="1:26" ht="13.5" customHeight="1">
      <c r="A552" s="589"/>
      <c r="B552" s="590"/>
      <c r="C552" s="590"/>
      <c r="D552" s="605"/>
      <c r="E552" s="590"/>
      <c r="F552" s="589"/>
      <c r="G552" s="590"/>
      <c r="H552" s="590"/>
      <c r="I552" s="605"/>
      <c r="J552" s="589"/>
      <c r="K552" s="590"/>
      <c r="L552" s="590"/>
      <c r="M552" s="605"/>
      <c r="N552" s="590"/>
      <c r="O552" s="590"/>
      <c r="P552" s="590"/>
      <c r="Q552" s="590"/>
      <c r="R552" s="590"/>
      <c r="S552" s="590"/>
      <c r="T552" s="590"/>
      <c r="U552" s="590"/>
      <c r="V552" s="590"/>
      <c r="W552" s="590"/>
      <c r="X552" s="590"/>
      <c r="Y552" s="590"/>
      <c r="Z552" s="590"/>
    </row>
    <row r="553" spans="1:26" ht="13.5" customHeight="1">
      <c r="A553" s="589"/>
      <c r="B553" s="590"/>
      <c r="C553" s="590"/>
      <c r="D553" s="605"/>
      <c r="E553" s="590"/>
      <c r="F553" s="589"/>
      <c r="G553" s="590"/>
      <c r="H553" s="590"/>
      <c r="I553" s="605"/>
      <c r="J553" s="589"/>
      <c r="K553" s="590"/>
      <c r="L553" s="590"/>
      <c r="M553" s="605"/>
      <c r="N553" s="590"/>
      <c r="O553" s="590"/>
      <c r="P553" s="590"/>
      <c r="Q553" s="590"/>
      <c r="R553" s="590"/>
      <c r="S553" s="590"/>
      <c r="T553" s="590"/>
      <c r="U553" s="590"/>
      <c r="V553" s="590"/>
      <c r="W553" s="590"/>
      <c r="X553" s="590"/>
      <c r="Y553" s="590"/>
      <c r="Z553" s="590"/>
    </row>
    <row r="554" spans="1:26" ht="13.5" customHeight="1">
      <c r="A554" s="589"/>
      <c r="B554" s="590"/>
      <c r="C554" s="590"/>
      <c r="D554" s="605"/>
      <c r="E554" s="590"/>
      <c r="F554" s="589"/>
      <c r="G554" s="590"/>
      <c r="H554" s="590"/>
      <c r="I554" s="605"/>
      <c r="J554" s="589"/>
      <c r="K554" s="590"/>
      <c r="L554" s="590"/>
      <c r="M554" s="605"/>
      <c r="N554" s="590"/>
      <c r="O554" s="590"/>
      <c r="P554" s="590"/>
      <c r="Q554" s="590"/>
      <c r="R554" s="590"/>
      <c r="S554" s="590"/>
      <c r="T554" s="590"/>
      <c r="U554" s="590"/>
      <c r="V554" s="590"/>
      <c r="W554" s="590"/>
      <c r="X554" s="590"/>
      <c r="Y554" s="590"/>
      <c r="Z554" s="590"/>
    </row>
    <row r="555" spans="1:26" ht="13.5" customHeight="1">
      <c r="A555" s="589"/>
      <c r="B555" s="590"/>
      <c r="C555" s="590"/>
      <c r="D555" s="605"/>
      <c r="E555" s="590"/>
      <c r="F555" s="589"/>
      <c r="G555" s="590"/>
      <c r="H555" s="590"/>
      <c r="I555" s="605"/>
      <c r="J555" s="589"/>
      <c r="K555" s="590"/>
      <c r="L555" s="590"/>
      <c r="M555" s="605"/>
      <c r="N555" s="590"/>
      <c r="O555" s="590"/>
      <c r="P555" s="590"/>
      <c r="Q555" s="590"/>
      <c r="R555" s="590"/>
      <c r="S555" s="590"/>
      <c r="T555" s="590"/>
      <c r="U555" s="590"/>
      <c r="V555" s="590"/>
      <c r="W555" s="590"/>
      <c r="X555" s="590"/>
      <c r="Y555" s="590"/>
      <c r="Z555" s="590"/>
    </row>
    <row r="556" spans="1:26" ht="13.5" customHeight="1">
      <c r="A556" s="589"/>
      <c r="B556" s="590"/>
      <c r="C556" s="590"/>
      <c r="D556" s="605"/>
      <c r="E556" s="590"/>
      <c r="F556" s="589"/>
      <c r="G556" s="590"/>
      <c r="H556" s="590"/>
      <c r="I556" s="605"/>
      <c r="J556" s="589"/>
      <c r="K556" s="590"/>
      <c r="L556" s="590"/>
      <c r="M556" s="605"/>
      <c r="N556" s="590"/>
      <c r="O556" s="590"/>
      <c r="P556" s="590"/>
      <c r="Q556" s="590"/>
      <c r="R556" s="590"/>
      <c r="S556" s="590"/>
      <c r="T556" s="590"/>
      <c r="U556" s="590"/>
      <c r="V556" s="590"/>
      <c r="W556" s="590"/>
      <c r="X556" s="590"/>
      <c r="Y556" s="590"/>
      <c r="Z556" s="590"/>
    </row>
    <row r="557" spans="1:26" ht="13.5" customHeight="1">
      <c r="A557" s="589"/>
      <c r="B557" s="590"/>
      <c r="C557" s="590"/>
      <c r="D557" s="605"/>
      <c r="E557" s="590"/>
      <c r="F557" s="589"/>
      <c r="G557" s="590"/>
      <c r="H557" s="590"/>
      <c r="I557" s="605"/>
      <c r="J557" s="589"/>
      <c r="K557" s="590"/>
      <c r="L557" s="590"/>
      <c r="M557" s="605"/>
      <c r="N557" s="590"/>
      <c r="O557" s="590"/>
      <c r="P557" s="590"/>
      <c r="Q557" s="590"/>
      <c r="R557" s="590"/>
      <c r="S557" s="590"/>
      <c r="T557" s="590"/>
      <c r="U557" s="590"/>
      <c r="V557" s="590"/>
      <c r="W557" s="590"/>
      <c r="X557" s="590"/>
      <c r="Y557" s="590"/>
      <c r="Z557" s="590"/>
    </row>
    <row r="558" spans="1:26" ht="13.5" customHeight="1">
      <c r="A558" s="589"/>
      <c r="B558" s="590"/>
      <c r="C558" s="590"/>
      <c r="D558" s="605"/>
      <c r="E558" s="590"/>
      <c r="F558" s="589"/>
      <c r="G558" s="590"/>
      <c r="H558" s="590"/>
      <c r="I558" s="605"/>
      <c r="J558" s="589"/>
      <c r="K558" s="590"/>
      <c r="L558" s="590"/>
      <c r="M558" s="605"/>
      <c r="N558" s="590"/>
      <c r="O558" s="590"/>
      <c r="P558" s="590"/>
      <c r="Q558" s="590"/>
      <c r="R558" s="590"/>
      <c r="S558" s="590"/>
      <c r="T558" s="590"/>
      <c r="U558" s="590"/>
      <c r="V558" s="590"/>
      <c r="W558" s="590"/>
      <c r="X558" s="590"/>
      <c r="Y558" s="590"/>
      <c r="Z558" s="590"/>
    </row>
    <row r="559" spans="1:26" ht="13.5" customHeight="1">
      <c r="A559" s="589"/>
      <c r="B559" s="590"/>
      <c r="C559" s="590"/>
      <c r="D559" s="605"/>
      <c r="E559" s="590"/>
      <c r="F559" s="589"/>
      <c r="G559" s="590"/>
      <c r="H559" s="590"/>
      <c r="I559" s="605"/>
      <c r="J559" s="589"/>
      <c r="K559" s="590"/>
      <c r="L559" s="590"/>
      <c r="M559" s="605"/>
      <c r="N559" s="590"/>
      <c r="O559" s="590"/>
      <c r="P559" s="590"/>
      <c r="Q559" s="590"/>
      <c r="R559" s="590"/>
      <c r="S559" s="590"/>
      <c r="T559" s="590"/>
      <c r="U559" s="590"/>
      <c r="V559" s="590"/>
      <c r="W559" s="590"/>
      <c r="X559" s="590"/>
      <c r="Y559" s="590"/>
      <c r="Z559" s="590"/>
    </row>
    <row r="560" spans="1:26" ht="13.5" customHeight="1">
      <c r="A560" s="589"/>
      <c r="B560" s="590"/>
      <c r="C560" s="590"/>
      <c r="D560" s="605"/>
      <c r="E560" s="590"/>
      <c r="F560" s="589"/>
      <c r="G560" s="590"/>
      <c r="H560" s="590"/>
      <c r="I560" s="605"/>
      <c r="J560" s="589"/>
      <c r="K560" s="590"/>
      <c r="L560" s="590"/>
      <c r="M560" s="605"/>
      <c r="N560" s="590"/>
      <c r="O560" s="590"/>
      <c r="P560" s="590"/>
      <c r="Q560" s="590"/>
      <c r="R560" s="590"/>
      <c r="S560" s="590"/>
      <c r="T560" s="590"/>
      <c r="U560" s="590"/>
      <c r="V560" s="590"/>
      <c r="W560" s="590"/>
      <c r="X560" s="590"/>
      <c r="Y560" s="590"/>
      <c r="Z560" s="590"/>
    </row>
    <row r="561" spans="1:26" ht="13.5" customHeight="1">
      <c r="A561" s="589"/>
      <c r="B561" s="590"/>
      <c r="C561" s="590"/>
      <c r="D561" s="605"/>
      <c r="E561" s="590"/>
      <c r="F561" s="589"/>
      <c r="G561" s="590"/>
      <c r="H561" s="590"/>
      <c r="I561" s="605"/>
      <c r="J561" s="589"/>
      <c r="K561" s="590"/>
      <c r="L561" s="590"/>
      <c r="M561" s="605"/>
      <c r="N561" s="590"/>
      <c r="O561" s="590"/>
      <c r="P561" s="590"/>
      <c r="Q561" s="590"/>
      <c r="R561" s="590"/>
      <c r="S561" s="590"/>
      <c r="T561" s="590"/>
      <c r="U561" s="590"/>
      <c r="V561" s="590"/>
      <c r="W561" s="590"/>
      <c r="X561" s="590"/>
      <c r="Y561" s="590"/>
      <c r="Z561" s="590"/>
    </row>
    <row r="562" spans="1:26" ht="13.5" customHeight="1">
      <c r="A562" s="589"/>
      <c r="B562" s="590"/>
      <c r="C562" s="590"/>
      <c r="D562" s="605"/>
      <c r="E562" s="590"/>
      <c r="F562" s="589"/>
      <c r="G562" s="590"/>
      <c r="H562" s="590"/>
      <c r="I562" s="605"/>
      <c r="J562" s="589"/>
      <c r="K562" s="590"/>
      <c r="L562" s="590"/>
      <c r="M562" s="605"/>
      <c r="N562" s="590"/>
      <c r="O562" s="590"/>
      <c r="P562" s="590"/>
      <c r="Q562" s="590"/>
      <c r="R562" s="590"/>
      <c r="S562" s="590"/>
      <c r="T562" s="590"/>
      <c r="U562" s="590"/>
      <c r="V562" s="590"/>
      <c r="W562" s="590"/>
      <c r="X562" s="590"/>
      <c r="Y562" s="590"/>
      <c r="Z562" s="590"/>
    </row>
    <row r="563" spans="1:26" ht="13.5" customHeight="1">
      <c r="A563" s="589"/>
      <c r="B563" s="590"/>
      <c r="C563" s="590"/>
      <c r="D563" s="605"/>
      <c r="E563" s="590"/>
      <c r="F563" s="589"/>
      <c r="G563" s="590"/>
      <c r="H563" s="590"/>
      <c r="I563" s="605"/>
      <c r="J563" s="589"/>
      <c r="K563" s="590"/>
      <c r="L563" s="590"/>
      <c r="M563" s="605"/>
      <c r="N563" s="590"/>
      <c r="O563" s="590"/>
      <c r="P563" s="590"/>
      <c r="Q563" s="590"/>
      <c r="R563" s="590"/>
      <c r="S563" s="590"/>
      <c r="T563" s="590"/>
      <c r="U563" s="590"/>
      <c r="V563" s="590"/>
      <c r="W563" s="590"/>
      <c r="X563" s="590"/>
      <c r="Y563" s="590"/>
      <c r="Z563" s="590"/>
    </row>
    <row r="564" spans="1:26" ht="13.5" customHeight="1">
      <c r="A564" s="589"/>
      <c r="B564" s="590"/>
      <c r="C564" s="590"/>
      <c r="D564" s="605"/>
      <c r="E564" s="590"/>
      <c r="F564" s="589"/>
      <c r="G564" s="590"/>
      <c r="H564" s="590"/>
      <c r="I564" s="605"/>
      <c r="J564" s="589"/>
      <c r="K564" s="590"/>
      <c r="L564" s="590"/>
      <c r="M564" s="605"/>
      <c r="N564" s="590"/>
      <c r="O564" s="590"/>
      <c r="P564" s="590"/>
      <c r="Q564" s="590"/>
      <c r="R564" s="590"/>
      <c r="S564" s="590"/>
      <c r="T564" s="590"/>
      <c r="U564" s="590"/>
      <c r="V564" s="590"/>
      <c r="W564" s="590"/>
      <c r="X564" s="590"/>
      <c r="Y564" s="590"/>
      <c r="Z564" s="590"/>
    </row>
    <row r="565" spans="1:26" ht="13.5" customHeight="1">
      <c r="A565" s="589"/>
      <c r="B565" s="590"/>
      <c r="C565" s="590"/>
      <c r="D565" s="605"/>
      <c r="E565" s="590"/>
      <c r="F565" s="589"/>
      <c r="G565" s="590"/>
      <c r="H565" s="590"/>
      <c r="I565" s="605"/>
      <c r="J565" s="589"/>
      <c r="K565" s="590"/>
      <c r="L565" s="590"/>
      <c r="M565" s="605"/>
      <c r="N565" s="590"/>
      <c r="O565" s="590"/>
      <c r="P565" s="590"/>
      <c r="Q565" s="590"/>
      <c r="R565" s="590"/>
      <c r="S565" s="590"/>
      <c r="T565" s="590"/>
      <c r="U565" s="590"/>
      <c r="V565" s="590"/>
      <c r="W565" s="590"/>
      <c r="X565" s="590"/>
      <c r="Y565" s="590"/>
      <c r="Z565" s="590"/>
    </row>
    <row r="566" spans="1:26" ht="13.5" customHeight="1">
      <c r="A566" s="589"/>
      <c r="B566" s="590"/>
      <c r="C566" s="590"/>
      <c r="D566" s="605"/>
      <c r="E566" s="590"/>
      <c r="F566" s="589"/>
      <c r="G566" s="590"/>
      <c r="H566" s="590"/>
      <c r="I566" s="605"/>
      <c r="J566" s="589"/>
      <c r="K566" s="590"/>
      <c r="L566" s="590"/>
      <c r="M566" s="605"/>
      <c r="N566" s="590"/>
      <c r="O566" s="590"/>
      <c r="P566" s="590"/>
      <c r="Q566" s="590"/>
      <c r="R566" s="590"/>
      <c r="S566" s="590"/>
      <c r="T566" s="590"/>
      <c r="U566" s="590"/>
      <c r="V566" s="590"/>
      <c r="W566" s="590"/>
      <c r="X566" s="590"/>
      <c r="Y566" s="590"/>
      <c r="Z566" s="590"/>
    </row>
    <row r="567" spans="1:26" ht="13.5" customHeight="1">
      <c r="A567" s="589"/>
      <c r="B567" s="590"/>
      <c r="C567" s="590"/>
      <c r="D567" s="605"/>
      <c r="E567" s="590"/>
      <c r="F567" s="589"/>
      <c r="G567" s="590"/>
      <c r="H567" s="590"/>
      <c r="I567" s="605"/>
      <c r="J567" s="589"/>
      <c r="K567" s="590"/>
      <c r="L567" s="590"/>
      <c r="M567" s="605"/>
      <c r="N567" s="590"/>
      <c r="O567" s="590"/>
      <c r="P567" s="590"/>
      <c r="Q567" s="590"/>
      <c r="R567" s="590"/>
      <c r="S567" s="590"/>
      <c r="T567" s="590"/>
      <c r="U567" s="590"/>
      <c r="V567" s="590"/>
      <c r="W567" s="590"/>
      <c r="X567" s="590"/>
      <c r="Y567" s="590"/>
      <c r="Z567" s="590"/>
    </row>
    <row r="568" spans="1:26" ht="13.5" customHeight="1">
      <c r="A568" s="589"/>
      <c r="B568" s="590"/>
      <c r="C568" s="590"/>
      <c r="D568" s="605"/>
      <c r="E568" s="590"/>
      <c r="F568" s="589"/>
      <c r="G568" s="590"/>
      <c r="H568" s="590"/>
      <c r="I568" s="605"/>
      <c r="J568" s="589"/>
      <c r="K568" s="590"/>
      <c r="L568" s="590"/>
      <c r="M568" s="605"/>
      <c r="N568" s="590"/>
      <c r="O568" s="590"/>
      <c r="P568" s="590"/>
      <c r="Q568" s="590"/>
      <c r="R568" s="590"/>
      <c r="S568" s="590"/>
      <c r="T568" s="590"/>
      <c r="U568" s="590"/>
      <c r="V568" s="590"/>
      <c r="W568" s="590"/>
      <c r="X568" s="590"/>
      <c r="Y568" s="590"/>
      <c r="Z568" s="590"/>
    </row>
    <row r="569" spans="1:26" ht="13.5" customHeight="1">
      <c r="A569" s="589"/>
      <c r="B569" s="590"/>
      <c r="C569" s="590"/>
      <c r="D569" s="605"/>
      <c r="E569" s="590"/>
      <c r="F569" s="589"/>
      <c r="G569" s="590"/>
      <c r="H569" s="590"/>
      <c r="I569" s="605"/>
      <c r="J569" s="589"/>
      <c r="K569" s="590"/>
      <c r="L569" s="590"/>
      <c r="M569" s="605"/>
      <c r="N569" s="590"/>
      <c r="O569" s="590"/>
      <c r="P569" s="590"/>
      <c r="Q569" s="590"/>
      <c r="R569" s="590"/>
      <c r="S569" s="590"/>
      <c r="T569" s="590"/>
      <c r="U569" s="590"/>
      <c r="V569" s="590"/>
      <c r="W569" s="590"/>
      <c r="X569" s="590"/>
      <c r="Y569" s="590"/>
      <c r="Z569" s="590"/>
    </row>
    <row r="570" spans="1:26" ht="13.5" customHeight="1">
      <c r="A570" s="589"/>
      <c r="B570" s="590"/>
      <c r="C570" s="590"/>
      <c r="D570" s="605"/>
      <c r="E570" s="590"/>
      <c r="F570" s="589"/>
      <c r="G570" s="590"/>
      <c r="H570" s="590"/>
      <c r="I570" s="605"/>
      <c r="J570" s="589"/>
      <c r="K570" s="590"/>
      <c r="L570" s="590"/>
      <c r="M570" s="605"/>
      <c r="N570" s="590"/>
      <c r="O570" s="590"/>
      <c r="P570" s="590"/>
      <c r="Q570" s="590"/>
      <c r="R570" s="590"/>
      <c r="S570" s="590"/>
      <c r="T570" s="590"/>
      <c r="U570" s="590"/>
      <c r="V570" s="590"/>
      <c r="W570" s="590"/>
      <c r="X570" s="590"/>
      <c r="Y570" s="590"/>
      <c r="Z570" s="590"/>
    </row>
    <row r="571" spans="1:26" ht="13.5" customHeight="1">
      <c r="A571" s="589"/>
      <c r="B571" s="590"/>
      <c r="C571" s="590"/>
      <c r="D571" s="605"/>
      <c r="E571" s="590"/>
      <c r="F571" s="589"/>
      <c r="G571" s="590"/>
      <c r="H571" s="590"/>
      <c r="I571" s="605"/>
      <c r="J571" s="589"/>
      <c r="K571" s="590"/>
      <c r="L571" s="590"/>
      <c r="M571" s="605"/>
      <c r="N571" s="590"/>
      <c r="O571" s="590"/>
      <c r="P571" s="590"/>
      <c r="Q571" s="590"/>
      <c r="R571" s="590"/>
      <c r="S571" s="590"/>
      <c r="T571" s="590"/>
      <c r="U571" s="590"/>
      <c r="V571" s="590"/>
      <c r="W571" s="590"/>
      <c r="X571" s="590"/>
      <c r="Y571" s="590"/>
      <c r="Z571" s="590"/>
    </row>
    <row r="572" spans="1:26" ht="13.5" customHeight="1">
      <c r="A572" s="589"/>
      <c r="B572" s="590"/>
      <c r="C572" s="590"/>
      <c r="D572" s="605"/>
      <c r="E572" s="590"/>
      <c r="F572" s="589"/>
      <c r="G572" s="590"/>
      <c r="H572" s="590"/>
      <c r="I572" s="605"/>
      <c r="J572" s="589"/>
      <c r="K572" s="590"/>
      <c r="L572" s="590"/>
      <c r="M572" s="605"/>
      <c r="N572" s="590"/>
      <c r="O572" s="590"/>
      <c r="P572" s="590"/>
      <c r="Q572" s="590"/>
      <c r="R572" s="590"/>
      <c r="S572" s="590"/>
      <c r="T572" s="590"/>
      <c r="U572" s="590"/>
      <c r="V572" s="590"/>
      <c r="W572" s="590"/>
      <c r="X572" s="590"/>
      <c r="Y572" s="590"/>
      <c r="Z572" s="590"/>
    </row>
    <row r="573" spans="1:26" ht="13.5" customHeight="1">
      <c r="A573" s="589"/>
      <c r="B573" s="590"/>
      <c r="C573" s="590"/>
      <c r="D573" s="605"/>
      <c r="E573" s="590"/>
      <c r="F573" s="589"/>
      <c r="G573" s="590"/>
      <c r="H573" s="590"/>
      <c r="I573" s="605"/>
      <c r="J573" s="589"/>
      <c r="K573" s="590"/>
      <c r="L573" s="590"/>
      <c r="M573" s="605"/>
      <c r="N573" s="590"/>
      <c r="O573" s="590"/>
      <c r="P573" s="590"/>
      <c r="Q573" s="590"/>
      <c r="R573" s="590"/>
      <c r="S573" s="590"/>
      <c r="T573" s="590"/>
      <c r="U573" s="590"/>
      <c r="V573" s="590"/>
      <c r="W573" s="590"/>
      <c r="X573" s="590"/>
      <c r="Y573" s="590"/>
      <c r="Z573" s="590"/>
    </row>
    <row r="574" spans="1:26" ht="13.5" customHeight="1">
      <c r="A574" s="589"/>
      <c r="B574" s="590"/>
      <c r="C574" s="590"/>
      <c r="D574" s="605"/>
      <c r="E574" s="590"/>
      <c r="F574" s="589"/>
      <c r="G574" s="590"/>
      <c r="H574" s="590"/>
      <c r="I574" s="605"/>
      <c r="J574" s="589"/>
      <c r="K574" s="590"/>
      <c r="L574" s="590"/>
      <c r="M574" s="605"/>
      <c r="N574" s="590"/>
      <c r="O574" s="590"/>
      <c r="P574" s="590"/>
      <c r="Q574" s="590"/>
      <c r="R574" s="590"/>
      <c r="S574" s="590"/>
      <c r="T574" s="590"/>
      <c r="U574" s="590"/>
      <c r="V574" s="590"/>
      <c r="W574" s="590"/>
      <c r="X574" s="590"/>
      <c r="Y574" s="590"/>
      <c r="Z574" s="590"/>
    </row>
    <row r="575" spans="1:26" ht="13.5" customHeight="1">
      <c r="A575" s="589"/>
      <c r="B575" s="590"/>
      <c r="C575" s="590"/>
      <c r="D575" s="605"/>
      <c r="E575" s="590"/>
      <c r="F575" s="589"/>
      <c r="G575" s="590"/>
      <c r="H575" s="590"/>
      <c r="I575" s="605"/>
      <c r="J575" s="589"/>
      <c r="K575" s="590"/>
      <c r="L575" s="590"/>
      <c r="M575" s="605"/>
      <c r="N575" s="590"/>
      <c r="O575" s="590"/>
      <c r="P575" s="590"/>
      <c r="Q575" s="590"/>
      <c r="R575" s="590"/>
      <c r="S575" s="590"/>
      <c r="T575" s="590"/>
      <c r="U575" s="590"/>
      <c r="V575" s="590"/>
      <c r="W575" s="590"/>
      <c r="X575" s="590"/>
      <c r="Y575" s="590"/>
      <c r="Z575" s="590"/>
    </row>
    <row r="576" spans="1:26" ht="13.5" customHeight="1">
      <c r="A576" s="589"/>
      <c r="B576" s="590"/>
      <c r="C576" s="590"/>
      <c r="D576" s="605"/>
      <c r="E576" s="590"/>
      <c r="F576" s="589"/>
      <c r="G576" s="590"/>
      <c r="H576" s="590"/>
      <c r="I576" s="605"/>
      <c r="J576" s="589"/>
      <c r="K576" s="590"/>
      <c r="L576" s="590"/>
      <c r="M576" s="605"/>
      <c r="N576" s="590"/>
      <c r="O576" s="590"/>
      <c r="P576" s="590"/>
      <c r="Q576" s="590"/>
      <c r="R576" s="590"/>
      <c r="S576" s="590"/>
      <c r="T576" s="590"/>
      <c r="U576" s="590"/>
      <c r="V576" s="590"/>
      <c r="W576" s="590"/>
      <c r="X576" s="590"/>
      <c r="Y576" s="590"/>
      <c r="Z576" s="590"/>
    </row>
    <row r="577" spans="1:26" ht="13.5" customHeight="1">
      <c r="A577" s="589"/>
      <c r="B577" s="590"/>
      <c r="C577" s="590"/>
      <c r="D577" s="605"/>
      <c r="E577" s="590"/>
      <c r="F577" s="589"/>
      <c r="G577" s="590"/>
      <c r="H577" s="590"/>
      <c r="I577" s="605"/>
      <c r="J577" s="589"/>
      <c r="K577" s="590"/>
      <c r="L577" s="590"/>
      <c r="M577" s="605"/>
      <c r="N577" s="590"/>
      <c r="O577" s="590"/>
      <c r="P577" s="590"/>
      <c r="Q577" s="590"/>
      <c r="R577" s="590"/>
      <c r="S577" s="590"/>
      <c r="T577" s="590"/>
      <c r="U577" s="590"/>
      <c r="V577" s="590"/>
      <c r="W577" s="590"/>
      <c r="X577" s="590"/>
      <c r="Y577" s="590"/>
      <c r="Z577" s="590"/>
    </row>
    <row r="578" spans="1:26" ht="13.5" customHeight="1">
      <c r="A578" s="589"/>
      <c r="B578" s="590"/>
      <c r="C578" s="590"/>
      <c r="D578" s="605"/>
      <c r="E578" s="590"/>
      <c r="F578" s="589"/>
      <c r="G578" s="590"/>
      <c r="H578" s="590"/>
      <c r="I578" s="605"/>
      <c r="J578" s="589"/>
      <c r="K578" s="590"/>
      <c r="L578" s="590"/>
      <c r="M578" s="605"/>
      <c r="N578" s="590"/>
      <c r="O578" s="590"/>
      <c r="P578" s="590"/>
      <c r="Q578" s="590"/>
      <c r="R578" s="590"/>
      <c r="S578" s="590"/>
      <c r="T578" s="590"/>
      <c r="U578" s="590"/>
      <c r="V578" s="590"/>
      <c r="W578" s="590"/>
      <c r="X578" s="590"/>
      <c r="Y578" s="590"/>
      <c r="Z578" s="590"/>
    </row>
    <row r="579" spans="1:26" ht="13.5" customHeight="1">
      <c r="A579" s="589"/>
      <c r="B579" s="590"/>
      <c r="C579" s="590"/>
      <c r="D579" s="605"/>
      <c r="E579" s="590"/>
      <c r="F579" s="589"/>
      <c r="G579" s="590"/>
      <c r="H579" s="590"/>
      <c r="I579" s="605"/>
      <c r="J579" s="589"/>
      <c r="K579" s="590"/>
      <c r="L579" s="590"/>
      <c r="M579" s="605"/>
      <c r="N579" s="590"/>
      <c r="O579" s="590"/>
      <c r="P579" s="590"/>
      <c r="Q579" s="590"/>
      <c r="R579" s="590"/>
      <c r="S579" s="590"/>
      <c r="T579" s="590"/>
      <c r="U579" s="590"/>
      <c r="V579" s="590"/>
      <c r="W579" s="590"/>
      <c r="X579" s="590"/>
      <c r="Y579" s="590"/>
      <c r="Z579" s="590"/>
    </row>
    <row r="580" spans="1:26" ht="13.5" customHeight="1">
      <c r="A580" s="589"/>
      <c r="B580" s="590"/>
      <c r="C580" s="590"/>
      <c r="D580" s="605"/>
      <c r="E580" s="590"/>
      <c r="F580" s="589"/>
      <c r="G580" s="590"/>
      <c r="H580" s="590"/>
      <c r="I580" s="605"/>
      <c r="J580" s="589"/>
      <c r="K580" s="590"/>
      <c r="L580" s="590"/>
      <c r="M580" s="605"/>
      <c r="N580" s="590"/>
      <c r="O580" s="590"/>
      <c r="P580" s="590"/>
      <c r="Q580" s="590"/>
      <c r="R580" s="590"/>
      <c r="S580" s="590"/>
      <c r="T580" s="590"/>
      <c r="U580" s="590"/>
      <c r="V580" s="590"/>
      <c r="W580" s="590"/>
      <c r="X580" s="590"/>
      <c r="Y580" s="590"/>
      <c r="Z580" s="590"/>
    </row>
    <row r="581" spans="1:26" ht="13.5" customHeight="1">
      <c r="A581" s="589"/>
      <c r="B581" s="590"/>
      <c r="C581" s="590"/>
      <c r="D581" s="605"/>
      <c r="E581" s="590"/>
      <c r="F581" s="589"/>
      <c r="G581" s="590"/>
      <c r="H581" s="590"/>
      <c r="I581" s="605"/>
      <c r="J581" s="589"/>
      <c r="K581" s="590"/>
      <c r="L581" s="590"/>
      <c r="M581" s="605"/>
      <c r="N581" s="590"/>
      <c r="O581" s="590"/>
      <c r="P581" s="590"/>
      <c r="Q581" s="590"/>
      <c r="R581" s="590"/>
      <c r="S581" s="590"/>
      <c r="T581" s="590"/>
      <c r="U581" s="590"/>
      <c r="V581" s="590"/>
      <c r="W581" s="590"/>
      <c r="X581" s="590"/>
      <c r="Y581" s="590"/>
      <c r="Z581" s="590"/>
    </row>
    <row r="582" spans="1:26" ht="13.5" customHeight="1">
      <c r="A582" s="589"/>
      <c r="B582" s="590"/>
      <c r="C582" s="590"/>
      <c r="D582" s="605"/>
      <c r="E582" s="590"/>
      <c r="F582" s="589"/>
      <c r="G582" s="590"/>
      <c r="H582" s="590"/>
      <c r="I582" s="605"/>
      <c r="J582" s="589"/>
      <c r="K582" s="590"/>
      <c r="L582" s="590"/>
      <c r="M582" s="605"/>
      <c r="N582" s="590"/>
      <c r="O582" s="590"/>
      <c r="P582" s="590"/>
      <c r="Q582" s="590"/>
      <c r="R582" s="590"/>
      <c r="S582" s="590"/>
      <c r="T582" s="590"/>
      <c r="U582" s="590"/>
      <c r="V582" s="590"/>
      <c r="W582" s="590"/>
      <c r="X582" s="590"/>
      <c r="Y582" s="590"/>
      <c r="Z582" s="590"/>
    </row>
    <row r="583" spans="1:26" ht="13.5" customHeight="1">
      <c r="A583" s="589"/>
      <c r="B583" s="590"/>
      <c r="C583" s="590"/>
      <c r="D583" s="605"/>
      <c r="E583" s="590"/>
      <c r="F583" s="589"/>
      <c r="G583" s="590"/>
      <c r="H583" s="590"/>
      <c r="I583" s="605"/>
      <c r="J583" s="589"/>
      <c r="K583" s="590"/>
      <c r="L583" s="590"/>
      <c r="M583" s="605"/>
      <c r="N583" s="590"/>
      <c r="O583" s="590"/>
      <c r="P583" s="590"/>
      <c r="Q583" s="590"/>
      <c r="R583" s="590"/>
      <c r="S583" s="590"/>
      <c r="T583" s="590"/>
      <c r="U583" s="590"/>
      <c r="V583" s="590"/>
      <c r="W583" s="590"/>
      <c r="X583" s="590"/>
      <c r="Y583" s="590"/>
      <c r="Z583" s="590"/>
    </row>
    <row r="584" spans="1:26" ht="13.5" customHeight="1">
      <c r="A584" s="589"/>
      <c r="B584" s="590"/>
      <c r="C584" s="590"/>
      <c r="D584" s="605"/>
      <c r="E584" s="590"/>
      <c r="F584" s="589"/>
      <c r="G584" s="590"/>
      <c r="H584" s="590"/>
      <c r="I584" s="605"/>
      <c r="J584" s="589"/>
      <c r="K584" s="590"/>
      <c r="L584" s="590"/>
      <c r="M584" s="605"/>
      <c r="N584" s="590"/>
      <c r="O584" s="590"/>
      <c r="P584" s="590"/>
      <c r="Q584" s="590"/>
      <c r="R584" s="590"/>
      <c r="S584" s="590"/>
      <c r="T584" s="590"/>
      <c r="U584" s="590"/>
      <c r="V584" s="590"/>
      <c r="W584" s="590"/>
      <c r="X584" s="590"/>
      <c r="Y584" s="590"/>
      <c r="Z584" s="590"/>
    </row>
    <row r="585" spans="1:26" ht="13.5" customHeight="1">
      <c r="A585" s="589"/>
      <c r="B585" s="590"/>
      <c r="C585" s="590"/>
      <c r="D585" s="605"/>
      <c r="E585" s="590"/>
      <c r="F585" s="589"/>
      <c r="G585" s="590"/>
      <c r="H585" s="590"/>
      <c r="I585" s="605"/>
      <c r="J585" s="589"/>
      <c r="K585" s="590"/>
      <c r="L585" s="590"/>
      <c r="M585" s="605"/>
      <c r="N585" s="590"/>
      <c r="O585" s="590"/>
      <c r="P585" s="590"/>
      <c r="Q585" s="590"/>
      <c r="R585" s="590"/>
      <c r="S585" s="590"/>
      <c r="T585" s="590"/>
      <c r="U585" s="590"/>
      <c r="V585" s="590"/>
      <c r="W585" s="590"/>
      <c r="X585" s="590"/>
      <c r="Y585" s="590"/>
      <c r="Z585" s="590"/>
    </row>
    <row r="586" spans="1:26" ht="13.5" customHeight="1">
      <c r="A586" s="589"/>
      <c r="B586" s="590"/>
      <c r="C586" s="590"/>
      <c r="D586" s="605"/>
      <c r="E586" s="590"/>
      <c r="F586" s="589"/>
      <c r="G586" s="590"/>
      <c r="H586" s="590"/>
      <c r="I586" s="605"/>
      <c r="J586" s="589"/>
      <c r="K586" s="590"/>
      <c r="L586" s="590"/>
      <c r="M586" s="605"/>
      <c r="N586" s="590"/>
      <c r="O586" s="590"/>
      <c r="P586" s="590"/>
      <c r="Q586" s="590"/>
      <c r="R586" s="590"/>
      <c r="S586" s="590"/>
      <c r="T586" s="590"/>
      <c r="U586" s="590"/>
      <c r="V586" s="590"/>
      <c r="W586" s="590"/>
      <c r="X586" s="590"/>
      <c r="Y586" s="590"/>
      <c r="Z586" s="590"/>
    </row>
    <row r="587" spans="1:26" ht="13.5" customHeight="1">
      <c r="A587" s="589"/>
      <c r="B587" s="590"/>
      <c r="C587" s="590"/>
      <c r="D587" s="605"/>
      <c r="E587" s="590"/>
      <c r="F587" s="589"/>
      <c r="G587" s="590"/>
      <c r="H587" s="590"/>
      <c r="I587" s="605"/>
      <c r="J587" s="589"/>
      <c r="K587" s="590"/>
      <c r="L587" s="590"/>
      <c r="M587" s="605"/>
      <c r="N587" s="590"/>
      <c r="O587" s="590"/>
      <c r="P587" s="590"/>
      <c r="Q587" s="590"/>
      <c r="R587" s="590"/>
      <c r="S587" s="590"/>
      <c r="T587" s="590"/>
      <c r="U587" s="590"/>
      <c r="V587" s="590"/>
      <c r="W587" s="590"/>
      <c r="X587" s="590"/>
      <c r="Y587" s="590"/>
      <c r="Z587" s="590"/>
    </row>
    <row r="588" spans="1:26" ht="13.5" customHeight="1">
      <c r="A588" s="589"/>
      <c r="B588" s="590"/>
      <c r="C588" s="590"/>
      <c r="D588" s="605"/>
      <c r="E588" s="590"/>
      <c r="F588" s="589"/>
      <c r="G588" s="590"/>
      <c r="H588" s="590"/>
      <c r="I588" s="605"/>
      <c r="J588" s="589"/>
      <c r="K588" s="590"/>
      <c r="L588" s="590"/>
      <c r="M588" s="605"/>
      <c r="N588" s="590"/>
      <c r="O588" s="590"/>
      <c r="P588" s="590"/>
      <c r="Q588" s="590"/>
      <c r="R588" s="590"/>
      <c r="S588" s="590"/>
      <c r="T588" s="590"/>
      <c r="U588" s="590"/>
      <c r="V588" s="590"/>
      <c r="W588" s="590"/>
      <c r="X588" s="590"/>
      <c r="Y588" s="590"/>
      <c r="Z588" s="590"/>
    </row>
    <row r="589" spans="1:26" ht="13.5" customHeight="1">
      <c r="A589" s="589"/>
      <c r="B589" s="590"/>
      <c r="C589" s="590"/>
      <c r="D589" s="605"/>
      <c r="E589" s="590"/>
      <c r="F589" s="589"/>
      <c r="G589" s="590"/>
      <c r="H589" s="590"/>
      <c r="I589" s="605"/>
      <c r="J589" s="589"/>
      <c r="K589" s="590"/>
      <c r="L589" s="590"/>
      <c r="M589" s="605"/>
      <c r="N589" s="590"/>
      <c r="O589" s="590"/>
      <c r="P589" s="590"/>
      <c r="Q589" s="590"/>
      <c r="R589" s="590"/>
      <c r="S589" s="590"/>
      <c r="T589" s="590"/>
      <c r="U589" s="590"/>
      <c r="V589" s="590"/>
      <c r="W589" s="590"/>
      <c r="X589" s="590"/>
      <c r="Y589" s="590"/>
      <c r="Z589" s="590"/>
    </row>
    <row r="590" spans="1:26" ht="13.5" customHeight="1">
      <c r="A590" s="589"/>
      <c r="B590" s="590"/>
      <c r="C590" s="590"/>
      <c r="D590" s="605"/>
      <c r="E590" s="590"/>
      <c r="F590" s="589"/>
      <c r="G590" s="590"/>
      <c r="H590" s="590"/>
      <c r="I590" s="605"/>
      <c r="J590" s="589"/>
      <c r="K590" s="590"/>
      <c r="L590" s="590"/>
      <c r="M590" s="605"/>
      <c r="N590" s="590"/>
      <c r="O590" s="590"/>
      <c r="P590" s="590"/>
      <c r="Q590" s="590"/>
      <c r="R590" s="590"/>
      <c r="S590" s="590"/>
      <c r="T590" s="590"/>
      <c r="U590" s="590"/>
      <c r="V590" s="590"/>
      <c r="W590" s="590"/>
      <c r="X590" s="590"/>
      <c r="Y590" s="590"/>
      <c r="Z590" s="590"/>
    </row>
    <row r="591" spans="1:26" ht="13.5" customHeight="1">
      <c r="A591" s="589"/>
      <c r="B591" s="590"/>
      <c r="C591" s="590"/>
      <c r="D591" s="605"/>
      <c r="E591" s="590"/>
      <c r="F591" s="589"/>
      <c r="G591" s="590"/>
      <c r="H591" s="590"/>
      <c r="I591" s="605"/>
      <c r="J591" s="589"/>
      <c r="K591" s="590"/>
      <c r="L591" s="590"/>
      <c r="M591" s="605"/>
      <c r="N591" s="590"/>
      <c r="O591" s="590"/>
      <c r="P591" s="590"/>
      <c r="Q591" s="590"/>
      <c r="R591" s="590"/>
      <c r="S591" s="590"/>
      <c r="T591" s="590"/>
      <c r="U591" s="590"/>
      <c r="V591" s="590"/>
      <c r="W591" s="590"/>
      <c r="X591" s="590"/>
      <c r="Y591" s="590"/>
      <c r="Z591" s="590"/>
    </row>
    <row r="592" spans="1:26" ht="13.5" customHeight="1">
      <c r="A592" s="589"/>
      <c r="B592" s="590"/>
      <c r="C592" s="590"/>
      <c r="D592" s="605"/>
      <c r="E592" s="590"/>
      <c r="F592" s="589"/>
      <c r="G592" s="590"/>
      <c r="H592" s="590"/>
      <c r="I592" s="605"/>
      <c r="J592" s="589"/>
      <c r="K592" s="590"/>
      <c r="L592" s="590"/>
      <c r="M592" s="605"/>
      <c r="N592" s="590"/>
      <c r="O592" s="590"/>
      <c r="P592" s="590"/>
      <c r="Q592" s="590"/>
      <c r="R592" s="590"/>
      <c r="S592" s="590"/>
      <c r="T592" s="590"/>
      <c r="U592" s="590"/>
      <c r="V592" s="590"/>
      <c r="W592" s="590"/>
      <c r="X592" s="590"/>
      <c r="Y592" s="590"/>
      <c r="Z592" s="590"/>
    </row>
    <row r="593" spans="1:26" ht="13.5" customHeight="1">
      <c r="A593" s="589"/>
      <c r="B593" s="590"/>
      <c r="C593" s="590"/>
      <c r="D593" s="605"/>
      <c r="E593" s="590"/>
      <c r="F593" s="589"/>
      <c r="G593" s="590"/>
      <c r="H593" s="590"/>
      <c r="I593" s="605"/>
      <c r="J593" s="589"/>
      <c r="K593" s="590"/>
      <c r="L593" s="590"/>
      <c r="M593" s="605"/>
      <c r="N593" s="590"/>
      <c r="O593" s="590"/>
      <c r="P593" s="590"/>
      <c r="Q593" s="590"/>
      <c r="R593" s="590"/>
      <c r="S593" s="590"/>
      <c r="T593" s="590"/>
      <c r="U593" s="590"/>
      <c r="V593" s="590"/>
      <c r="W593" s="590"/>
      <c r="X593" s="590"/>
      <c r="Y593" s="590"/>
      <c r="Z593" s="590"/>
    </row>
    <row r="594" spans="1:26" ht="13.5" customHeight="1">
      <c r="A594" s="589"/>
      <c r="B594" s="590"/>
      <c r="C594" s="590"/>
      <c r="D594" s="605"/>
      <c r="E594" s="590"/>
      <c r="F594" s="589"/>
      <c r="G594" s="590"/>
      <c r="H594" s="590"/>
      <c r="I594" s="605"/>
      <c r="J594" s="589"/>
      <c r="K594" s="590"/>
      <c r="L594" s="590"/>
      <c r="M594" s="605"/>
      <c r="N594" s="590"/>
      <c r="O594" s="590"/>
      <c r="P594" s="590"/>
      <c r="Q594" s="590"/>
      <c r="R594" s="590"/>
      <c r="S594" s="590"/>
      <c r="T594" s="590"/>
      <c r="U594" s="590"/>
      <c r="V594" s="590"/>
      <c r="W594" s="590"/>
      <c r="X594" s="590"/>
      <c r="Y594" s="590"/>
      <c r="Z594" s="590"/>
    </row>
    <row r="595" spans="1:26" ht="13.5" customHeight="1">
      <c r="A595" s="589"/>
      <c r="B595" s="590"/>
      <c r="C595" s="590"/>
      <c r="D595" s="605"/>
      <c r="E595" s="590"/>
      <c r="F595" s="589"/>
      <c r="G595" s="590"/>
      <c r="H595" s="590"/>
      <c r="I595" s="605"/>
      <c r="J595" s="589"/>
      <c r="K595" s="590"/>
      <c r="L595" s="590"/>
      <c r="M595" s="605"/>
      <c r="N595" s="590"/>
      <c r="O595" s="590"/>
      <c r="P595" s="590"/>
      <c r="Q595" s="590"/>
      <c r="R595" s="590"/>
      <c r="S595" s="590"/>
      <c r="T595" s="590"/>
      <c r="U595" s="590"/>
      <c r="V595" s="590"/>
      <c r="W595" s="590"/>
      <c r="X595" s="590"/>
      <c r="Y595" s="590"/>
      <c r="Z595" s="590"/>
    </row>
    <row r="596" spans="1:26" ht="13.5" customHeight="1">
      <c r="A596" s="589"/>
      <c r="B596" s="590"/>
      <c r="C596" s="590"/>
      <c r="D596" s="605"/>
      <c r="E596" s="590"/>
      <c r="F596" s="589"/>
      <c r="G596" s="590"/>
      <c r="H596" s="590"/>
      <c r="I596" s="605"/>
      <c r="J596" s="589"/>
      <c r="K596" s="590"/>
      <c r="L596" s="590"/>
      <c r="M596" s="605"/>
      <c r="N596" s="590"/>
      <c r="O596" s="590"/>
      <c r="P596" s="590"/>
      <c r="Q596" s="590"/>
      <c r="R596" s="590"/>
      <c r="S596" s="590"/>
      <c r="T596" s="590"/>
      <c r="U596" s="590"/>
      <c r="V596" s="590"/>
      <c r="W596" s="590"/>
      <c r="X596" s="590"/>
      <c r="Y596" s="590"/>
      <c r="Z596" s="590"/>
    </row>
    <row r="597" spans="1:26" ht="13.5" customHeight="1">
      <c r="A597" s="589"/>
      <c r="B597" s="590"/>
      <c r="C597" s="590"/>
      <c r="D597" s="605"/>
      <c r="E597" s="590"/>
      <c r="F597" s="589"/>
      <c r="G597" s="590"/>
      <c r="H597" s="590"/>
      <c r="I597" s="605"/>
      <c r="J597" s="589"/>
      <c r="K597" s="590"/>
      <c r="L597" s="590"/>
      <c r="M597" s="605"/>
      <c r="N597" s="590"/>
      <c r="O597" s="590"/>
      <c r="P597" s="590"/>
      <c r="Q597" s="590"/>
      <c r="R597" s="590"/>
      <c r="S597" s="590"/>
      <c r="T597" s="590"/>
      <c r="U597" s="590"/>
      <c r="V597" s="590"/>
      <c r="W597" s="590"/>
      <c r="X597" s="590"/>
      <c r="Y597" s="590"/>
      <c r="Z597" s="590"/>
    </row>
    <row r="598" spans="1:26" ht="13.5" customHeight="1">
      <c r="A598" s="589"/>
      <c r="B598" s="590"/>
      <c r="C598" s="590"/>
      <c r="D598" s="605"/>
      <c r="E598" s="590"/>
      <c r="F598" s="589"/>
      <c r="G598" s="590"/>
      <c r="H598" s="590"/>
      <c r="I598" s="605"/>
      <c r="J598" s="589"/>
      <c r="K598" s="590"/>
      <c r="L598" s="590"/>
      <c r="M598" s="605"/>
      <c r="N598" s="590"/>
      <c r="O598" s="590"/>
      <c r="P598" s="590"/>
      <c r="Q598" s="590"/>
      <c r="R598" s="590"/>
      <c r="S598" s="590"/>
      <c r="T598" s="590"/>
      <c r="U598" s="590"/>
      <c r="V598" s="590"/>
      <c r="W598" s="590"/>
      <c r="X598" s="590"/>
      <c r="Y598" s="590"/>
      <c r="Z598" s="590"/>
    </row>
    <row r="599" spans="1:26" ht="13.5" customHeight="1">
      <c r="A599" s="589"/>
      <c r="B599" s="590"/>
      <c r="C599" s="590"/>
      <c r="D599" s="605"/>
      <c r="E599" s="590"/>
      <c r="F599" s="589"/>
      <c r="G599" s="590"/>
      <c r="H599" s="590"/>
      <c r="I599" s="605"/>
      <c r="J599" s="589"/>
      <c r="K599" s="590"/>
      <c r="L599" s="590"/>
      <c r="M599" s="605"/>
      <c r="N599" s="590"/>
      <c r="O599" s="590"/>
      <c r="P599" s="590"/>
      <c r="Q599" s="590"/>
      <c r="R599" s="590"/>
      <c r="S599" s="590"/>
      <c r="T599" s="590"/>
      <c r="U599" s="590"/>
      <c r="V599" s="590"/>
      <c r="W599" s="590"/>
      <c r="X599" s="590"/>
      <c r="Y599" s="590"/>
      <c r="Z599" s="590"/>
    </row>
    <row r="600" spans="1:26" ht="13.5" customHeight="1">
      <c r="A600" s="589"/>
      <c r="B600" s="590"/>
      <c r="C600" s="590"/>
      <c r="D600" s="605"/>
      <c r="E600" s="590"/>
      <c r="F600" s="589"/>
      <c r="G600" s="590"/>
      <c r="H600" s="590"/>
      <c r="I600" s="605"/>
      <c r="J600" s="589"/>
      <c r="K600" s="590"/>
      <c r="L600" s="590"/>
      <c r="M600" s="605"/>
      <c r="N600" s="590"/>
      <c r="O600" s="590"/>
      <c r="P600" s="590"/>
      <c r="Q600" s="590"/>
      <c r="R600" s="590"/>
      <c r="S600" s="590"/>
      <c r="T600" s="590"/>
      <c r="U600" s="590"/>
      <c r="V600" s="590"/>
      <c r="W600" s="590"/>
      <c r="X600" s="590"/>
      <c r="Y600" s="590"/>
      <c r="Z600" s="590"/>
    </row>
    <row r="601" spans="1:26" ht="13.5" customHeight="1">
      <c r="A601" s="589"/>
      <c r="B601" s="590"/>
      <c r="C601" s="590"/>
      <c r="D601" s="605"/>
      <c r="E601" s="590"/>
      <c r="F601" s="589"/>
      <c r="G601" s="590"/>
      <c r="H601" s="590"/>
      <c r="I601" s="605"/>
      <c r="J601" s="589"/>
      <c r="K601" s="590"/>
      <c r="L601" s="590"/>
      <c r="M601" s="605"/>
      <c r="N601" s="590"/>
      <c r="O601" s="590"/>
      <c r="P601" s="590"/>
      <c r="Q601" s="590"/>
      <c r="R601" s="590"/>
      <c r="S601" s="590"/>
      <c r="T601" s="590"/>
      <c r="U601" s="590"/>
      <c r="V601" s="590"/>
      <c r="W601" s="590"/>
      <c r="X601" s="590"/>
      <c r="Y601" s="590"/>
      <c r="Z601" s="590"/>
    </row>
    <row r="602" spans="1:26" ht="13.5" customHeight="1">
      <c r="A602" s="589"/>
      <c r="B602" s="590"/>
      <c r="C602" s="590"/>
      <c r="D602" s="605"/>
      <c r="E602" s="590"/>
      <c r="F602" s="589"/>
      <c r="G602" s="590"/>
      <c r="H602" s="590"/>
      <c r="I602" s="605"/>
      <c r="J602" s="589"/>
      <c r="K602" s="590"/>
      <c r="L602" s="590"/>
      <c r="M602" s="605"/>
      <c r="N602" s="590"/>
      <c r="O602" s="590"/>
      <c r="P602" s="590"/>
      <c r="Q602" s="590"/>
      <c r="R602" s="590"/>
      <c r="S602" s="590"/>
      <c r="T602" s="590"/>
      <c r="U602" s="590"/>
      <c r="V602" s="590"/>
      <c r="W602" s="590"/>
      <c r="X602" s="590"/>
      <c r="Y602" s="590"/>
      <c r="Z602" s="590"/>
    </row>
    <row r="603" spans="1:26" ht="13.5" customHeight="1">
      <c r="A603" s="589"/>
      <c r="B603" s="590"/>
      <c r="C603" s="590"/>
      <c r="D603" s="605"/>
      <c r="E603" s="590"/>
      <c r="F603" s="589"/>
      <c r="G603" s="590"/>
      <c r="H603" s="590"/>
      <c r="I603" s="605"/>
      <c r="J603" s="589"/>
      <c r="K603" s="590"/>
      <c r="L603" s="590"/>
      <c r="M603" s="605"/>
      <c r="N603" s="590"/>
      <c r="O603" s="590"/>
      <c r="P603" s="590"/>
      <c r="Q603" s="590"/>
      <c r="R603" s="590"/>
      <c r="S603" s="590"/>
      <c r="T603" s="590"/>
      <c r="U603" s="590"/>
      <c r="V603" s="590"/>
      <c r="W603" s="590"/>
      <c r="X603" s="590"/>
      <c r="Y603" s="590"/>
      <c r="Z603" s="590"/>
    </row>
    <row r="604" spans="1:26" ht="13.5" customHeight="1">
      <c r="A604" s="589"/>
      <c r="B604" s="590"/>
      <c r="C604" s="590"/>
      <c r="D604" s="605"/>
      <c r="E604" s="590"/>
      <c r="F604" s="589"/>
      <c r="G604" s="590"/>
      <c r="H604" s="590"/>
      <c r="I604" s="605"/>
      <c r="J604" s="589"/>
      <c r="K604" s="590"/>
      <c r="L604" s="590"/>
      <c r="M604" s="605"/>
      <c r="N604" s="590"/>
      <c r="O604" s="590"/>
      <c r="P604" s="590"/>
      <c r="Q604" s="590"/>
      <c r="R604" s="590"/>
      <c r="S604" s="590"/>
      <c r="T604" s="590"/>
      <c r="U604" s="590"/>
      <c r="V604" s="590"/>
      <c r="W604" s="590"/>
      <c r="X604" s="590"/>
      <c r="Y604" s="590"/>
      <c r="Z604" s="590"/>
    </row>
    <row r="605" spans="1:26" ht="13.5" customHeight="1">
      <c r="A605" s="589"/>
      <c r="B605" s="590"/>
      <c r="C605" s="590"/>
      <c r="D605" s="605"/>
      <c r="E605" s="590"/>
      <c r="F605" s="589"/>
      <c r="G605" s="590"/>
      <c r="H605" s="590"/>
      <c r="I605" s="605"/>
      <c r="J605" s="589"/>
      <c r="K605" s="590"/>
      <c r="L605" s="590"/>
      <c r="M605" s="605"/>
      <c r="N605" s="590"/>
      <c r="O605" s="590"/>
      <c r="P605" s="590"/>
      <c r="Q605" s="590"/>
      <c r="R605" s="590"/>
      <c r="S605" s="590"/>
      <c r="T605" s="590"/>
      <c r="U605" s="590"/>
      <c r="V605" s="590"/>
      <c r="W605" s="590"/>
      <c r="X605" s="590"/>
      <c r="Y605" s="590"/>
      <c r="Z605" s="590"/>
    </row>
    <row r="606" spans="1:26" ht="13.5" customHeight="1">
      <c r="A606" s="589"/>
      <c r="B606" s="590"/>
      <c r="C606" s="590"/>
      <c r="D606" s="605"/>
      <c r="E606" s="590"/>
      <c r="F606" s="589"/>
      <c r="G606" s="590"/>
      <c r="H606" s="590"/>
      <c r="I606" s="605"/>
      <c r="J606" s="589"/>
      <c r="K606" s="590"/>
      <c r="L606" s="590"/>
      <c r="M606" s="605"/>
      <c r="N606" s="590"/>
      <c r="O606" s="590"/>
      <c r="P606" s="590"/>
      <c r="Q606" s="590"/>
      <c r="R606" s="590"/>
      <c r="S606" s="590"/>
      <c r="T606" s="590"/>
      <c r="U606" s="590"/>
      <c r="V606" s="590"/>
      <c r="W606" s="590"/>
      <c r="X606" s="590"/>
      <c r="Y606" s="590"/>
      <c r="Z606" s="590"/>
    </row>
    <row r="607" spans="1:26" ht="13.5" customHeight="1">
      <c r="A607" s="589"/>
      <c r="B607" s="590"/>
      <c r="C607" s="590"/>
      <c r="D607" s="605"/>
      <c r="E607" s="590"/>
      <c r="F607" s="589"/>
      <c r="G607" s="590"/>
      <c r="H607" s="590"/>
      <c r="I607" s="605"/>
      <c r="J607" s="589"/>
      <c r="K607" s="590"/>
      <c r="L607" s="590"/>
      <c r="M607" s="605"/>
      <c r="N607" s="590"/>
      <c r="O607" s="590"/>
      <c r="P607" s="590"/>
      <c r="Q607" s="590"/>
      <c r="R607" s="590"/>
      <c r="S607" s="590"/>
      <c r="T607" s="590"/>
      <c r="U607" s="590"/>
      <c r="V607" s="590"/>
      <c r="W607" s="590"/>
      <c r="X607" s="590"/>
      <c r="Y607" s="590"/>
      <c r="Z607" s="590"/>
    </row>
    <row r="608" spans="1:26" ht="13.5" customHeight="1">
      <c r="A608" s="589"/>
      <c r="B608" s="590"/>
      <c r="C608" s="590"/>
      <c r="D608" s="605"/>
      <c r="E608" s="590"/>
      <c r="F608" s="589"/>
      <c r="G608" s="590"/>
      <c r="H608" s="590"/>
      <c r="I608" s="605"/>
      <c r="J608" s="589"/>
      <c r="K608" s="590"/>
      <c r="L608" s="590"/>
      <c r="M608" s="605"/>
      <c r="N608" s="590"/>
      <c r="O608" s="590"/>
      <c r="P608" s="590"/>
      <c r="Q608" s="590"/>
      <c r="R608" s="590"/>
      <c r="S608" s="590"/>
      <c r="T608" s="590"/>
      <c r="U608" s="590"/>
      <c r="V608" s="590"/>
      <c r="W608" s="590"/>
      <c r="X608" s="590"/>
      <c r="Y608" s="590"/>
      <c r="Z608" s="590"/>
    </row>
    <row r="609" spans="1:26" ht="13.5" customHeight="1">
      <c r="A609" s="589"/>
      <c r="B609" s="590"/>
      <c r="C609" s="590"/>
      <c r="D609" s="605"/>
      <c r="E609" s="590"/>
      <c r="F609" s="589"/>
      <c r="G609" s="590"/>
      <c r="H609" s="590"/>
      <c r="I609" s="605"/>
      <c r="J609" s="589"/>
      <c r="K609" s="590"/>
      <c r="L609" s="590"/>
      <c r="M609" s="605"/>
      <c r="N609" s="590"/>
      <c r="O609" s="590"/>
      <c r="P609" s="590"/>
      <c r="Q609" s="590"/>
      <c r="R609" s="590"/>
      <c r="S609" s="590"/>
      <c r="T609" s="590"/>
      <c r="U609" s="590"/>
      <c r="V609" s="590"/>
      <c r="W609" s="590"/>
      <c r="X609" s="590"/>
      <c r="Y609" s="590"/>
      <c r="Z609" s="590"/>
    </row>
    <row r="610" spans="1:26" ht="13.5" customHeight="1">
      <c r="A610" s="589"/>
      <c r="B610" s="590"/>
      <c r="C610" s="590"/>
      <c r="D610" s="605"/>
      <c r="E610" s="590"/>
      <c r="F610" s="589"/>
      <c r="G610" s="590"/>
      <c r="H610" s="590"/>
      <c r="I610" s="605"/>
      <c r="J610" s="589"/>
      <c r="K610" s="590"/>
      <c r="L610" s="590"/>
      <c r="M610" s="605"/>
      <c r="N610" s="590"/>
      <c r="O610" s="590"/>
      <c r="P610" s="590"/>
      <c r="Q610" s="590"/>
      <c r="R610" s="590"/>
      <c r="S610" s="590"/>
      <c r="T610" s="590"/>
      <c r="U610" s="590"/>
      <c r="V610" s="590"/>
      <c r="W610" s="590"/>
      <c r="X610" s="590"/>
      <c r="Y610" s="590"/>
      <c r="Z610" s="590"/>
    </row>
    <row r="611" spans="1:26" ht="13.5" customHeight="1">
      <c r="A611" s="589"/>
      <c r="B611" s="590"/>
      <c r="C611" s="590"/>
      <c r="D611" s="605"/>
      <c r="E611" s="590"/>
      <c r="F611" s="589"/>
      <c r="G611" s="590"/>
      <c r="H611" s="590"/>
      <c r="I611" s="605"/>
      <c r="J611" s="589"/>
      <c r="K611" s="590"/>
      <c r="L611" s="590"/>
      <c r="M611" s="605"/>
      <c r="N611" s="590"/>
      <c r="O611" s="590"/>
      <c r="P611" s="590"/>
      <c r="Q611" s="590"/>
      <c r="R611" s="590"/>
      <c r="S611" s="590"/>
      <c r="T611" s="590"/>
      <c r="U611" s="590"/>
      <c r="V611" s="590"/>
      <c r="W611" s="590"/>
      <c r="X611" s="590"/>
      <c r="Y611" s="590"/>
      <c r="Z611" s="590"/>
    </row>
    <row r="612" spans="1:26" ht="13.5" customHeight="1">
      <c r="A612" s="589"/>
      <c r="B612" s="590"/>
      <c r="C612" s="590"/>
      <c r="D612" s="605"/>
      <c r="E612" s="590"/>
      <c r="F612" s="589"/>
      <c r="G612" s="590"/>
      <c r="H612" s="590"/>
      <c r="I612" s="605"/>
      <c r="J612" s="589"/>
      <c r="K612" s="590"/>
      <c r="L612" s="590"/>
      <c r="M612" s="605"/>
      <c r="N612" s="590"/>
      <c r="O612" s="590"/>
      <c r="P612" s="590"/>
      <c r="Q612" s="590"/>
      <c r="R612" s="590"/>
      <c r="S612" s="590"/>
      <c r="T612" s="590"/>
      <c r="U612" s="590"/>
      <c r="V612" s="590"/>
      <c r="W612" s="590"/>
      <c r="X612" s="590"/>
      <c r="Y612" s="590"/>
      <c r="Z612" s="590"/>
    </row>
    <row r="613" spans="1:26" ht="13.5" customHeight="1">
      <c r="A613" s="589"/>
      <c r="B613" s="590"/>
      <c r="C613" s="590"/>
      <c r="D613" s="605"/>
      <c r="E613" s="590"/>
      <c r="F613" s="589"/>
      <c r="G613" s="590"/>
      <c r="H613" s="590"/>
      <c r="I613" s="605"/>
      <c r="J613" s="589"/>
      <c r="K613" s="590"/>
      <c r="L613" s="590"/>
      <c r="M613" s="605"/>
      <c r="N613" s="590"/>
      <c r="O613" s="590"/>
      <c r="P613" s="590"/>
      <c r="Q613" s="590"/>
      <c r="R613" s="590"/>
      <c r="S613" s="590"/>
      <c r="T613" s="590"/>
      <c r="U613" s="590"/>
      <c r="V613" s="590"/>
      <c r="W613" s="590"/>
      <c r="X613" s="590"/>
      <c r="Y613" s="590"/>
      <c r="Z613" s="590"/>
    </row>
    <row r="614" spans="1:26" ht="13.5" customHeight="1">
      <c r="A614" s="589"/>
      <c r="B614" s="590"/>
      <c r="C614" s="590"/>
      <c r="D614" s="605"/>
      <c r="E614" s="590"/>
      <c r="F614" s="589"/>
      <c r="G614" s="590"/>
      <c r="H614" s="590"/>
      <c r="I614" s="605"/>
      <c r="J614" s="589"/>
      <c r="K614" s="590"/>
      <c r="L614" s="590"/>
      <c r="M614" s="605"/>
      <c r="N614" s="590"/>
      <c r="O614" s="590"/>
      <c r="P614" s="590"/>
      <c r="Q614" s="590"/>
      <c r="R614" s="590"/>
      <c r="S614" s="590"/>
      <c r="T614" s="590"/>
      <c r="U614" s="590"/>
      <c r="V614" s="590"/>
      <c r="W614" s="590"/>
      <c r="X614" s="590"/>
      <c r="Y614" s="590"/>
      <c r="Z614" s="590"/>
    </row>
    <row r="615" spans="1:26" ht="13.5" customHeight="1">
      <c r="A615" s="589"/>
      <c r="B615" s="590"/>
      <c r="C615" s="590"/>
      <c r="D615" s="605"/>
      <c r="E615" s="590"/>
      <c r="F615" s="589"/>
      <c r="G615" s="590"/>
      <c r="H615" s="590"/>
      <c r="I615" s="605"/>
      <c r="J615" s="589"/>
      <c r="K615" s="590"/>
      <c r="L615" s="590"/>
      <c r="M615" s="605"/>
      <c r="N615" s="590"/>
      <c r="O615" s="590"/>
      <c r="P615" s="590"/>
      <c r="Q615" s="590"/>
      <c r="R615" s="590"/>
      <c r="S615" s="590"/>
      <c r="T615" s="590"/>
      <c r="U615" s="590"/>
      <c r="V615" s="590"/>
      <c r="W615" s="590"/>
      <c r="X615" s="590"/>
      <c r="Y615" s="590"/>
      <c r="Z615" s="590"/>
    </row>
    <row r="616" spans="1:26" ht="13.5" customHeight="1">
      <c r="A616" s="589"/>
      <c r="B616" s="590"/>
      <c r="C616" s="590"/>
      <c r="D616" s="605"/>
      <c r="E616" s="590"/>
      <c r="F616" s="589"/>
      <c r="G616" s="590"/>
      <c r="H616" s="590"/>
      <c r="I616" s="605"/>
      <c r="J616" s="589"/>
      <c r="K616" s="590"/>
      <c r="L616" s="590"/>
      <c r="M616" s="605"/>
      <c r="N616" s="590"/>
      <c r="O616" s="590"/>
      <c r="P616" s="590"/>
      <c r="Q616" s="590"/>
      <c r="R616" s="590"/>
      <c r="S616" s="590"/>
      <c r="T616" s="590"/>
      <c r="U616" s="590"/>
      <c r="V616" s="590"/>
      <c r="W616" s="590"/>
      <c r="X616" s="590"/>
      <c r="Y616" s="590"/>
      <c r="Z616" s="590"/>
    </row>
    <row r="617" spans="1:26" ht="13.5" customHeight="1">
      <c r="A617" s="589"/>
      <c r="B617" s="590"/>
      <c r="C617" s="590"/>
      <c r="D617" s="605"/>
      <c r="E617" s="590"/>
      <c r="F617" s="589"/>
      <c r="G617" s="590"/>
      <c r="H617" s="590"/>
      <c r="I617" s="605"/>
      <c r="J617" s="589"/>
      <c r="K617" s="590"/>
      <c r="L617" s="590"/>
      <c r="M617" s="605"/>
      <c r="N617" s="590"/>
      <c r="O617" s="590"/>
      <c r="P617" s="590"/>
      <c r="Q617" s="590"/>
      <c r="R617" s="590"/>
      <c r="S617" s="590"/>
      <c r="T617" s="590"/>
      <c r="U617" s="590"/>
      <c r="V617" s="590"/>
      <c r="W617" s="590"/>
      <c r="X617" s="590"/>
      <c r="Y617" s="590"/>
      <c r="Z617" s="590"/>
    </row>
    <row r="618" spans="1:26" ht="13.5" customHeight="1">
      <c r="A618" s="589"/>
      <c r="B618" s="590"/>
      <c r="C618" s="590"/>
      <c r="D618" s="605"/>
      <c r="E618" s="590"/>
      <c r="F618" s="589"/>
      <c r="G618" s="590"/>
      <c r="H618" s="590"/>
      <c r="I618" s="605"/>
      <c r="J618" s="589"/>
      <c r="K618" s="590"/>
      <c r="L618" s="590"/>
      <c r="M618" s="605"/>
      <c r="N618" s="590"/>
      <c r="O618" s="590"/>
      <c r="P618" s="590"/>
      <c r="Q618" s="590"/>
      <c r="R618" s="590"/>
      <c r="S618" s="590"/>
      <c r="T618" s="590"/>
      <c r="U618" s="590"/>
      <c r="V618" s="590"/>
      <c r="W618" s="590"/>
      <c r="X618" s="590"/>
      <c r="Y618" s="590"/>
      <c r="Z618" s="590"/>
    </row>
    <row r="619" spans="1:26" ht="13.5" customHeight="1">
      <c r="A619" s="589"/>
      <c r="B619" s="590"/>
      <c r="C619" s="590"/>
      <c r="D619" s="605"/>
      <c r="E619" s="590"/>
      <c r="F619" s="589"/>
      <c r="G619" s="590"/>
      <c r="H619" s="590"/>
      <c r="I619" s="605"/>
      <c r="J619" s="589"/>
      <c r="K619" s="590"/>
      <c r="L619" s="590"/>
      <c r="M619" s="605"/>
      <c r="N619" s="590"/>
      <c r="O619" s="590"/>
      <c r="P619" s="590"/>
      <c r="Q619" s="590"/>
      <c r="R619" s="590"/>
      <c r="S619" s="590"/>
      <c r="T619" s="590"/>
      <c r="U619" s="590"/>
      <c r="V619" s="590"/>
      <c r="W619" s="590"/>
      <c r="X619" s="590"/>
      <c r="Y619" s="590"/>
      <c r="Z619" s="590"/>
    </row>
    <row r="620" spans="1:26" ht="13.5" customHeight="1">
      <c r="A620" s="589"/>
      <c r="B620" s="590"/>
      <c r="C620" s="590"/>
      <c r="D620" s="605"/>
      <c r="E620" s="590"/>
      <c r="F620" s="589"/>
      <c r="G620" s="590"/>
      <c r="H620" s="590"/>
      <c r="I620" s="605"/>
      <c r="J620" s="589"/>
      <c r="K620" s="590"/>
      <c r="L620" s="590"/>
      <c r="M620" s="605"/>
      <c r="N620" s="590"/>
      <c r="O620" s="590"/>
      <c r="P620" s="590"/>
      <c r="Q620" s="590"/>
      <c r="R620" s="590"/>
      <c r="S620" s="590"/>
      <c r="T620" s="590"/>
      <c r="U620" s="590"/>
      <c r="V620" s="590"/>
      <c r="W620" s="590"/>
      <c r="X620" s="590"/>
      <c r="Y620" s="590"/>
      <c r="Z620" s="590"/>
    </row>
    <row r="621" spans="1:26" ht="13.5" customHeight="1">
      <c r="A621" s="589"/>
      <c r="B621" s="590"/>
      <c r="C621" s="590"/>
      <c r="D621" s="605"/>
      <c r="E621" s="590"/>
      <c r="F621" s="589"/>
      <c r="G621" s="590"/>
      <c r="H621" s="590"/>
      <c r="I621" s="605"/>
      <c r="J621" s="589"/>
      <c r="K621" s="590"/>
      <c r="L621" s="590"/>
      <c r="M621" s="605"/>
      <c r="N621" s="590"/>
      <c r="O621" s="590"/>
      <c r="P621" s="590"/>
      <c r="Q621" s="590"/>
      <c r="R621" s="590"/>
      <c r="S621" s="590"/>
      <c r="T621" s="590"/>
      <c r="U621" s="590"/>
      <c r="V621" s="590"/>
      <c r="W621" s="590"/>
      <c r="X621" s="590"/>
      <c r="Y621" s="590"/>
      <c r="Z621" s="590"/>
    </row>
    <row r="622" spans="1:26" ht="13.5" customHeight="1">
      <c r="A622" s="589"/>
      <c r="B622" s="590"/>
      <c r="C622" s="590"/>
      <c r="D622" s="605"/>
      <c r="E622" s="590"/>
      <c r="F622" s="589"/>
      <c r="G622" s="590"/>
      <c r="H622" s="590"/>
      <c r="I622" s="605"/>
      <c r="J622" s="589"/>
      <c r="K622" s="590"/>
      <c r="L622" s="590"/>
      <c r="M622" s="605"/>
      <c r="N622" s="590"/>
      <c r="O622" s="590"/>
      <c r="P622" s="590"/>
      <c r="Q622" s="590"/>
      <c r="R622" s="590"/>
      <c r="S622" s="590"/>
      <c r="T622" s="590"/>
      <c r="U622" s="590"/>
      <c r="V622" s="590"/>
      <c r="W622" s="590"/>
      <c r="X622" s="590"/>
      <c r="Y622" s="590"/>
      <c r="Z622" s="590"/>
    </row>
    <row r="623" spans="1:26" ht="13.5" customHeight="1">
      <c r="A623" s="589"/>
      <c r="B623" s="590"/>
      <c r="C623" s="590"/>
      <c r="D623" s="605"/>
      <c r="E623" s="590"/>
      <c r="F623" s="589"/>
      <c r="G623" s="590"/>
      <c r="H623" s="590"/>
      <c r="I623" s="605"/>
      <c r="J623" s="589"/>
      <c r="K623" s="590"/>
      <c r="L623" s="590"/>
      <c r="M623" s="605"/>
      <c r="N623" s="590"/>
      <c r="O623" s="590"/>
      <c r="P623" s="590"/>
      <c r="Q623" s="590"/>
      <c r="R623" s="590"/>
      <c r="S623" s="590"/>
      <c r="T623" s="590"/>
      <c r="U623" s="590"/>
      <c r="V623" s="590"/>
      <c r="W623" s="590"/>
      <c r="X623" s="590"/>
      <c r="Y623" s="590"/>
      <c r="Z623" s="590"/>
    </row>
    <row r="624" spans="1:26" ht="13.5" customHeight="1">
      <c r="A624" s="589"/>
      <c r="B624" s="590"/>
      <c r="C624" s="590"/>
      <c r="D624" s="605"/>
      <c r="E624" s="590"/>
      <c r="F624" s="589"/>
      <c r="G624" s="590"/>
      <c r="H624" s="590"/>
      <c r="I624" s="605"/>
      <c r="J624" s="589"/>
      <c r="K624" s="590"/>
      <c r="L624" s="590"/>
      <c r="M624" s="605"/>
      <c r="N624" s="590"/>
      <c r="O624" s="590"/>
      <c r="P624" s="590"/>
      <c r="Q624" s="590"/>
      <c r="R624" s="590"/>
      <c r="S624" s="590"/>
      <c r="T624" s="590"/>
      <c r="U624" s="590"/>
      <c r="V624" s="590"/>
      <c r="W624" s="590"/>
      <c r="X624" s="590"/>
      <c r="Y624" s="590"/>
      <c r="Z624" s="590"/>
    </row>
    <row r="625" spans="1:26" ht="13.5" customHeight="1">
      <c r="A625" s="589"/>
      <c r="B625" s="590"/>
      <c r="C625" s="590"/>
      <c r="D625" s="605"/>
      <c r="E625" s="590"/>
      <c r="F625" s="589"/>
      <c r="G625" s="590"/>
      <c r="H625" s="590"/>
      <c r="I625" s="605"/>
      <c r="J625" s="589"/>
      <c r="K625" s="590"/>
      <c r="L625" s="590"/>
      <c r="M625" s="605"/>
      <c r="N625" s="590"/>
      <c r="O625" s="590"/>
      <c r="P625" s="590"/>
      <c r="Q625" s="590"/>
      <c r="R625" s="590"/>
      <c r="S625" s="590"/>
      <c r="T625" s="590"/>
      <c r="U625" s="590"/>
      <c r="V625" s="590"/>
      <c r="W625" s="590"/>
      <c r="X625" s="590"/>
      <c r="Y625" s="590"/>
      <c r="Z625" s="590"/>
    </row>
    <row r="626" spans="1:26" ht="13.5" customHeight="1">
      <c r="A626" s="589"/>
      <c r="B626" s="590"/>
      <c r="C626" s="590"/>
      <c r="D626" s="605"/>
      <c r="E626" s="590"/>
      <c r="F626" s="589"/>
      <c r="G626" s="590"/>
      <c r="H626" s="590"/>
      <c r="I626" s="605"/>
      <c r="J626" s="589"/>
      <c r="K626" s="590"/>
      <c r="L626" s="590"/>
      <c r="M626" s="605"/>
      <c r="N626" s="590"/>
      <c r="O626" s="590"/>
      <c r="P626" s="590"/>
      <c r="Q626" s="590"/>
      <c r="R626" s="590"/>
      <c r="S626" s="590"/>
      <c r="T626" s="590"/>
      <c r="U626" s="590"/>
      <c r="V626" s="590"/>
      <c r="W626" s="590"/>
      <c r="X626" s="590"/>
      <c r="Y626" s="590"/>
      <c r="Z626" s="590"/>
    </row>
    <row r="627" spans="1:26" ht="13.5" customHeight="1">
      <c r="A627" s="589"/>
      <c r="B627" s="590"/>
      <c r="C627" s="590"/>
      <c r="D627" s="605"/>
      <c r="E627" s="590"/>
      <c r="F627" s="589"/>
      <c r="G627" s="590"/>
      <c r="H627" s="590"/>
      <c r="I627" s="605"/>
      <c r="J627" s="589"/>
      <c r="K627" s="590"/>
      <c r="L627" s="590"/>
      <c r="M627" s="605"/>
      <c r="N627" s="590"/>
      <c r="O627" s="590"/>
      <c r="P627" s="590"/>
      <c r="Q627" s="590"/>
      <c r="R627" s="590"/>
      <c r="S627" s="590"/>
      <c r="T627" s="590"/>
      <c r="U627" s="590"/>
      <c r="V627" s="590"/>
      <c r="W627" s="590"/>
      <c r="X627" s="590"/>
      <c r="Y627" s="590"/>
      <c r="Z627" s="590"/>
    </row>
    <row r="628" spans="1:26" ht="13.5" customHeight="1">
      <c r="A628" s="589"/>
      <c r="B628" s="590"/>
      <c r="C628" s="590"/>
      <c r="D628" s="605"/>
      <c r="E628" s="590"/>
      <c r="F628" s="589"/>
      <c r="G628" s="590"/>
      <c r="H628" s="590"/>
      <c r="I628" s="605"/>
      <c r="J628" s="589"/>
      <c r="K628" s="590"/>
      <c r="L628" s="590"/>
      <c r="M628" s="605"/>
      <c r="N628" s="590"/>
      <c r="O628" s="590"/>
      <c r="P628" s="590"/>
      <c r="Q628" s="590"/>
      <c r="R628" s="590"/>
      <c r="S628" s="590"/>
      <c r="T628" s="590"/>
      <c r="U628" s="590"/>
      <c r="V628" s="590"/>
      <c r="W628" s="590"/>
      <c r="X628" s="590"/>
      <c r="Y628" s="590"/>
      <c r="Z628" s="590"/>
    </row>
    <row r="629" spans="1:26" ht="13.5" customHeight="1">
      <c r="A629" s="589"/>
      <c r="B629" s="590"/>
      <c r="C629" s="590"/>
      <c r="D629" s="605"/>
      <c r="E629" s="590"/>
      <c r="F629" s="589"/>
      <c r="G629" s="590"/>
      <c r="H629" s="590"/>
      <c r="I629" s="605"/>
      <c r="J629" s="589"/>
      <c r="K629" s="590"/>
      <c r="L629" s="590"/>
      <c r="M629" s="605"/>
      <c r="N629" s="590"/>
      <c r="O629" s="590"/>
      <c r="P629" s="590"/>
      <c r="Q629" s="590"/>
      <c r="R629" s="590"/>
      <c r="S629" s="590"/>
      <c r="T629" s="590"/>
      <c r="U629" s="590"/>
      <c r="V629" s="590"/>
      <c r="W629" s="590"/>
      <c r="X629" s="590"/>
      <c r="Y629" s="590"/>
      <c r="Z629" s="590"/>
    </row>
    <row r="630" spans="1:26" ht="13.5" customHeight="1">
      <c r="A630" s="589"/>
      <c r="B630" s="590"/>
      <c r="C630" s="590"/>
      <c r="D630" s="605"/>
      <c r="E630" s="590"/>
      <c r="F630" s="589"/>
      <c r="G630" s="590"/>
      <c r="H630" s="590"/>
      <c r="I630" s="605"/>
      <c r="J630" s="589"/>
      <c r="K630" s="590"/>
      <c r="L630" s="590"/>
      <c r="M630" s="605"/>
      <c r="N630" s="590"/>
      <c r="O630" s="590"/>
      <c r="P630" s="590"/>
      <c r="Q630" s="590"/>
      <c r="R630" s="590"/>
      <c r="S630" s="590"/>
      <c r="T630" s="590"/>
      <c r="U630" s="590"/>
      <c r="V630" s="590"/>
      <c r="W630" s="590"/>
      <c r="X630" s="590"/>
      <c r="Y630" s="590"/>
      <c r="Z630" s="590"/>
    </row>
    <row r="631" spans="1:26" ht="13.5" customHeight="1">
      <c r="A631" s="589"/>
      <c r="B631" s="590"/>
      <c r="C631" s="590"/>
      <c r="D631" s="605"/>
      <c r="E631" s="590"/>
      <c r="F631" s="589"/>
      <c r="G631" s="590"/>
      <c r="H631" s="590"/>
      <c r="I631" s="605"/>
      <c r="J631" s="589"/>
      <c r="K631" s="590"/>
      <c r="L631" s="590"/>
      <c r="M631" s="605"/>
      <c r="N631" s="590"/>
      <c r="O631" s="590"/>
      <c r="P631" s="590"/>
      <c r="Q631" s="590"/>
      <c r="R631" s="590"/>
      <c r="S631" s="590"/>
      <c r="T631" s="590"/>
      <c r="U631" s="590"/>
      <c r="V631" s="590"/>
      <c r="W631" s="590"/>
      <c r="X631" s="590"/>
      <c r="Y631" s="590"/>
      <c r="Z631" s="590"/>
    </row>
    <row r="632" spans="1:26" ht="13.5" customHeight="1">
      <c r="A632" s="589"/>
      <c r="B632" s="590"/>
      <c r="C632" s="590"/>
      <c r="D632" s="605"/>
      <c r="E632" s="590"/>
      <c r="F632" s="589"/>
      <c r="G632" s="590"/>
      <c r="H632" s="590"/>
      <c r="I632" s="605"/>
      <c r="J632" s="589"/>
      <c r="K632" s="590"/>
      <c r="L632" s="590"/>
      <c r="M632" s="605"/>
      <c r="N632" s="590"/>
      <c r="O632" s="590"/>
      <c r="P632" s="590"/>
      <c r="Q632" s="590"/>
      <c r="R632" s="590"/>
      <c r="S632" s="590"/>
      <c r="T632" s="590"/>
      <c r="U632" s="590"/>
      <c r="V632" s="590"/>
      <c r="W632" s="590"/>
      <c r="X632" s="590"/>
      <c r="Y632" s="590"/>
      <c r="Z632" s="590"/>
    </row>
    <row r="633" spans="1:26" ht="13.5" customHeight="1">
      <c r="A633" s="589"/>
      <c r="B633" s="590"/>
      <c r="C633" s="590"/>
      <c r="D633" s="605"/>
      <c r="E633" s="590"/>
      <c r="F633" s="589"/>
      <c r="G633" s="590"/>
      <c r="H633" s="590"/>
      <c r="I633" s="605"/>
      <c r="J633" s="589"/>
      <c r="K633" s="590"/>
      <c r="L633" s="590"/>
      <c r="M633" s="605"/>
      <c r="N633" s="590"/>
      <c r="O633" s="590"/>
      <c r="P633" s="590"/>
      <c r="Q633" s="590"/>
      <c r="R633" s="590"/>
      <c r="S633" s="590"/>
      <c r="T633" s="590"/>
      <c r="U633" s="590"/>
      <c r="V633" s="590"/>
      <c r="W633" s="590"/>
      <c r="X633" s="590"/>
      <c r="Y633" s="590"/>
      <c r="Z633" s="590"/>
    </row>
    <row r="634" spans="1:26" ht="13.5" customHeight="1">
      <c r="A634" s="589"/>
      <c r="B634" s="590"/>
      <c r="C634" s="590"/>
      <c r="D634" s="605"/>
      <c r="E634" s="590"/>
      <c r="F634" s="589"/>
      <c r="G634" s="590"/>
      <c r="H634" s="590"/>
      <c r="I634" s="605"/>
      <c r="J634" s="589"/>
      <c r="K634" s="590"/>
      <c r="L634" s="590"/>
      <c r="M634" s="605"/>
      <c r="N634" s="590"/>
      <c r="O634" s="590"/>
      <c r="P634" s="590"/>
      <c r="Q634" s="590"/>
      <c r="R634" s="590"/>
      <c r="S634" s="590"/>
      <c r="T634" s="590"/>
      <c r="U634" s="590"/>
      <c r="V634" s="590"/>
      <c r="W634" s="590"/>
      <c r="X634" s="590"/>
      <c r="Y634" s="590"/>
      <c r="Z634" s="590"/>
    </row>
    <row r="635" spans="1:26" ht="13.5" customHeight="1">
      <c r="A635" s="589"/>
      <c r="B635" s="590"/>
      <c r="C635" s="590"/>
      <c r="D635" s="605"/>
      <c r="E635" s="590"/>
      <c r="F635" s="589"/>
      <c r="G635" s="590"/>
      <c r="H635" s="590"/>
      <c r="I635" s="605"/>
      <c r="J635" s="589"/>
      <c r="K635" s="590"/>
      <c r="L635" s="590"/>
      <c r="M635" s="605"/>
      <c r="N635" s="590"/>
      <c r="O635" s="590"/>
      <c r="P635" s="590"/>
      <c r="Q635" s="590"/>
      <c r="R635" s="590"/>
      <c r="S635" s="590"/>
      <c r="T635" s="590"/>
      <c r="U635" s="590"/>
      <c r="V635" s="590"/>
      <c r="W635" s="590"/>
      <c r="X635" s="590"/>
      <c r="Y635" s="590"/>
      <c r="Z635" s="590"/>
    </row>
    <row r="636" spans="1:26" ht="13.5" customHeight="1">
      <c r="A636" s="589"/>
      <c r="B636" s="590"/>
      <c r="C636" s="590"/>
      <c r="D636" s="605"/>
      <c r="E636" s="590"/>
      <c r="F636" s="589"/>
      <c r="G636" s="590"/>
      <c r="H636" s="590"/>
      <c r="I636" s="605"/>
      <c r="J636" s="589"/>
      <c r="K636" s="590"/>
      <c r="L636" s="590"/>
      <c r="M636" s="605"/>
      <c r="N636" s="590"/>
      <c r="O636" s="590"/>
      <c r="P636" s="590"/>
      <c r="Q636" s="590"/>
      <c r="R636" s="590"/>
      <c r="S636" s="590"/>
      <c r="T636" s="590"/>
      <c r="U636" s="590"/>
      <c r="V636" s="590"/>
      <c r="W636" s="590"/>
      <c r="X636" s="590"/>
      <c r="Y636" s="590"/>
      <c r="Z636" s="590"/>
    </row>
    <row r="637" spans="1:26" ht="13.5" customHeight="1">
      <c r="A637" s="589"/>
      <c r="B637" s="590"/>
      <c r="C637" s="590"/>
      <c r="D637" s="605"/>
      <c r="E637" s="590"/>
      <c r="F637" s="589"/>
      <c r="G637" s="590"/>
      <c r="H637" s="590"/>
      <c r="I637" s="605"/>
      <c r="J637" s="589"/>
      <c r="K637" s="590"/>
      <c r="L637" s="590"/>
      <c r="M637" s="605"/>
      <c r="N637" s="590"/>
      <c r="O637" s="590"/>
      <c r="P637" s="590"/>
      <c r="Q637" s="590"/>
      <c r="R637" s="590"/>
      <c r="S637" s="590"/>
      <c r="T637" s="590"/>
      <c r="U637" s="590"/>
      <c r="V637" s="590"/>
      <c r="W637" s="590"/>
      <c r="X637" s="590"/>
      <c r="Y637" s="590"/>
      <c r="Z637" s="590"/>
    </row>
    <row r="638" spans="1:26" ht="13.5" customHeight="1">
      <c r="A638" s="589"/>
      <c r="B638" s="590"/>
      <c r="C638" s="590"/>
      <c r="D638" s="605"/>
      <c r="E638" s="590"/>
      <c r="F638" s="589"/>
      <c r="G638" s="590"/>
      <c r="H638" s="590"/>
      <c r="I638" s="605"/>
      <c r="J638" s="589"/>
      <c r="K638" s="590"/>
      <c r="L638" s="590"/>
      <c r="M638" s="605"/>
      <c r="N638" s="590"/>
      <c r="O638" s="590"/>
      <c r="P638" s="590"/>
      <c r="Q638" s="590"/>
      <c r="R638" s="590"/>
      <c r="S638" s="590"/>
      <c r="T638" s="590"/>
      <c r="U638" s="590"/>
      <c r="V638" s="590"/>
      <c r="W638" s="590"/>
      <c r="X638" s="590"/>
      <c r="Y638" s="590"/>
      <c r="Z638" s="590"/>
    </row>
    <row r="639" spans="1:26" ht="13.5" customHeight="1">
      <c r="A639" s="589"/>
      <c r="B639" s="590"/>
      <c r="C639" s="590"/>
      <c r="D639" s="605"/>
      <c r="E639" s="590"/>
      <c r="F639" s="589"/>
      <c r="G639" s="590"/>
      <c r="H639" s="590"/>
      <c r="I639" s="605"/>
      <c r="J639" s="589"/>
      <c r="K639" s="590"/>
      <c r="L639" s="590"/>
      <c r="M639" s="605"/>
      <c r="N639" s="590"/>
      <c r="O639" s="590"/>
      <c r="P639" s="590"/>
      <c r="Q639" s="590"/>
      <c r="R639" s="590"/>
      <c r="S639" s="590"/>
      <c r="T639" s="590"/>
      <c r="U639" s="590"/>
      <c r="V639" s="590"/>
      <c r="W639" s="590"/>
      <c r="X639" s="590"/>
      <c r="Y639" s="590"/>
      <c r="Z639" s="590"/>
    </row>
    <row r="640" spans="1:26" ht="13.5" customHeight="1">
      <c r="A640" s="589"/>
      <c r="B640" s="590"/>
      <c r="C640" s="590"/>
      <c r="D640" s="605"/>
      <c r="E640" s="590"/>
      <c r="F640" s="589"/>
      <c r="G640" s="590"/>
      <c r="H640" s="590"/>
      <c r="I640" s="605"/>
      <c r="J640" s="589"/>
      <c r="K640" s="590"/>
      <c r="L640" s="590"/>
      <c r="M640" s="605"/>
      <c r="N640" s="590"/>
      <c r="O640" s="590"/>
      <c r="P640" s="590"/>
      <c r="Q640" s="590"/>
      <c r="R640" s="590"/>
      <c r="S640" s="590"/>
      <c r="T640" s="590"/>
      <c r="U640" s="590"/>
      <c r="V640" s="590"/>
      <c r="W640" s="590"/>
      <c r="X640" s="590"/>
      <c r="Y640" s="590"/>
      <c r="Z640" s="590"/>
    </row>
    <row r="641" spans="1:26" ht="13.5" customHeight="1">
      <c r="A641" s="589"/>
      <c r="B641" s="590"/>
      <c r="C641" s="590"/>
      <c r="D641" s="605"/>
      <c r="E641" s="590"/>
      <c r="F641" s="589"/>
      <c r="G641" s="590"/>
      <c r="H641" s="590"/>
      <c r="I641" s="605"/>
      <c r="J641" s="589"/>
      <c r="K641" s="590"/>
      <c r="L641" s="590"/>
      <c r="M641" s="605"/>
      <c r="N641" s="590"/>
      <c r="O641" s="590"/>
      <c r="P641" s="590"/>
      <c r="Q641" s="590"/>
      <c r="R641" s="590"/>
      <c r="S641" s="590"/>
      <c r="T641" s="590"/>
      <c r="U641" s="590"/>
      <c r="V641" s="590"/>
      <c r="W641" s="590"/>
      <c r="X641" s="590"/>
      <c r="Y641" s="590"/>
      <c r="Z641" s="590"/>
    </row>
    <row r="642" spans="1:26" ht="13.5" customHeight="1">
      <c r="A642" s="589"/>
      <c r="B642" s="590"/>
      <c r="C642" s="590"/>
      <c r="D642" s="605"/>
      <c r="E642" s="590"/>
      <c r="F642" s="589"/>
      <c r="G642" s="590"/>
      <c r="H642" s="590"/>
      <c r="I642" s="605"/>
      <c r="J642" s="589"/>
      <c r="K642" s="590"/>
      <c r="L642" s="590"/>
      <c r="M642" s="605"/>
      <c r="N642" s="590"/>
      <c r="O642" s="590"/>
      <c r="P642" s="590"/>
      <c r="Q642" s="590"/>
      <c r="R642" s="590"/>
      <c r="S642" s="590"/>
      <c r="T642" s="590"/>
      <c r="U642" s="590"/>
      <c r="V642" s="590"/>
      <c r="W642" s="590"/>
      <c r="X642" s="590"/>
      <c r="Y642" s="590"/>
      <c r="Z642" s="590"/>
    </row>
    <row r="643" spans="1:26" ht="13.5" customHeight="1">
      <c r="A643" s="589"/>
      <c r="B643" s="590"/>
      <c r="C643" s="590"/>
      <c r="D643" s="605"/>
      <c r="E643" s="590"/>
      <c r="F643" s="589"/>
      <c r="G643" s="590"/>
      <c r="H643" s="590"/>
      <c r="I643" s="605"/>
      <c r="J643" s="589"/>
      <c r="K643" s="590"/>
      <c r="L643" s="590"/>
      <c r="M643" s="605"/>
      <c r="N643" s="590"/>
      <c r="O643" s="590"/>
      <c r="P643" s="590"/>
      <c r="Q643" s="590"/>
      <c r="R643" s="590"/>
      <c r="S643" s="590"/>
      <c r="T643" s="590"/>
      <c r="U643" s="590"/>
      <c r="V643" s="590"/>
      <c r="W643" s="590"/>
      <c r="X643" s="590"/>
      <c r="Y643" s="590"/>
      <c r="Z643" s="590"/>
    </row>
    <row r="644" spans="1:26" ht="13.5" customHeight="1">
      <c r="A644" s="589"/>
      <c r="B644" s="590"/>
      <c r="C644" s="590"/>
      <c r="D644" s="605"/>
      <c r="E644" s="590"/>
      <c r="F644" s="589"/>
      <c r="G644" s="590"/>
      <c r="H644" s="590"/>
      <c r="I644" s="605"/>
      <c r="J644" s="589"/>
      <c r="K644" s="590"/>
      <c r="L644" s="590"/>
      <c r="M644" s="605"/>
      <c r="N644" s="590"/>
      <c r="O644" s="590"/>
      <c r="P644" s="590"/>
      <c r="Q644" s="590"/>
      <c r="R644" s="590"/>
      <c r="S644" s="590"/>
      <c r="T644" s="590"/>
      <c r="U644" s="590"/>
      <c r="V644" s="590"/>
      <c r="W644" s="590"/>
      <c r="X644" s="590"/>
      <c r="Y644" s="590"/>
      <c r="Z644" s="590"/>
    </row>
    <row r="645" spans="1:26" ht="13.5" customHeight="1">
      <c r="A645" s="589"/>
      <c r="B645" s="590"/>
      <c r="C645" s="590"/>
      <c r="D645" s="605"/>
      <c r="E645" s="590"/>
      <c r="F645" s="589"/>
      <c r="G645" s="590"/>
      <c r="H645" s="590"/>
      <c r="I645" s="605"/>
      <c r="J645" s="589"/>
      <c r="K645" s="590"/>
      <c r="L645" s="590"/>
      <c r="M645" s="605"/>
      <c r="N645" s="590"/>
      <c r="O645" s="590"/>
      <c r="P645" s="590"/>
      <c r="Q645" s="590"/>
      <c r="R645" s="590"/>
      <c r="S645" s="590"/>
      <c r="T645" s="590"/>
      <c r="U645" s="590"/>
      <c r="V645" s="590"/>
      <c r="W645" s="590"/>
      <c r="X645" s="590"/>
      <c r="Y645" s="590"/>
      <c r="Z645" s="590"/>
    </row>
    <row r="646" spans="1:26" ht="13.5" customHeight="1">
      <c r="A646" s="589"/>
      <c r="B646" s="590"/>
      <c r="C646" s="590"/>
      <c r="D646" s="605"/>
      <c r="E646" s="590"/>
      <c r="F646" s="589"/>
      <c r="G646" s="590"/>
      <c r="H646" s="590"/>
      <c r="I646" s="605"/>
      <c r="J646" s="589"/>
      <c r="K646" s="590"/>
      <c r="L646" s="590"/>
      <c r="M646" s="605"/>
      <c r="N646" s="590"/>
      <c r="O646" s="590"/>
      <c r="P646" s="590"/>
      <c r="Q646" s="590"/>
      <c r="R646" s="590"/>
      <c r="S646" s="590"/>
      <c r="T646" s="590"/>
      <c r="U646" s="590"/>
      <c r="V646" s="590"/>
      <c r="W646" s="590"/>
      <c r="X646" s="590"/>
      <c r="Y646" s="590"/>
      <c r="Z646" s="590"/>
    </row>
    <row r="647" spans="1:26" ht="13.5" customHeight="1">
      <c r="A647" s="589"/>
      <c r="B647" s="590"/>
      <c r="C647" s="590"/>
      <c r="D647" s="605"/>
      <c r="E647" s="590"/>
      <c r="F647" s="589"/>
      <c r="G647" s="590"/>
      <c r="H647" s="590"/>
      <c r="I647" s="605"/>
      <c r="J647" s="589"/>
      <c r="K647" s="590"/>
      <c r="L647" s="590"/>
      <c r="M647" s="605"/>
      <c r="N647" s="590"/>
      <c r="O647" s="590"/>
      <c r="P647" s="590"/>
      <c r="Q647" s="590"/>
      <c r="R647" s="590"/>
      <c r="S647" s="590"/>
      <c r="T647" s="590"/>
      <c r="U647" s="590"/>
      <c r="V647" s="590"/>
      <c r="W647" s="590"/>
      <c r="X647" s="590"/>
      <c r="Y647" s="590"/>
      <c r="Z647" s="590"/>
    </row>
    <row r="648" spans="1:26" ht="13.5" customHeight="1">
      <c r="A648" s="589"/>
      <c r="B648" s="590"/>
      <c r="C648" s="590"/>
      <c r="D648" s="605"/>
      <c r="E648" s="590"/>
      <c r="F648" s="589"/>
      <c r="G648" s="590"/>
      <c r="H648" s="590"/>
      <c r="I648" s="605"/>
      <c r="J648" s="589"/>
      <c r="K648" s="590"/>
      <c r="L648" s="590"/>
      <c r="M648" s="605"/>
      <c r="N648" s="590"/>
      <c r="O648" s="590"/>
      <c r="P648" s="590"/>
      <c r="Q648" s="590"/>
      <c r="R648" s="590"/>
      <c r="S648" s="590"/>
      <c r="T648" s="590"/>
      <c r="U648" s="590"/>
      <c r="V648" s="590"/>
      <c r="W648" s="590"/>
      <c r="X648" s="590"/>
      <c r="Y648" s="590"/>
      <c r="Z648" s="590"/>
    </row>
    <row r="649" spans="1:26" ht="13.5" customHeight="1">
      <c r="A649" s="589"/>
      <c r="B649" s="590"/>
      <c r="C649" s="590"/>
      <c r="D649" s="605"/>
      <c r="E649" s="590"/>
      <c r="F649" s="589"/>
      <c r="G649" s="590"/>
      <c r="H649" s="590"/>
      <c r="I649" s="605"/>
      <c r="J649" s="589"/>
      <c r="K649" s="590"/>
      <c r="L649" s="590"/>
      <c r="M649" s="605"/>
      <c r="N649" s="590"/>
      <c r="O649" s="590"/>
      <c r="P649" s="590"/>
      <c r="Q649" s="590"/>
      <c r="R649" s="590"/>
      <c r="S649" s="590"/>
      <c r="T649" s="590"/>
      <c r="U649" s="590"/>
      <c r="V649" s="590"/>
      <c r="W649" s="590"/>
      <c r="X649" s="590"/>
      <c r="Y649" s="590"/>
      <c r="Z649" s="590"/>
    </row>
    <row r="650" spans="1:26" ht="13.5" customHeight="1">
      <c r="A650" s="589"/>
      <c r="B650" s="590"/>
      <c r="C650" s="590"/>
      <c r="D650" s="605"/>
      <c r="E650" s="590"/>
      <c r="F650" s="589"/>
      <c r="G650" s="590"/>
      <c r="H650" s="590"/>
      <c r="I650" s="605"/>
      <c r="J650" s="589"/>
      <c r="K650" s="590"/>
      <c r="L650" s="590"/>
      <c r="M650" s="605"/>
      <c r="N650" s="590"/>
      <c r="O650" s="590"/>
      <c r="P650" s="590"/>
      <c r="Q650" s="590"/>
      <c r="R650" s="590"/>
      <c r="S650" s="590"/>
      <c r="T650" s="590"/>
      <c r="U650" s="590"/>
      <c r="V650" s="590"/>
      <c r="W650" s="590"/>
      <c r="X650" s="590"/>
      <c r="Y650" s="590"/>
      <c r="Z650" s="590"/>
    </row>
    <row r="651" spans="1:26" ht="13.5" customHeight="1">
      <c r="A651" s="589"/>
      <c r="B651" s="590"/>
      <c r="C651" s="590"/>
      <c r="D651" s="605"/>
      <c r="E651" s="590"/>
      <c r="F651" s="589"/>
      <c r="G651" s="590"/>
      <c r="H651" s="590"/>
      <c r="I651" s="605"/>
      <c r="J651" s="589"/>
      <c r="K651" s="590"/>
      <c r="L651" s="590"/>
      <c r="M651" s="605"/>
      <c r="N651" s="590"/>
      <c r="O651" s="590"/>
      <c r="P651" s="590"/>
      <c r="Q651" s="590"/>
      <c r="R651" s="590"/>
      <c r="S651" s="590"/>
      <c r="T651" s="590"/>
      <c r="U651" s="590"/>
      <c r="V651" s="590"/>
      <c r="W651" s="590"/>
      <c r="X651" s="590"/>
      <c r="Y651" s="590"/>
      <c r="Z651" s="590"/>
    </row>
    <row r="652" spans="1:26" ht="13.5" customHeight="1">
      <c r="A652" s="589"/>
      <c r="B652" s="590"/>
      <c r="C652" s="590"/>
      <c r="D652" s="605"/>
      <c r="E652" s="590"/>
      <c r="F652" s="589"/>
      <c r="G652" s="590"/>
      <c r="H652" s="590"/>
      <c r="I652" s="605"/>
      <c r="J652" s="589"/>
      <c r="K652" s="590"/>
      <c r="L652" s="590"/>
      <c r="M652" s="605"/>
      <c r="N652" s="590"/>
      <c r="O652" s="590"/>
      <c r="P652" s="590"/>
      <c r="Q652" s="590"/>
      <c r="R652" s="590"/>
      <c r="S652" s="590"/>
      <c r="T652" s="590"/>
      <c r="U652" s="590"/>
      <c r="V652" s="590"/>
      <c r="W652" s="590"/>
      <c r="X652" s="590"/>
      <c r="Y652" s="590"/>
      <c r="Z652" s="590"/>
    </row>
    <row r="653" spans="1:26" ht="13.5" customHeight="1">
      <c r="A653" s="589"/>
      <c r="B653" s="590"/>
      <c r="C653" s="590"/>
      <c r="D653" s="605"/>
      <c r="E653" s="590"/>
      <c r="F653" s="589"/>
      <c r="G653" s="590"/>
      <c r="H653" s="590"/>
      <c r="I653" s="605"/>
      <c r="J653" s="589"/>
      <c r="K653" s="590"/>
      <c r="L653" s="590"/>
      <c r="M653" s="605"/>
      <c r="N653" s="590"/>
      <c r="O653" s="590"/>
      <c r="P653" s="590"/>
      <c r="Q653" s="590"/>
      <c r="R653" s="590"/>
      <c r="S653" s="590"/>
      <c r="T653" s="590"/>
      <c r="U653" s="590"/>
      <c r="V653" s="590"/>
      <c r="W653" s="590"/>
      <c r="X653" s="590"/>
      <c r="Y653" s="590"/>
      <c r="Z653" s="590"/>
    </row>
    <row r="654" spans="1:26" ht="13.5" customHeight="1">
      <c r="A654" s="589"/>
      <c r="B654" s="590"/>
      <c r="C654" s="590"/>
      <c r="D654" s="605"/>
      <c r="E654" s="590"/>
      <c r="F654" s="589"/>
      <c r="G654" s="590"/>
      <c r="H654" s="590"/>
      <c r="I654" s="605"/>
      <c r="J654" s="589"/>
      <c r="K654" s="590"/>
      <c r="L654" s="590"/>
      <c r="M654" s="605"/>
      <c r="N654" s="590"/>
      <c r="O654" s="590"/>
      <c r="P654" s="590"/>
      <c r="Q654" s="590"/>
      <c r="R654" s="590"/>
      <c r="S654" s="590"/>
      <c r="T654" s="590"/>
      <c r="U654" s="590"/>
      <c r="V654" s="590"/>
      <c r="W654" s="590"/>
      <c r="X654" s="590"/>
      <c r="Y654" s="590"/>
      <c r="Z654" s="590"/>
    </row>
    <row r="655" spans="1:26" ht="13.5" customHeight="1">
      <c r="A655" s="589"/>
      <c r="B655" s="590"/>
      <c r="C655" s="590"/>
      <c r="D655" s="605"/>
      <c r="E655" s="590"/>
      <c r="F655" s="589"/>
      <c r="G655" s="590"/>
      <c r="H655" s="590"/>
      <c r="I655" s="605"/>
      <c r="J655" s="589"/>
      <c r="K655" s="590"/>
      <c r="L655" s="590"/>
      <c r="M655" s="605"/>
      <c r="N655" s="590"/>
      <c r="O655" s="590"/>
      <c r="P655" s="590"/>
      <c r="Q655" s="590"/>
      <c r="R655" s="590"/>
      <c r="S655" s="590"/>
      <c r="T655" s="590"/>
      <c r="U655" s="590"/>
      <c r="V655" s="590"/>
      <c r="W655" s="590"/>
      <c r="X655" s="590"/>
      <c r="Y655" s="590"/>
      <c r="Z655" s="590"/>
    </row>
    <row r="656" spans="1:26" ht="13.5" customHeight="1">
      <c r="A656" s="589"/>
      <c r="B656" s="590"/>
      <c r="C656" s="590"/>
      <c r="D656" s="605"/>
      <c r="E656" s="590"/>
      <c r="F656" s="589"/>
      <c r="G656" s="590"/>
      <c r="H656" s="590"/>
      <c r="I656" s="605"/>
      <c r="J656" s="589"/>
      <c r="K656" s="590"/>
      <c r="L656" s="590"/>
      <c r="M656" s="605"/>
      <c r="N656" s="590"/>
      <c r="O656" s="590"/>
      <c r="P656" s="590"/>
      <c r="Q656" s="590"/>
      <c r="R656" s="590"/>
      <c r="S656" s="590"/>
      <c r="T656" s="590"/>
      <c r="U656" s="590"/>
      <c r="V656" s="590"/>
      <c r="W656" s="590"/>
      <c r="X656" s="590"/>
      <c r="Y656" s="590"/>
      <c r="Z656" s="590"/>
    </row>
    <row r="657" spans="1:26" ht="13.5" customHeight="1">
      <c r="A657" s="589"/>
      <c r="B657" s="590"/>
      <c r="C657" s="590"/>
      <c r="D657" s="605"/>
      <c r="E657" s="590"/>
      <c r="F657" s="589"/>
      <c r="G657" s="590"/>
      <c r="H657" s="590"/>
      <c r="I657" s="605"/>
      <c r="J657" s="589"/>
      <c r="K657" s="590"/>
      <c r="L657" s="590"/>
      <c r="M657" s="605"/>
      <c r="N657" s="590"/>
      <c r="O657" s="590"/>
      <c r="P657" s="590"/>
      <c r="Q657" s="590"/>
      <c r="R657" s="590"/>
      <c r="S657" s="590"/>
      <c r="T657" s="590"/>
      <c r="U657" s="590"/>
      <c r="V657" s="590"/>
      <c r="W657" s="590"/>
      <c r="X657" s="590"/>
      <c r="Y657" s="590"/>
      <c r="Z657" s="590"/>
    </row>
    <row r="658" spans="1:26" ht="13.5" customHeight="1">
      <c r="A658" s="589"/>
      <c r="B658" s="590"/>
      <c r="C658" s="590"/>
      <c r="D658" s="605"/>
      <c r="E658" s="590"/>
      <c r="F658" s="589"/>
      <c r="G658" s="590"/>
      <c r="H658" s="590"/>
      <c r="I658" s="605"/>
      <c r="J658" s="589"/>
      <c r="K658" s="590"/>
      <c r="L658" s="590"/>
      <c r="M658" s="605"/>
      <c r="N658" s="590"/>
      <c r="O658" s="590"/>
      <c r="P658" s="590"/>
      <c r="Q658" s="590"/>
      <c r="R658" s="590"/>
      <c r="S658" s="590"/>
      <c r="T658" s="590"/>
      <c r="U658" s="590"/>
      <c r="V658" s="590"/>
      <c r="W658" s="590"/>
      <c r="X658" s="590"/>
      <c r="Y658" s="590"/>
      <c r="Z658" s="590"/>
    </row>
    <row r="659" spans="1:26" ht="13.5" customHeight="1">
      <c r="A659" s="589"/>
      <c r="B659" s="590"/>
      <c r="C659" s="590"/>
      <c r="D659" s="605"/>
      <c r="E659" s="590"/>
      <c r="F659" s="589"/>
      <c r="G659" s="590"/>
      <c r="H659" s="590"/>
      <c r="I659" s="605"/>
      <c r="J659" s="589"/>
      <c r="K659" s="590"/>
      <c r="L659" s="590"/>
      <c r="M659" s="605"/>
      <c r="N659" s="590"/>
      <c r="O659" s="590"/>
      <c r="P659" s="590"/>
      <c r="Q659" s="590"/>
      <c r="R659" s="590"/>
      <c r="S659" s="590"/>
      <c r="T659" s="590"/>
      <c r="U659" s="590"/>
      <c r="V659" s="590"/>
      <c r="W659" s="590"/>
      <c r="X659" s="590"/>
      <c r="Y659" s="590"/>
      <c r="Z659" s="590"/>
    </row>
    <row r="660" spans="1:26" ht="13.5" customHeight="1">
      <c r="A660" s="589"/>
      <c r="B660" s="590"/>
      <c r="C660" s="590"/>
      <c r="D660" s="605"/>
      <c r="E660" s="590"/>
      <c r="F660" s="589"/>
      <c r="G660" s="590"/>
      <c r="H660" s="590"/>
      <c r="I660" s="605"/>
      <c r="J660" s="589"/>
      <c r="K660" s="590"/>
      <c r="L660" s="590"/>
      <c r="M660" s="605"/>
      <c r="N660" s="590"/>
      <c r="O660" s="590"/>
      <c r="P660" s="590"/>
      <c r="Q660" s="590"/>
      <c r="R660" s="590"/>
      <c r="S660" s="590"/>
      <c r="T660" s="590"/>
      <c r="U660" s="590"/>
      <c r="V660" s="590"/>
      <c r="W660" s="590"/>
      <c r="X660" s="590"/>
      <c r="Y660" s="590"/>
      <c r="Z660" s="590"/>
    </row>
    <row r="661" spans="1:26" ht="13.5" customHeight="1">
      <c r="A661" s="589"/>
      <c r="B661" s="590"/>
      <c r="C661" s="590"/>
      <c r="D661" s="605"/>
      <c r="E661" s="590"/>
      <c r="F661" s="589"/>
      <c r="G661" s="590"/>
      <c r="H661" s="590"/>
      <c r="I661" s="605"/>
      <c r="J661" s="589"/>
      <c r="K661" s="590"/>
      <c r="L661" s="590"/>
      <c r="M661" s="605"/>
      <c r="N661" s="590"/>
      <c r="O661" s="590"/>
      <c r="P661" s="590"/>
      <c r="Q661" s="590"/>
      <c r="R661" s="590"/>
      <c r="S661" s="590"/>
      <c r="T661" s="590"/>
      <c r="U661" s="590"/>
      <c r="V661" s="590"/>
      <c r="W661" s="590"/>
      <c r="X661" s="590"/>
      <c r="Y661" s="590"/>
      <c r="Z661" s="590"/>
    </row>
    <row r="662" spans="1:26" ht="13.5" customHeight="1">
      <c r="A662" s="589"/>
      <c r="B662" s="590"/>
      <c r="C662" s="590"/>
      <c r="D662" s="605"/>
      <c r="E662" s="590"/>
      <c r="F662" s="589"/>
      <c r="G662" s="590"/>
      <c r="H662" s="590"/>
      <c r="I662" s="605"/>
      <c r="J662" s="589"/>
      <c r="K662" s="590"/>
      <c r="L662" s="590"/>
      <c r="M662" s="605"/>
      <c r="N662" s="590"/>
      <c r="O662" s="590"/>
      <c r="P662" s="590"/>
      <c r="Q662" s="590"/>
      <c r="R662" s="590"/>
      <c r="S662" s="590"/>
      <c r="T662" s="590"/>
      <c r="U662" s="590"/>
      <c r="V662" s="590"/>
      <c r="W662" s="590"/>
      <c r="X662" s="590"/>
      <c r="Y662" s="590"/>
      <c r="Z662" s="590"/>
    </row>
    <row r="663" spans="1:26" ht="13.5" customHeight="1">
      <c r="A663" s="589"/>
      <c r="B663" s="590"/>
      <c r="C663" s="590"/>
      <c r="D663" s="605"/>
      <c r="E663" s="590"/>
      <c r="F663" s="589"/>
      <c r="G663" s="590"/>
      <c r="H663" s="590"/>
      <c r="I663" s="605"/>
      <c r="J663" s="589"/>
      <c r="K663" s="590"/>
      <c r="L663" s="590"/>
      <c r="M663" s="605"/>
      <c r="N663" s="590"/>
      <c r="O663" s="590"/>
      <c r="P663" s="590"/>
      <c r="Q663" s="590"/>
      <c r="R663" s="590"/>
      <c r="S663" s="590"/>
      <c r="T663" s="590"/>
      <c r="U663" s="590"/>
      <c r="V663" s="590"/>
      <c r="W663" s="590"/>
      <c r="X663" s="590"/>
      <c r="Y663" s="590"/>
      <c r="Z663" s="590"/>
    </row>
    <row r="664" spans="1:26" ht="13.5" customHeight="1">
      <c r="A664" s="589"/>
      <c r="B664" s="590"/>
      <c r="C664" s="590"/>
      <c r="D664" s="605"/>
      <c r="E664" s="590"/>
      <c r="F664" s="589"/>
      <c r="G664" s="590"/>
      <c r="H664" s="590"/>
      <c r="I664" s="605"/>
      <c r="J664" s="589"/>
      <c r="K664" s="590"/>
      <c r="L664" s="590"/>
      <c r="M664" s="605"/>
      <c r="N664" s="590"/>
      <c r="O664" s="590"/>
      <c r="P664" s="590"/>
      <c r="Q664" s="590"/>
      <c r="R664" s="590"/>
      <c r="S664" s="590"/>
      <c r="T664" s="590"/>
      <c r="U664" s="590"/>
      <c r="V664" s="590"/>
      <c r="W664" s="590"/>
      <c r="X664" s="590"/>
      <c r="Y664" s="590"/>
      <c r="Z664" s="590"/>
    </row>
    <row r="665" spans="1:26" ht="13.5" customHeight="1">
      <c r="A665" s="589"/>
      <c r="B665" s="590"/>
      <c r="C665" s="590"/>
      <c r="D665" s="605"/>
      <c r="E665" s="590"/>
      <c r="F665" s="589"/>
      <c r="G665" s="590"/>
      <c r="H665" s="590"/>
      <c r="I665" s="605"/>
      <c r="J665" s="589"/>
      <c r="K665" s="590"/>
      <c r="L665" s="590"/>
      <c r="M665" s="605"/>
      <c r="N665" s="590"/>
      <c r="O665" s="590"/>
      <c r="P665" s="590"/>
      <c r="Q665" s="590"/>
      <c r="R665" s="590"/>
      <c r="S665" s="590"/>
      <c r="T665" s="590"/>
      <c r="U665" s="590"/>
      <c r="V665" s="590"/>
      <c r="W665" s="590"/>
      <c r="X665" s="590"/>
      <c r="Y665" s="590"/>
      <c r="Z665" s="590"/>
    </row>
    <row r="666" spans="1:26" ht="13.5" customHeight="1">
      <c r="A666" s="589"/>
      <c r="B666" s="590"/>
      <c r="C666" s="590"/>
      <c r="D666" s="605"/>
      <c r="E666" s="590"/>
      <c r="F666" s="589"/>
      <c r="G666" s="590"/>
      <c r="H666" s="590"/>
      <c r="I666" s="605"/>
      <c r="J666" s="589"/>
      <c r="K666" s="590"/>
      <c r="L666" s="590"/>
      <c r="M666" s="605"/>
      <c r="N666" s="590"/>
      <c r="O666" s="590"/>
      <c r="P666" s="590"/>
      <c r="Q666" s="590"/>
      <c r="R666" s="590"/>
      <c r="S666" s="590"/>
      <c r="T666" s="590"/>
      <c r="U666" s="590"/>
      <c r="V666" s="590"/>
      <c r="W666" s="590"/>
      <c r="X666" s="590"/>
      <c r="Y666" s="590"/>
      <c r="Z666" s="590"/>
    </row>
    <row r="667" spans="1:26" ht="13.5" customHeight="1">
      <c r="A667" s="589"/>
      <c r="B667" s="590"/>
      <c r="C667" s="590"/>
      <c r="D667" s="605"/>
      <c r="E667" s="590"/>
      <c r="F667" s="589"/>
      <c r="G667" s="590"/>
      <c r="H667" s="590"/>
      <c r="I667" s="605"/>
      <c r="J667" s="589"/>
      <c r="K667" s="590"/>
      <c r="L667" s="590"/>
      <c r="M667" s="605"/>
      <c r="N667" s="590"/>
      <c r="O667" s="590"/>
      <c r="P667" s="590"/>
      <c r="Q667" s="590"/>
      <c r="R667" s="590"/>
      <c r="S667" s="590"/>
      <c r="T667" s="590"/>
      <c r="U667" s="590"/>
      <c r="V667" s="590"/>
      <c r="W667" s="590"/>
      <c r="X667" s="590"/>
      <c r="Y667" s="590"/>
      <c r="Z667" s="590"/>
    </row>
    <row r="668" spans="1:26" ht="13.5" customHeight="1">
      <c r="A668" s="589"/>
      <c r="B668" s="590"/>
      <c r="C668" s="590"/>
      <c r="D668" s="605"/>
      <c r="E668" s="590"/>
      <c r="F668" s="589"/>
      <c r="G668" s="590"/>
      <c r="H668" s="590"/>
      <c r="I668" s="605"/>
      <c r="J668" s="589"/>
      <c r="K668" s="590"/>
      <c r="L668" s="590"/>
      <c r="M668" s="605"/>
      <c r="N668" s="590"/>
      <c r="O668" s="590"/>
      <c r="P668" s="590"/>
      <c r="Q668" s="590"/>
      <c r="R668" s="590"/>
      <c r="S668" s="590"/>
      <c r="T668" s="590"/>
      <c r="U668" s="590"/>
      <c r="V668" s="590"/>
      <c r="W668" s="590"/>
      <c r="X668" s="590"/>
      <c r="Y668" s="590"/>
      <c r="Z668" s="590"/>
    </row>
    <row r="669" spans="1:26" ht="13.5" customHeight="1">
      <c r="A669" s="589"/>
      <c r="B669" s="590"/>
      <c r="C669" s="590"/>
      <c r="D669" s="605"/>
      <c r="E669" s="590"/>
      <c r="F669" s="589"/>
      <c r="G669" s="590"/>
      <c r="H669" s="590"/>
      <c r="I669" s="605"/>
      <c r="J669" s="589"/>
      <c r="K669" s="590"/>
      <c r="L669" s="590"/>
      <c r="M669" s="605"/>
      <c r="N669" s="590"/>
      <c r="O669" s="590"/>
      <c r="P669" s="590"/>
      <c r="Q669" s="590"/>
      <c r="R669" s="590"/>
      <c r="S669" s="590"/>
      <c r="T669" s="590"/>
      <c r="U669" s="590"/>
      <c r="V669" s="590"/>
      <c r="W669" s="590"/>
      <c r="X669" s="590"/>
      <c r="Y669" s="590"/>
      <c r="Z669" s="590"/>
    </row>
    <row r="670" spans="1:26" ht="13.5" customHeight="1">
      <c r="A670" s="589"/>
      <c r="B670" s="590"/>
      <c r="C670" s="590"/>
      <c r="D670" s="605"/>
      <c r="E670" s="590"/>
      <c r="F670" s="589"/>
      <c r="G670" s="590"/>
      <c r="H670" s="590"/>
      <c r="I670" s="605"/>
      <c r="J670" s="589"/>
      <c r="K670" s="590"/>
      <c r="L670" s="590"/>
      <c r="M670" s="605"/>
      <c r="N670" s="590"/>
      <c r="O670" s="590"/>
      <c r="P670" s="590"/>
      <c r="Q670" s="590"/>
      <c r="R670" s="590"/>
      <c r="S670" s="590"/>
      <c r="T670" s="590"/>
      <c r="U670" s="590"/>
      <c r="V670" s="590"/>
      <c r="W670" s="590"/>
      <c r="X670" s="590"/>
      <c r="Y670" s="590"/>
      <c r="Z670" s="590"/>
    </row>
    <row r="671" spans="1:26" ht="13.5" customHeight="1">
      <c r="A671" s="589"/>
      <c r="B671" s="590"/>
      <c r="C671" s="590"/>
      <c r="D671" s="605"/>
      <c r="E671" s="590"/>
      <c r="F671" s="589"/>
      <c r="G671" s="590"/>
      <c r="H671" s="590"/>
      <c r="I671" s="605"/>
      <c r="J671" s="589"/>
      <c r="K671" s="590"/>
      <c r="L671" s="590"/>
      <c r="M671" s="605"/>
      <c r="N671" s="590"/>
      <c r="O671" s="590"/>
      <c r="P671" s="590"/>
      <c r="Q671" s="590"/>
      <c r="R671" s="590"/>
      <c r="S671" s="590"/>
      <c r="T671" s="590"/>
      <c r="U671" s="590"/>
      <c r="V671" s="590"/>
      <c r="W671" s="590"/>
      <c r="X671" s="590"/>
      <c r="Y671" s="590"/>
      <c r="Z671" s="590"/>
    </row>
    <row r="672" spans="1:26" ht="13.5" customHeight="1">
      <c r="A672" s="589"/>
      <c r="B672" s="590"/>
      <c r="C672" s="590"/>
      <c r="D672" s="605"/>
      <c r="E672" s="590"/>
      <c r="F672" s="589"/>
      <c r="G672" s="590"/>
      <c r="H672" s="590"/>
      <c r="I672" s="605"/>
      <c r="J672" s="589"/>
      <c r="K672" s="590"/>
      <c r="L672" s="590"/>
      <c r="M672" s="605"/>
      <c r="N672" s="590"/>
      <c r="O672" s="590"/>
      <c r="P672" s="590"/>
      <c r="Q672" s="590"/>
      <c r="R672" s="590"/>
      <c r="S672" s="590"/>
      <c r="T672" s="590"/>
      <c r="U672" s="590"/>
      <c r="V672" s="590"/>
      <c r="W672" s="590"/>
      <c r="X672" s="590"/>
      <c r="Y672" s="590"/>
      <c r="Z672" s="590"/>
    </row>
    <row r="673" spans="1:26" ht="13.5" customHeight="1">
      <c r="A673" s="589"/>
      <c r="B673" s="590"/>
      <c r="C673" s="590"/>
      <c r="D673" s="605"/>
      <c r="E673" s="590"/>
      <c r="F673" s="589"/>
      <c r="G673" s="590"/>
      <c r="H673" s="590"/>
      <c r="I673" s="605"/>
      <c r="J673" s="589"/>
      <c r="K673" s="590"/>
      <c r="L673" s="590"/>
      <c r="M673" s="605"/>
      <c r="N673" s="590"/>
      <c r="O673" s="590"/>
      <c r="P673" s="590"/>
      <c r="Q673" s="590"/>
      <c r="R673" s="590"/>
      <c r="S673" s="590"/>
      <c r="T673" s="590"/>
      <c r="U673" s="590"/>
      <c r="V673" s="590"/>
      <c r="W673" s="590"/>
      <c r="X673" s="590"/>
      <c r="Y673" s="590"/>
      <c r="Z673" s="590"/>
    </row>
    <row r="674" spans="1:26" ht="13.5" customHeight="1">
      <c r="A674" s="589"/>
      <c r="B674" s="590"/>
      <c r="C674" s="590"/>
      <c r="D674" s="605"/>
      <c r="E674" s="590"/>
      <c r="F674" s="589"/>
      <c r="G674" s="590"/>
      <c r="H674" s="590"/>
      <c r="I674" s="605"/>
      <c r="J674" s="589"/>
      <c r="K674" s="590"/>
      <c r="L674" s="590"/>
      <c r="M674" s="605"/>
      <c r="N674" s="590"/>
      <c r="O674" s="590"/>
      <c r="P674" s="590"/>
      <c r="Q674" s="590"/>
      <c r="R674" s="590"/>
      <c r="S674" s="590"/>
      <c r="T674" s="590"/>
      <c r="U674" s="590"/>
      <c r="V674" s="590"/>
      <c r="W674" s="590"/>
      <c r="X674" s="590"/>
      <c r="Y674" s="590"/>
      <c r="Z674" s="590"/>
    </row>
    <row r="675" spans="1:26" ht="13.5" customHeight="1">
      <c r="A675" s="589"/>
      <c r="B675" s="590"/>
      <c r="C675" s="590"/>
      <c r="D675" s="605"/>
      <c r="E675" s="590"/>
      <c r="F675" s="589"/>
      <c r="G675" s="590"/>
      <c r="H675" s="590"/>
      <c r="I675" s="605"/>
      <c r="J675" s="589"/>
      <c r="K675" s="590"/>
      <c r="L675" s="590"/>
      <c r="M675" s="605"/>
      <c r="N675" s="590"/>
      <c r="O675" s="590"/>
      <c r="P675" s="590"/>
      <c r="Q675" s="590"/>
      <c r="R675" s="590"/>
      <c r="S675" s="590"/>
      <c r="T675" s="590"/>
      <c r="U675" s="590"/>
      <c r="V675" s="590"/>
      <c r="W675" s="590"/>
      <c r="X675" s="590"/>
      <c r="Y675" s="590"/>
      <c r="Z675" s="590"/>
    </row>
    <row r="676" spans="1:26" ht="13.5" customHeight="1">
      <c r="A676" s="589"/>
      <c r="B676" s="590"/>
      <c r="C676" s="590"/>
      <c r="D676" s="605"/>
      <c r="E676" s="590"/>
      <c r="F676" s="589"/>
      <c r="G676" s="590"/>
      <c r="H676" s="590"/>
      <c r="I676" s="605"/>
      <c r="J676" s="589"/>
      <c r="K676" s="590"/>
      <c r="L676" s="590"/>
      <c r="M676" s="605"/>
      <c r="N676" s="590"/>
      <c r="O676" s="590"/>
      <c r="P676" s="590"/>
      <c r="Q676" s="590"/>
      <c r="R676" s="590"/>
      <c r="S676" s="590"/>
      <c r="T676" s="590"/>
      <c r="U676" s="590"/>
      <c r="V676" s="590"/>
      <c r="W676" s="590"/>
      <c r="X676" s="590"/>
      <c r="Y676" s="590"/>
      <c r="Z676" s="590"/>
    </row>
    <row r="677" spans="1:26" ht="13.5" customHeight="1">
      <c r="A677" s="589"/>
      <c r="B677" s="590"/>
      <c r="C677" s="590"/>
      <c r="D677" s="605"/>
      <c r="E677" s="590"/>
      <c r="F677" s="589"/>
      <c r="G677" s="590"/>
      <c r="H677" s="590"/>
      <c r="I677" s="605"/>
      <c r="J677" s="589"/>
      <c r="K677" s="590"/>
      <c r="L677" s="590"/>
      <c r="M677" s="605"/>
      <c r="N677" s="590"/>
      <c r="O677" s="590"/>
      <c r="P677" s="590"/>
      <c r="Q677" s="590"/>
      <c r="R677" s="590"/>
      <c r="S677" s="590"/>
      <c r="T677" s="590"/>
      <c r="U677" s="590"/>
      <c r="V677" s="590"/>
      <c r="W677" s="590"/>
      <c r="X677" s="590"/>
      <c r="Y677" s="590"/>
      <c r="Z677" s="590"/>
    </row>
    <row r="678" spans="1:26" ht="13.5" customHeight="1">
      <c r="A678" s="589"/>
      <c r="B678" s="590"/>
      <c r="C678" s="590"/>
      <c r="D678" s="605"/>
      <c r="E678" s="590"/>
      <c r="F678" s="589"/>
      <c r="G678" s="590"/>
      <c r="H678" s="590"/>
      <c r="I678" s="605"/>
      <c r="J678" s="589"/>
      <c r="K678" s="590"/>
      <c r="L678" s="590"/>
      <c r="M678" s="605"/>
      <c r="N678" s="590"/>
      <c r="O678" s="590"/>
      <c r="P678" s="590"/>
      <c r="Q678" s="590"/>
      <c r="R678" s="590"/>
      <c r="S678" s="590"/>
      <c r="T678" s="590"/>
      <c r="U678" s="590"/>
      <c r="V678" s="590"/>
      <c r="W678" s="590"/>
      <c r="X678" s="590"/>
      <c r="Y678" s="590"/>
      <c r="Z678" s="590"/>
    </row>
    <row r="679" spans="1:26" ht="13.5" customHeight="1">
      <c r="A679" s="589"/>
      <c r="B679" s="590"/>
      <c r="C679" s="590"/>
      <c r="D679" s="605"/>
      <c r="E679" s="590"/>
      <c r="F679" s="589"/>
      <c r="G679" s="590"/>
      <c r="H679" s="590"/>
      <c r="I679" s="605"/>
      <c r="J679" s="589"/>
      <c r="K679" s="590"/>
      <c r="L679" s="590"/>
      <c r="M679" s="605"/>
      <c r="N679" s="590"/>
      <c r="O679" s="590"/>
      <c r="P679" s="590"/>
      <c r="Q679" s="590"/>
      <c r="R679" s="590"/>
      <c r="S679" s="590"/>
      <c r="T679" s="590"/>
      <c r="U679" s="590"/>
      <c r="V679" s="590"/>
      <c r="W679" s="590"/>
      <c r="X679" s="590"/>
      <c r="Y679" s="590"/>
      <c r="Z679" s="590"/>
    </row>
    <row r="680" spans="1:26" ht="13.5" customHeight="1">
      <c r="A680" s="589"/>
      <c r="B680" s="590"/>
      <c r="C680" s="590"/>
      <c r="D680" s="605"/>
      <c r="E680" s="590"/>
      <c r="F680" s="589"/>
      <c r="G680" s="590"/>
      <c r="H680" s="590"/>
      <c r="I680" s="605"/>
      <c r="J680" s="589"/>
      <c r="K680" s="590"/>
      <c r="L680" s="590"/>
      <c r="M680" s="605"/>
      <c r="N680" s="590"/>
      <c r="O680" s="590"/>
      <c r="P680" s="590"/>
      <c r="Q680" s="590"/>
      <c r="R680" s="590"/>
      <c r="S680" s="590"/>
      <c r="T680" s="590"/>
      <c r="U680" s="590"/>
      <c r="V680" s="590"/>
      <c r="W680" s="590"/>
      <c r="X680" s="590"/>
      <c r="Y680" s="590"/>
      <c r="Z680" s="590"/>
    </row>
    <row r="681" spans="1:26" ht="13.5" customHeight="1">
      <c r="A681" s="589"/>
      <c r="B681" s="590"/>
      <c r="C681" s="590"/>
      <c r="D681" s="605"/>
      <c r="E681" s="590"/>
      <c r="F681" s="589"/>
      <c r="G681" s="590"/>
      <c r="H681" s="590"/>
      <c r="I681" s="605"/>
      <c r="J681" s="589"/>
      <c r="K681" s="590"/>
      <c r="L681" s="590"/>
      <c r="M681" s="605"/>
      <c r="N681" s="590"/>
      <c r="O681" s="590"/>
      <c r="P681" s="590"/>
      <c r="Q681" s="590"/>
      <c r="R681" s="590"/>
      <c r="S681" s="590"/>
      <c r="T681" s="590"/>
      <c r="U681" s="590"/>
      <c r="V681" s="590"/>
      <c r="W681" s="590"/>
      <c r="X681" s="590"/>
      <c r="Y681" s="590"/>
      <c r="Z681" s="590"/>
    </row>
    <row r="682" spans="1:26" ht="13.5" customHeight="1">
      <c r="A682" s="589"/>
      <c r="B682" s="590"/>
      <c r="C682" s="590"/>
      <c r="D682" s="605"/>
      <c r="E682" s="590"/>
      <c r="F682" s="589"/>
      <c r="G682" s="590"/>
      <c r="H682" s="590"/>
      <c r="I682" s="605"/>
      <c r="J682" s="589"/>
      <c r="K682" s="590"/>
      <c r="L682" s="590"/>
      <c r="M682" s="605"/>
      <c r="N682" s="590"/>
      <c r="O682" s="590"/>
      <c r="P682" s="590"/>
      <c r="Q682" s="590"/>
      <c r="R682" s="590"/>
      <c r="S682" s="590"/>
      <c r="T682" s="590"/>
      <c r="U682" s="590"/>
      <c r="V682" s="590"/>
      <c r="W682" s="590"/>
      <c r="X682" s="590"/>
      <c r="Y682" s="590"/>
      <c r="Z682" s="590"/>
    </row>
    <row r="683" spans="1:26" ht="13.5" customHeight="1">
      <c r="A683" s="589"/>
      <c r="B683" s="590"/>
      <c r="C683" s="590"/>
      <c r="D683" s="605"/>
      <c r="E683" s="590"/>
      <c r="F683" s="589"/>
      <c r="G683" s="590"/>
      <c r="H683" s="590"/>
      <c r="I683" s="605"/>
      <c r="J683" s="589"/>
      <c r="K683" s="590"/>
      <c r="L683" s="590"/>
      <c r="M683" s="605"/>
      <c r="N683" s="590"/>
      <c r="O683" s="590"/>
      <c r="P683" s="590"/>
      <c r="Q683" s="590"/>
      <c r="R683" s="590"/>
      <c r="S683" s="590"/>
      <c r="T683" s="590"/>
      <c r="U683" s="590"/>
      <c r="V683" s="590"/>
      <c r="W683" s="590"/>
      <c r="X683" s="590"/>
      <c r="Y683" s="590"/>
      <c r="Z683" s="590"/>
    </row>
    <row r="684" spans="1:26" ht="13.5" customHeight="1">
      <c r="A684" s="589"/>
      <c r="B684" s="590"/>
      <c r="C684" s="590"/>
      <c r="D684" s="605"/>
      <c r="E684" s="590"/>
      <c r="F684" s="589"/>
      <c r="G684" s="590"/>
      <c r="H684" s="590"/>
      <c r="I684" s="605"/>
      <c r="J684" s="589"/>
      <c r="K684" s="590"/>
      <c r="L684" s="590"/>
      <c r="M684" s="605"/>
      <c r="N684" s="590"/>
      <c r="O684" s="590"/>
      <c r="P684" s="590"/>
      <c r="Q684" s="590"/>
      <c r="R684" s="590"/>
      <c r="S684" s="590"/>
      <c r="T684" s="590"/>
      <c r="U684" s="590"/>
      <c r="V684" s="590"/>
      <c r="W684" s="590"/>
      <c r="X684" s="590"/>
      <c r="Y684" s="590"/>
      <c r="Z684" s="590"/>
    </row>
    <row r="685" spans="1:26" ht="13.5" customHeight="1">
      <c r="A685" s="589"/>
      <c r="B685" s="590"/>
      <c r="C685" s="590"/>
      <c r="D685" s="605"/>
      <c r="E685" s="590"/>
      <c r="F685" s="589"/>
      <c r="G685" s="590"/>
      <c r="H685" s="590"/>
      <c r="I685" s="605"/>
      <c r="J685" s="589"/>
      <c r="K685" s="590"/>
      <c r="L685" s="590"/>
      <c r="M685" s="605"/>
      <c r="N685" s="590"/>
      <c r="O685" s="590"/>
      <c r="P685" s="590"/>
      <c r="Q685" s="590"/>
      <c r="R685" s="590"/>
      <c r="S685" s="590"/>
      <c r="T685" s="590"/>
      <c r="U685" s="590"/>
      <c r="V685" s="590"/>
      <c r="W685" s="590"/>
      <c r="X685" s="590"/>
      <c r="Y685" s="590"/>
      <c r="Z685" s="590"/>
    </row>
    <row r="686" spans="1:26" ht="13.5" customHeight="1">
      <c r="A686" s="589"/>
      <c r="B686" s="590"/>
      <c r="C686" s="590"/>
      <c r="D686" s="605"/>
      <c r="E686" s="590"/>
      <c r="F686" s="589"/>
      <c r="G686" s="590"/>
      <c r="H686" s="590"/>
      <c r="I686" s="605"/>
      <c r="J686" s="589"/>
      <c r="K686" s="590"/>
      <c r="L686" s="590"/>
      <c r="M686" s="605"/>
      <c r="N686" s="590"/>
      <c r="O686" s="590"/>
      <c r="P686" s="590"/>
      <c r="Q686" s="590"/>
      <c r="R686" s="590"/>
      <c r="S686" s="590"/>
      <c r="T686" s="590"/>
      <c r="U686" s="590"/>
      <c r="V686" s="590"/>
      <c r="W686" s="590"/>
      <c r="X686" s="590"/>
      <c r="Y686" s="590"/>
      <c r="Z686" s="590"/>
    </row>
    <row r="687" spans="1:26" ht="13.5" customHeight="1">
      <c r="A687" s="589"/>
      <c r="B687" s="590"/>
      <c r="C687" s="590"/>
      <c r="D687" s="605"/>
      <c r="E687" s="590"/>
      <c r="F687" s="589"/>
      <c r="G687" s="590"/>
      <c r="H687" s="590"/>
      <c r="I687" s="605"/>
      <c r="J687" s="589"/>
      <c r="K687" s="590"/>
      <c r="L687" s="590"/>
      <c r="M687" s="605"/>
      <c r="N687" s="590"/>
      <c r="O687" s="590"/>
      <c r="P687" s="590"/>
      <c r="Q687" s="590"/>
      <c r="R687" s="590"/>
      <c r="S687" s="590"/>
      <c r="T687" s="590"/>
      <c r="U687" s="590"/>
      <c r="V687" s="590"/>
      <c r="W687" s="590"/>
      <c r="X687" s="590"/>
      <c r="Y687" s="590"/>
      <c r="Z687" s="590"/>
    </row>
    <row r="688" spans="1:26" ht="13.5" customHeight="1">
      <c r="A688" s="589"/>
      <c r="B688" s="590"/>
      <c r="C688" s="590"/>
      <c r="D688" s="605"/>
      <c r="E688" s="590"/>
      <c r="F688" s="589"/>
      <c r="G688" s="590"/>
      <c r="H688" s="590"/>
      <c r="I688" s="605"/>
      <c r="J688" s="589"/>
      <c r="K688" s="590"/>
      <c r="L688" s="590"/>
      <c r="M688" s="605"/>
      <c r="N688" s="590"/>
      <c r="O688" s="590"/>
      <c r="P688" s="590"/>
      <c r="Q688" s="590"/>
      <c r="R688" s="590"/>
      <c r="S688" s="590"/>
      <c r="T688" s="590"/>
      <c r="U688" s="590"/>
      <c r="V688" s="590"/>
      <c r="W688" s="590"/>
      <c r="X688" s="590"/>
      <c r="Y688" s="590"/>
      <c r="Z688" s="590"/>
    </row>
    <row r="689" spans="1:26" ht="13.5" customHeight="1">
      <c r="A689" s="589"/>
      <c r="B689" s="590"/>
      <c r="C689" s="590"/>
      <c r="D689" s="605"/>
      <c r="E689" s="590"/>
      <c r="F689" s="589"/>
      <c r="G689" s="590"/>
      <c r="H689" s="590"/>
      <c r="I689" s="605"/>
      <c r="J689" s="589"/>
      <c r="K689" s="590"/>
      <c r="L689" s="590"/>
      <c r="M689" s="605"/>
      <c r="N689" s="590"/>
      <c r="O689" s="590"/>
      <c r="P689" s="590"/>
      <c r="Q689" s="590"/>
      <c r="R689" s="590"/>
      <c r="S689" s="590"/>
      <c r="T689" s="590"/>
      <c r="U689" s="590"/>
      <c r="V689" s="590"/>
      <c r="W689" s="590"/>
      <c r="X689" s="590"/>
      <c r="Y689" s="590"/>
      <c r="Z689" s="590"/>
    </row>
    <row r="690" spans="1:26" ht="13.5" customHeight="1">
      <c r="A690" s="589"/>
      <c r="B690" s="590"/>
      <c r="C690" s="590"/>
      <c r="D690" s="605"/>
      <c r="E690" s="590"/>
      <c r="F690" s="589"/>
      <c r="G690" s="590"/>
      <c r="H690" s="590"/>
      <c r="I690" s="605"/>
      <c r="J690" s="589"/>
      <c r="K690" s="590"/>
      <c r="L690" s="590"/>
      <c r="M690" s="605"/>
      <c r="N690" s="590"/>
      <c r="O690" s="590"/>
      <c r="P690" s="590"/>
      <c r="Q690" s="590"/>
      <c r="R690" s="590"/>
      <c r="S690" s="590"/>
      <c r="T690" s="590"/>
      <c r="U690" s="590"/>
      <c r="V690" s="590"/>
      <c r="W690" s="590"/>
      <c r="X690" s="590"/>
      <c r="Y690" s="590"/>
      <c r="Z690" s="590"/>
    </row>
    <row r="691" spans="1:26" ht="13.5" customHeight="1">
      <c r="A691" s="589"/>
      <c r="B691" s="590"/>
      <c r="C691" s="590"/>
      <c r="D691" s="605"/>
      <c r="E691" s="590"/>
      <c r="F691" s="589"/>
      <c r="G691" s="590"/>
      <c r="H691" s="590"/>
      <c r="I691" s="605"/>
      <c r="J691" s="589"/>
      <c r="K691" s="590"/>
      <c r="L691" s="590"/>
      <c r="M691" s="605"/>
      <c r="N691" s="590"/>
      <c r="O691" s="590"/>
      <c r="P691" s="590"/>
      <c r="Q691" s="590"/>
      <c r="R691" s="590"/>
      <c r="S691" s="590"/>
      <c r="T691" s="590"/>
      <c r="U691" s="590"/>
      <c r="V691" s="590"/>
      <c r="W691" s="590"/>
      <c r="X691" s="590"/>
      <c r="Y691" s="590"/>
      <c r="Z691" s="590"/>
    </row>
    <row r="692" spans="1:26" ht="13.5" customHeight="1">
      <c r="A692" s="589"/>
      <c r="B692" s="590"/>
      <c r="C692" s="590"/>
      <c r="D692" s="605"/>
      <c r="E692" s="590"/>
      <c r="F692" s="589"/>
      <c r="G692" s="590"/>
      <c r="H692" s="590"/>
      <c r="I692" s="605"/>
      <c r="J692" s="589"/>
      <c r="K692" s="590"/>
      <c r="L692" s="590"/>
      <c r="M692" s="605"/>
      <c r="N692" s="590"/>
      <c r="O692" s="590"/>
      <c r="P692" s="590"/>
      <c r="Q692" s="590"/>
      <c r="R692" s="590"/>
      <c r="S692" s="590"/>
      <c r="T692" s="590"/>
      <c r="U692" s="590"/>
      <c r="V692" s="590"/>
      <c r="W692" s="590"/>
      <c r="X692" s="590"/>
      <c r="Y692" s="590"/>
      <c r="Z692" s="590"/>
    </row>
    <row r="693" spans="1:26" ht="13.5" customHeight="1">
      <c r="A693" s="589"/>
      <c r="B693" s="590"/>
      <c r="C693" s="590"/>
      <c r="D693" s="605"/>
      <c r="E693" s="590"/>
      <c r="F693" s="589"/>
      <c r="G693" s="590"/>
      <c r="H693" s="590"/>
      <c r="I693" s="605"/>
      <c r="J693" s="589"/>
      <c r="K693" s="590"/>
      <c r="L693" s="590"/>
      <c r="M693" s="605"/>
      <c r="N693" s="590"/>
      <c r="O693" s="590"/>
      <c r="P693" s="590"/>
      <c r="Q693" s="590"/>
      <c r="R693" s="590"/>
      <c r="S693" s="590"/>
      <c r="T693" s="590"/>
      <c r="U693" s="590"/>
      <c r="V693" s="590"/>
      <c r="W693" s="590"/>
      <c r="X693" s="590"/>
      <c r="Y693" s="590"/>
      <c r="Z693" s="590"/>
    </row>
    <row r="694" spans="1:26" ht="13.5" customHeight="1">
      <c r="A694" s="589"/>
      <c r="B694" s="590"/>
      <c r="C694" s="590"/>
      <c r="D694" s="605"/>
      <c r="E694" s="590"/>
      <c r="F694" s="589"/>
      <c r="G694" s="590"/>
      <c r="H694" s="590"/>
      <c r="I694" s="605"/>
      <c r="J694" s="589"/>
      <c r="K694" s="590"/>
      <c r="L694" s="590"/>
      <c r="M694" s="605"/>
      <c r="N694" s="590"/>
      <c r="O694" s="590"/>
      <c r="P694" s="590"/>
      <c r="Q694" s="590"/>
      <c r="R694" s="590"/>
      <c r="S694" s="590"/>
      <c r="T694" s="590"/>
      <c r="U694" s="590"/>
      <c r="V694" s="590"/>
      <c r="W694" s="590"/>
      <c r="X694" s="590"/>
      <c r="Y694" s="590"/>
      <c r="Z694" s="590"/>
    </row>
    <row r="695" spans="1:26" ht="13.5" customHeight="1">
      <c r="A695" s="589"/>
      <c r="B695" s="590"/>
      <c r="C695" s="590"/>
      <c r="D695" s="605"/>
      <c r="E695" s="590"/>
      <c r="F695" s="589"/>
      <c r="G695" s="590"/>
      <c r="H695" s="590"/>
      <c r="I695" s="605"/>
      <c r="J695" s="589"/>
      <c r="K695" s="590"/>
      <c r="L695" s="590"/>
      <c r="M695" s="605"/>
      <c r="N695" s="590"/>
      <c r="O695" s="590"/>
      <c r="P695" s="590"/>
      <c r="Q695" s="590"/>
      <c r="R695" s="590"/>
      <c r="S695" s="590"/>
      <c r="T695" s="590"/>
      <c r="U695" s="590"/>
      <c r="V695" s="590"/>
      <c r="W695" s="590"/>
      <c r="X695" s="590"/>
      <c r="Y695" s="590"/>
      <c r="Z695" s="590"/>
    </row>
    <row r="696" spans="1:26" ht="13.5" customHeight="1">
      <c r="A696" s="589"/>
      <c r="B696" s="590"/>
      <c r="C696" s="590"/>
      <c r="D696" s="605"/>
      <c r="E696" s="590"/>
      <c r="F696" s="589"/>
      <c r="G696" s="590"/>
      <c r="H696" s="590"/>
      <c r="I696" s="605"/>
      <c r="J696" s="589"/>
      <c r="K696" s="590"/>
      <c r="L696" s="590"/>
      <c r="M696" s="605"/>
      <c r="N696" s="590"/>
      <c r="O696" s="590"/>
      <c r="P696" s="590"/>
      <c r="Q696" s="590"/>
      <c r="R696" s="590"/>
      <c r="S696" s="590"/>
      <c r="T696" s="590"/>
      <c r="U696" s="590"/>
      <c r="V696" s="590"/>
      <c r="W696" s="590"/>
      <c r="X696" s="590"/>
      <c r="Y696" s="590"/>
      <c r="Z696" s="590"/>
    </row>
    <row r="697" spans="1:26" ht="13.5" customHeight="1">
      <c r="A697" s="589"/>
      <c r="B697" s="590"/>
      <c r="C697" s="590"/>
      <c r="D697" s="605"/>
      <c r="E697" s="590"/>
      <c r="F697" s="589"/>
      <c r="G697" s="590"/>
      <c r="H697" s="590"/>
      <c r="I697" s="605"/>
      <c r="J697" s="589"/>
      <c r="K697" s="590"/>
      <c r="L697" s="590"/>
      <c r="M697" s="605"/>
      <c r="N697" s="590"/>
      <c r="O697" s="590"/>
      <c r="P697" s="590"/>
      <c r="Q697" s="590"/>
      <c r="R697" s="590"/>
      <c r="S697" s="590"/>
      <c r="T697" s="590"/>
      <c r="U697" s="590"/>
      <c r="V697" s="590"/>
      <c r="W697" s="590"/>
      <c r="X697" s="590"/>
      <c r="Y697" s="590"/>
      <c r="Z697" s="590"/>
    </row>
    <row r="698" spans="1:26" ht="13.5" customHeight="1">
      <c r="A698" s="589"/>
      <c r="B698" s="590"/>
      <c r="C698" s="590"/>
      <c r="D698" s="605"/>
      <c r="E698" s="590"/>
      <c r="F698" s="589"/>
      <c r="G698" s="590"/>
      <c r="H698" s="590"/>
      <c r="I698" s="605"/>
      <c r="J698" s="589"/>
      <c r="K698" s="590"/>
      <c r="L698" s="590"/>
      <c r="M698" s="605"/>
      <c r="N698" s="590"/>
      <c r="O698" s="590"/>
      <c r="P698" s="590"/>
      <c r="Q698" s="590"/>
      <c r="R698" s="590"/>
      <c r="S698" s="590"/>
      <c r="T698" s="590"/>
      <c r="U698" s="590"/>
      <c r="V698" s="590"/>
      <c r="W698" s="590"/>
      <c r="X698" s="590"/>
      <c r="Y698" s="590"/>
      <c r="Z698" s="590"/>
    </row>
    <row r="699" spans="1:26" ht="13.5" customHeight="1">
      <c r="A699" s="589"/>
      <c r="B699" s="590"/>
      <c r="C699" s="590"/>
      <c r="D699" s="605"/>
      <c r="E699" s="590"/>
      <c r="F699" s="589"/>
      <c r="G699" s="590"/>
      <c r="H699" s="590"/>
      <c r="I699" s="605"/>
      <c r="J699" s="589"/>
      <c r="K699" s="590"/>
      <c r="L699" s="590"/>
      <c r="M699" s="605"/>
      <c r="N699" s="590"/>
      <c r="O699" s="590"/>
      <c r="P699" s="590"/>
      <c r="Q699" s="590"/>
      <c r="R699" s="590"/>
      <c r="S699" s="590"/>
      <c r="T699" s="590"/>
      <c r="U699" s="590"/>
      <c r="V699" s="590"/>
      <c r="W699" s="590"/>
      <c r="X699" s="590"/>
      <c r="Y699" s="590"/>
      <c r="Z699" s="590"/>
    </row>
    <row r="700" spans="1:26" ht="13.5" customHeight="1">
      <c r="A700" s="589"/>
      <c r="B700" s="590"/>
      <c r="C700" s="590"/>
      <c r="D700" s="605"/>
      <c r="E700" s="590"/>
      <c r="F700" s="589"/>
      <c r="G700" s="590"/>
      <c r="H700" s="590"/>
      <c r="I700" s="605"/>
      <c r="J700" s="589"/>
      <c r="K700" s="590"/>
      <c r="L700" s="590"/>
      <c r="M700" s="605"/>
      <c r="N700" s="590"/>
      <c r="O700" s="590"/>
      <c r="P700" s="590"/>
      <c r="Q700" s="590"/>
      <c r="R700" s="590"/>
      <c r="S700" s="590"/>
      <c r="T700" s="590"/>
      <c r="U700" s="590"/>
      <c r="V700" s="590"/>
      <c r="W700" s="590"/>
      <c r="X700" s="590"/>
      <c r="Y700" s="590"/>
      <c r="Z700" s="590"/>
    </row>
    <row r="701" spans="1:26" ht="13.5" customHeight="1">
      <c r="A701" s="589"/>
      <c r="B701" s="590"/>
      <c r="C701" s="590"/>
      <c r="D701" s="605"/>
      <c r="E701" s="590"/>
      <c r="F701" s="589"/>
      <c r="G701" s="590"/>
      <c r="H701" s="590"/>
      <c r="I701" s="605"/>
      <c r="J701" s="589"/>
      <c r="K701" s="590"/>
      <c r="L701" s="590"/>
      <c r="M701" s="605"/>
      <c r="N701" s="590"/>
      <c r="O701" s="590"/>
      <c r="P701" s="590"/>
      <c r="Q701" s="590"/>
      <c r="R701" s="590"/>
      <c r="S701" s="590"/>
      <c r="T701" s="590"/>
      <c r="U701" s="590"/>
      <c r="V701" s="590"/>
      <c r="W701" s="590"/>
      <c r="X701" s="590"/>
      <c r="Y701" s="590"/>
      <c r="Z701" s="590"/>
    </row>
    <row r="702" spans="1:26" ht="13.5" customHeight="1">
      <c r="A702" s="589"/>
      <c r="B702" s="590"/>
      <c r="C702" s="590"/>
      <c r="D702" s="605"/>
      <c r="E702" s="590"/>
      <c r="F702" s="589"/>
      <c r="G702" s="590"/>
      <c r="H702" s="590"/>
      <c r="I702" s="605"/>
      <c r="J702" s="589"/>
      <c r="K702" s="590"/>
      <c r="L702" s="590"/>
      <c r="M702" s="605"/>
      <c r="N702" s="590"/>
      <c r="O702" s="590"/>
      <c r="P702" s="590"/>
      <c r="Q702" s="590"/>
      <c r="R702" s="590"/>
      <c r="S702" s="590"/>
      <c r="T702" s="590"/>
      <c r="U702" s="590"/>
      <c r="V702" s="590"/>
      <c r="W702" s="590"/>
      <c r="X702" s="590"/>
      <c r="Y702" s="590"/>
      <c r="Z702" s="590"/>
    </row>
    <row r="703" spans="1:26" ht="13.5" customHeight="1">
      <c r="A703" s="589"/>
      <c r="B703" s="590"/>
      <c r="C703" s="590"/>
      <c r="D703" s="605"/>
      <c r="E703" s="590"/>
      <c r="F703" s="589"/>
      <c r="G703" s="590"/>
      <c r="H703" s="590"/>
      <c r="I703" s="605"/>
      <c r="J703" s="589"/>
      <c r="K703" s="590"/>
      <c r="L703" s="590"/>
      <c r="M703" s="605"/>
      <c r="N703" s="590"/>
      <c r="O703" s="590"/>
      <c r="P703" s="590"/>
      <c r="Q703" s="590"/>
      <c r="R703" s="590"/>
      <c r="S703" s="590"/>
      <c r="T703" s="590"/>
      <c r="U703" s="590"/>
      <c r="V703" s="590"/>
      <c r="W703" s="590"/>
      <c r="X703" s="590"/>
      <c r="Y703" s="590"/>
      <c r="Z703" s="590"/>
    </row>
    <row r="704" spans="1:26" ht="13.5" customHeight="1">
      <c r="A704" s="589"/>
      <c r="B704" s="590"/>
      <c r="C704" s="590"/>
      <c r="D704" s="605"/>
      <c r="E704" s="590"/>
      <c r="F704" s="589"/>
      <c r="G704" s="590"/>
      <c r="H704" s="590"/>
      <c r="I704" s="605"/>
      <c r="J704" s="589"/>
      <c r="K704" s="590"/>
      <c r="L704" s="590"/>
      <c r="M704" s="605"/>
      <c r="N704" s="590"/>
      <c r="O704" s="590"/>
      <c r="P704" s="590"/>
      <c r="Q704" s="590"/>
      <c r="R704" s="590"/>
      <c r="S704" s="590"/>
      <c r="T704" s="590"/>
      <c r="U704" s="590"/>
      <c r="V704" s="590"/>
      <c r="W704" s="590"/>
      <c r="X704" s="590"/>
      <c r="Y704" s="590"/>
      <c r="Z704" s="590"/>
    </row>
    <row r="705" spans="1:26" ht="13.5" customHeight="1">
      <c r="A705" s="589"/>
      <c r="B705" s="590"/>
      <c r="C705" s="590"/>
      <c r="D705" s="605"/>
      <c r="E705" s="590"/>
      <c r="F705" s="589"/>
      <c r="G705" s="590"/>
      <c r="H705" s="590"/>
      <c r="I705" s="605"/>
      <c r="J705" s="589"/>
      <c r="K705" s="590"/>
      <c r="L705" s="590"/>
      <c r="M705" s="605"/>
      <c r="N705" s="590"/>
      <c r="O705" s="590"/>
      <c r="P705" s="590"/>
      <c r="Q705" s="590"/>
      <c r="R705" s="590"/>
      <c r="S705" s="590"/>
      <c r="T705" s="590"/>
      <c r="U705" s="590"/>
      <c r="V705" s="590"/>
      <c r="W705" s="590"/>
      <c r="X705" s="590"/>
      <c r="Y705" s="590"/>
      <c r="Z705" s="590"/>
    </row>
    <row r="706" spans="1:26" ht="13.5" customHeight="1">
      <c r="A706" s="589"/>
      <c r="B706" s="590"/>
      <c r="C706" s="590"/>
      <c r="D706" s="605"/>
      <c r="E706" s="590"/>
      <c r="F706" s="589"/>
      <c r="G706" s="590"/>
      <c r="H706" s="590"/>
      <c r="I706" s="605"/>
      <c r="J706" s="589"/>
      <c r="K706" s="590"/>
      <c r="L706" s="590"/>
      <c r="M706" s="605"/>
      <c r="N706" s="590"/>
      <c r="O706" s="590"/>
      <c r="P706" s="590"/>
      <c r="Q706" s="590"/>
      <c r="R706" s="590"/>
      <c r="S706" s="590"/>
      <c r="T706" s="590"/>
      <c r="U706" s="590"/>
      <c r="V706" s="590"/>
      <c r="W706" s="590"/>
      <c r="X706" s="590"/>
      <c r="Y706" s="590"/>
      <c r="Z706" s="590"/>
    </row>
    <row r="707" spans="1:26" ht="13.5" customHeight="1">
      <c r="A707" s="589"/>
      <c r="B707" s="590"/>
      <c r="C707" s="590"/>
      <c r="D707" s="605"/>
      <c r="E707" s="590"/>
      <c r="F707" s="589"/>
      <c r="G707" s="590"/>
      <c r="H707" s="590"/>
      <c r="I707" s="605"/>
      <c r="J707" s="589"/>
      <c r="K707" s="590"/>
      <c r="L707" s="590"/>
      <c r="M707" s="605"/>
      <c r="N707" s="590"/>
      <c r="O707" s="590"/>
      <c r="P707" s="590"/>
      <c r="Q707" s="590"/>
      <c r="R707" s="590"/>
      <c r="S707" s="590"/>
      <c r="T707" s="590"/>
      <c r="U707" s="590"/>
      <c r="V707" s="590"/>
      <c r="W707" s="590"/>
      <c r="X707" s="590"/>
      <c r="Y707" s="590"/>
      <c r="Z707" s="590"/>
    </row>
    <row r="708" spans="1:26" ht="13.5" customHeight="1">
      <c r="A708" s="589"/>
      <c r="B708" s="590"/>
      <c r="C708" s="590"/>
      <c r="D708" s="605"/>
      <c r="E708" s="590"/>
      <c r="F708" s="589"/>
      <c r="G708" s="590"/>
      <c r="H708" s="590"/>
      <c r="I708" s="605"/>
      <c r="J708" s="589"/>
      <c r="K708" s="590"/>
      <c r="L708" s="590"/>
      <c r="M708" s="605"/>
      <c r="N708" s="590"/>
      <c r="O708" s="590"/>
      <c r="P708" s="590"/>
      <c r="Q708" s="590"/>
      <c r="R708" s="590"/>
      <c r="S708" s="590"/>
      <c r="T708" s="590"/>
      <c r="U708" s="590"/>
      <c r="V708" s="590"/>
      <c r="W708" s="590"/>
      <c r="X708" s="590"/>
      <c r="Y708" s="590"/>
      <c r="Z708" s="590"/>
    </row>
    <row r="709" spans="1:26" ht="13.5" customHeight="1">
      <c r="A709" s="589"/>
      <c r="B709" s="590"/>
      <c r="C709" s="590"/>
      <c r="D709" s="605"/>
      <c r="E709" s="590"/>
      <c r="F709" s="589"/>
      <c r="G709" s="590"/>
      <c r="H709" s="590"/>
      <c r="I709" s="605"/>
      <c r="J709" s="589"/>
      <c r="K709" s="590"/>
      <c r="L709" s="590"/>
      <c r="M709" s="605"/>
      <c r="N709" s="590"/>
      <c r="O709" s="590"/>
      <c r="P709" s="590"/>
      <c r="Q709" s="590"/>
      <c r="R709" s="590"/>
      <c r="S709" s="590"/>
      <c r="T709" s="590"/>
      <c r="U709" s="590"/>
      <c r="V709" s="590"/>
      <c r="W709" s="590"/>
      <c r="X709" s="590"/>
      <c r="Y709" s="590"/>
      <c r="Z709" s="590"/>
    </row>
    <row r="710" spans="1:26" ht="13.5" customHeight="1">
      <c r="A710" s="589"/>
      <c r="B710" s="590"/>
      <c r="C710" s="590"/>
      <c r="D710" s="605"/>
      <c r="E710" s="590"/>
      <c r="F710" s="589"/>
      <c r="G710" s="590"/>
      <c r="H710" s="590"/>
      <c r="I710" s="605"/>
      <c r="J710" s="589"/>
      <c r="K710" s="590"/>
      <c r="L710" s="590"/>
      <c r="M710" s="605"/>
      <c r="N710" s="590"/>
      <c r="O710" s="590"/>
      <c r="P710" s="590"/>
      <c r="Q710" s="590"/>
      <c r="R710" s="590"/>
      <c r="S710" s="590"/>
      <c r="T710" s="590"/>
      <c r="U710" s="590"/>
      <c r="V710" s="590"/>
      <c r="W710" s="590"/>
      <c r="X710" s="590"/>
      <c r="Y710" s="590"/>
      <c r="Z710" s="590"/>
    </row>
    <row r="711" spans="1:26" ht="13.5" customHeight="1">
      <c r="A711" s="589"/>
      <c r="B711" s="590"/>
      <c r="C711" s="590"/>
      <c r="D711" s="605"/>
      <c r="E711" s="590"/>
      <c r="F711" s="589"/>
      <c r="G711" s="590"/>
      <c r="H711" s="590"/>
      <c r="I711" s="605"/>
      <c r="J711" s="589"/>
      <c r="K711" s="590"/>
      <c r="L711" s="590"/>
      <c r="M711" s="605"/>
      <c r="N711" s="590"/>
      <c r="O711" s="590"/>
      <c r="P711" s="590"/>
      <c r="Q711" s="590"/>
      <c r="R711" s="590"/>
      <c r="S711" s="590"/>
      <c r="T711" s="590"/>
      <c r="U711" s="590"/>
      <c r="V711" s="590"/>
      <c r="W711" s="590"/>
      <c r="X711" s="590"/>
      <c r="Y711" s="590"/>
      <c r="Z711" s="590"/>
    </row>
    <row r="712" spans="1:26" ht="13.5" customHeight="1">
      <c r="A712" s="589"/>
      <c r="B712" s="590"/>
      <c r="C712" s="590"/>
      <c r="D712" s="605"/>
      <c r="E712" s="590"/>
      <c r="F712" s="589"/>
      <c r="G712" s="590"/>
      <c r="H712" s="590"/>
      <c r="I712" s="605"/>
      <c r="J712" s="589"/>
      <c r="K712" s="590"/>
      <c r="L712" s="590"/>
      <c r="M712" s="605"/>
      <c r="N712" s="590"/>
      <c r="O712" s="590"/>
      <c r="P712" s="590"/>
      <c r="Q712" s="590"/>
      <c r="R712" s="590"/>
      <c r="S712" s="590"/>
      <c r="T712" s="590"/>
      <c r="U712" s="590"/>
      <c r="V712" s="590"/>
      <c r="W712" s="590"/>
      <c r="X712" s="590"/>
      <c r="Y712" s="590"/>
      <c r="Z712" s="590"/>
    </row>
    <row r="713" spans="1:26" ht="13.5" customHeight="1">
      <c r="A713" s="589"/>
      <c r="B713" s="590"/>
      <c r="C713" s="590"/>
      <c r="D713" s="605"/>
      <c r="E713" s="590"/>
      <c r="F713" s="589"/>
      <c r="G713" s="590"/>
      <c r="H713" s="590"/>
      <c r="I713" s="605"/>
      <c r="J713" s="589"/>
      <c r="K713" s="590"/>
      <c r="L713" s="590"/>
      <c r="M713" s="605"/>
      <c r="N713" s="590"/>
      <c r="O713" s="590"/>
      <c r="P713" s="590"/>
      <c r="Q713" s="590"/>
      <c r="R713" s="590"/>
      <c r="S713" s="590"/>
      <c r="T713" s="590"/>
      <c r="U713" s="590"/>
      <c r="V713" s="590"/>
      <c r="W713" s="590"/>
      <c r="X713" s="590"/>
      <c r="Y713" s="590"/>
      <c r="Z713" s="590"/>
    </row>
    <row r="714" spans="1:26" ht="13.5" customHeight="1">
      <c r="A714" s="589"/>
      <c r="B714" s="590"/>
      <c r="C714" s="590"/>
      <c r="D714" s="605"/>
      <c r="E714" s="590"/>
      <c r="F714" s="589"/>
      <c r="G714" s="590"/>
      <c r="H714" s="590"/>
      <c r="I714" s="605"/>
      <c r="J714" s="589"/>
      <c r="K714" s="590"/>
      <c r="L714" s="590"/>
      <c r="M714" s="605"/>
      <c r="N714" s="590"/>
      <c r="O714" s="590"/>
      <c r="P714" s="590"/>
      <c r="Q714" s="590"/>
      <c r="R714" s="590"/>
      <c r="S714" s="590"/>
      <c r="T714" s="590"/>
      <c r="U714" s="590"/>
      <c r="V714" s="590"/>
      <c r="W714" s="590"/>
      <c r="X714" s="590"/>
      <c r="Y714" s="590"/>
      <c r="Z714" s="590"/>
    </row>
    <row r="715" spans="1:26" ht="13.5" customHeight="1">
      <c r="A715" s="589"/>
      <c r="B715" s="590"/>
      <c r="C715" s="590"/>
      <c r="D715" s="605"/>
      <c r="E715" s="590"/>
      <c r="F715" s="589"/>
      <c r="G715" s="590"/>
      <c r="H715" s="590"/>
      <c r="I715" s="605"/>
      <c r="J715" s="589"/>
      <c r="K715" s="590"/>
      <c r="L715" s="590"/>
      <c r="M715" s="605"/>
      <c r="N715" s="590"/>
      <c r="O715" s="590"/>
      <c r="P715" s="590"/>
      <c r="Q715" s="590"/>
      <c r="R715" s="590"/>
      <c r="S715" s="590"/>
      <c r="T715" s="590"/>
      <c r="U715" s="590"/>
      <c r="V715" s="590"/>
      <c r="W715" s="590"/>
      <c r="X715" s="590"/>
      <c r="Y715" s="590"/>
      <c r="Z715" s="590"/>
    </row>
    <row r="716" spans="1:26" ht="13.5" customHeight="1">
      <c r="A716" s="589"/>
      <c r="B716" s="590"/>
      <c r="C716" s="590"/>
      <c r="D716" s="605"/>
      <c r="E716" s="590"/>
      <c r="F716" s="589"/>
      <c r="G716" s="590"/>
      <c r="H716" s="590"/>
      <c r="I716" s="605"/>
      <c r="J716" s="589"/>
      <c r="K716" s="590"/>
      <c r="L716" s="590"/>
      <c r="M716" s="605"/>
      <c r="N716" s="590"/>
      <c r="O716" s="590"/>
      <c r="P716" s="590"/>
      <c r="Q716" s="590"/>
      <c r="R716" s="590"/>
      <c r="S716" s="590"/>
      <c r="T716" s="590"/>
      <c r="U716" s="590"/>
      <c r="V716" s="590"/>
      <c r="W716" s="590"/>
      <c r="X716" s="590"/>
      <c r="Y716" s="590"/>
      <c r="Z716" s="590"/>
    </row>
    <row r="717" spans="1:26" ht="13.5" customHeight="1">
      <c r="A717" s="589"/>
      <c r="B717" s="590"/>
      <c r="C717" s="590"/>
      <c r="D717" s="605"/>
      <c r="E717" s="590"/>
      <c r="F717" s="589"/>
      <c r="G717" s="590"/>
      <c r="H717" s="590"/>
      <c r="I717" s="605"/>
      <c r="J717" s="589"/>
      <c r="K717" s="590"/>
      <c r="L717" s="590"/>
      <c r="M717" s="605"/>
      <c r="N717" s="590"/>
      <c r="O717" s="590"/>
      <c r="P717" s="590"/>
      <c r="Q717" s="590"/>
      <c r="R717" s="590"/>
      <c r="S717" s="590"/>
      <c r="T717" s="590"/>
      <c r="U717" s="590"/>
      <c r="V717" s="590"/>
      <c r="W717" s="590"/>
      <c r="X717" s="590"/>
      <c r="Y717" s="590"/>
      <c r="Z717" s="590"/>
    </row>
    <row r="718" spans="1:26" ht="13.5" customHeight="1">
      <c r="A718" s="589"/>
      <c r="B718" s="590"/>
      <c r="C718" s="590"/>
      <c r="D718" s="605"/>
      <c r="E718" s="590"/>
      <c r="F718" s="589"/>
      <c r="G718" s="590"/>
      <c r="H718" s="590"/>
      <c r="I718" s="605"/>
      <c r="J718" s="589"/>
      <c r="K718" s="590"/>
      <c r="L718" s="590"/>
      <c r="M718" s="605"/>
      <c r="N718" s="590"/>
      <c r="O718" s="590"/>
      <c r="P718" s="590"/>
      <c r="Q718" s="590"/>
      <c r="R718" s="590"/>
      <c r="S718" s="590"/>
      <c r="T718" s="590"/>
      <c r="U718" s="590"/>
      <c r="V718" s="590"/>
      <c r="W718" s="590"/>
      <c r="X718" s="590"/>
      <c r="Y718" s="590"/>
      <c r="Z718" s="590"/>
    </row>
    <row r="719" spans="1:26" ht="13.5" customHeight="1">
      <c r="A719" s="589"/>
      <c r="B719" s="590"/>
      <c r="C719" s="590"/>
      <c r="D719" s="605"/>
      <c r="E719" s="590"/>
      <c r="F719" s="589"/>
      <c r="G719" s="590"/>
      <c r="H719" s="590"/>
      <c r="I719" s="605"/>
      <c r="J719" s="589"/>
      <c r="K719" s="590"/>
      <c r="L719" s="590"/>
      <c r="M719" s="605"/>
      <c r="N719" s="590"/>
      <c r="O719" s="590"/>
      <c r="P719" s="590"/>
      <c r="Q719" s="590"/>
      <c r="R719" s="590"/>
      <c r="S719" s="590"/>
      <c r="T719" s="590"/>
      <c r="U719" s="590"/>
      <c r="V719" s="590"/>
      <c r="W719" s="590"/>
      <c r="X719" s="590"/>
      <c r="Y719" s="590"/>
      <c r="Z719" s="590"/>
    </row>
    <row r="720" spans="1:26" ht="13.5" customHeight="1">
      <c r="A720" s="589"/>
      <c r="B720" s="590"/>
      <c r="C720" s="590"/>
      <c r="D720" s="605"/>
      <c r="E720" s="590"/>
      <c r="F720" s="589"/>
      <c r="G720" s="590"/>
      <c r="H720" s="590"/>
      <c r="I720" s="605"/>
      <c r="J720" s="589"/>
      <c r="K720" s="590"/>
      <c r="L720" s="590"/>
      <c r="M720" s="605"/>
      <c r="N720" s="590"/>
      <c r="O720" s="590"/>
      <c r="P720" s="590"/>
      <c r="Q720" s="590"/>
      <c r="R720" s="590"/>
      <c r="S720" s="590"/>
      <c r="T720" s="590"/>
      <c r="U720" s="590"/>
      <c r="V720" s="590"/>
      <c r="W720" s="590"/>
      <c r="X720" s="590"/>
      <c r="Y720" s="590"/>
      <c r="Z720" s="590"/>
    </row>
    <row r="721" spans="1:26" ht="13.5" customHeight="1">
      <c r="A721" s="589"/>
      <c r="B721" s="590"/>
      <c r="C721" s="590"/>
      <c r="D721" s="605"/>
      <c r="E721" s="590"/>
      <c r="F721" s="589"/>
      <c r="G721" s="590"/>
      <c r="H721" s="590"/>
      <c r="I721" s="605"/>
      <c r="J721" s="589"/>
      <c r="K721" s="590"/>
      <c r="L721" s="590"/>
      <c r="M721" s="605"/>
      <c r="N721" s="590"/>
      <c r="O721" s="590"/>
      <c r="P721" s="590"/>
      <c r="Q721" s="590"/>
      <c r="R721" s="590"/>
      <c r="S721" s="590"/>
      <c r="T721" s="590"/>
      <c r="U721" s="590"/>
      <c r="V721" s="590"/>
      <c r="W721" s="590"/>
      <c r="X721" s="590"/>
      <c r="Y721" s="590"/>
      <c r="Z721" s="590"/>
    </row>
    <row r="722" spans="1:26" ht="13.5" customHeight="1">
      <c r="A722" s="589"/>
      <c r="B722" s="590"/>
      <c r="C722" s="590"/>
      <c r="D722" s="605"/>
      <c r="E722" s="590"/>
      <c r="F722" s="589"/>
      <c r="G722" s="590"/>
      <c r="H722" s="590"/>
      <c r="I722" s="605"/>
      <c r="J722" s="589"/>
      <c r="K722" s="590"/>
      <c r="L722" s="590"/>
      <c r="M722" s="605"/>
      <c r="N722" s="590"/>
      <c r="O722" s="590"/>
      <c r="P722" s="590"/>
      <c r="Q722" s="590"/>
      <c r="R722" s="590"/>
      <c r="S722" s="590"/>
      <c r="T722" s="590"/>
      <c r="U722" s="590"/>
      <c r="V722" s="590"/>
      <c r="W722" s="590"/>
      <c r="X722" s="590"/>
      <c r="Y722" s="590"/>
      <c r="Z722" s="590"/>
    </row>
    <row r="723" spans="1:26" ht="13.5" customHeight="1">
      <c r="A723" s="589"/>
      <c r="B723" s="590"/>
      <c r="C723" s="590"/>
      <c r="D723" s="605"/>
      <c r="E723" s="590"/>
      <c r="F723" s="589"/>
      <c r="G723" s="590"/>
      <c r="H723" s="590"/>
      <c r="I723" s="605"/>
      <c r="J723" s="589"/>
      <c r="K723" s="590"/>
      <c r="L723" s="590"/>
      <c r="M723" s="605"/>
      <c r="N723" s="590"/>
      <c r="O723" s="590"/>
      <c r="P723" s="590"/>
      <c r="Q723" s="590"/>
      <c r="R723" s="590"/>
      <c r="S723" s="590"/>
      <c r="T723" s="590"/>
      <c r="U723" s="590"/>
      <c r="V723" s="590"/>
      <c r="W723" s="590"/>
      <c r="X723" s="590"/>
      <c r="Y723" s="590"/>
      <c r="Z723" s="590"/>
    </row>
    <row r="724" spans="1:26" ht="13.5" customHeight="1">
      <c r="A724" s="589"/>
      <c r="B724" s="590"/>
      <c r="C724" s="590"/>
      <c r="D724" s="605"/>
      <c r="E724" s="590"/>
      <c r="F724" s="589"/>
      <c r="G724" s="590"/>
      <c r="H724" s="590"/>
      <c r="I724" s="605"/>
      <c r="J724" s="589"/>
      <c r="K724" s="590"/>
      <c r="L724" s="590"/>
      <c r="M724" s="605"/>
      <c r="N724" s="590"/>
      <c r="O724" s="590"/>
      <c r="P724" s="590"/>
      <c r="Q724" s="590"/>
      <c r="R724" s="590"/>
      <c r="S724" s="590"/>
      <c r="T724" s="590"/>
      <c r="U724" s="590"/>
      <c r="V724" s="590"/>
      <c r="W724" s="590"/>
      <c r="X724" s="590"/>
      <c r="Y724" s="590"/>
      <c r="Z724" s="590"/>
    </row>
    <row r="725" spans="1:26" ht="13.5" customHeight="1">
      <c r="A725" s="589"/>
      <c r="B725" s="590"/>
      <c r="C725" s="590"/>
      <c r="D725" s="605"/>
      <c r="E725" s="590"/>
      <c r="F725" s="589"/>
      <c r="G725" s="590"/>
      <c r="H725" s="590"/>
      <c r="I725" s="605"/>
      <c r="J725" s="589"/>
      <c r="K725" s="590"/>
      <c r="L725" s="590"/>
      <c r="M725" s="605"/>
      <c r="N725" s="590"/>
      <c r="O725" s="590"/>
      <c r="P725" s="590"/>
      <c r="Q725" s="590"/>
      <c r="R725" s="590"/>
      <c r="S725" s="590"/>
      <c r="T725" s="590"/>
      <c r="U725" s="590"/>
      <c r="V725" s="590"/>
      <c r="W725" s="590"/>
      <c r="X725" s="590"/>
      <c r="Y725" s="590"/>
      <c r="Z725" s="590"/>
    </row>
    <row r="726" spans="1:26" ht="13.5" customHeight="1">
      <c r="A726" s="589"/>
      <c r="B726" s="590"/>
      <c r="C726" s="590"/>
      <c r="D726" s="605"/>
      <c r="E726" s="590"/>
      <c r="F726" s="589"/>
      <c r="G726" s="590"/>
      <c r="H726" s="590"/>
      <c r="I726" s="605"/>
      <c r="J726" s="589"/>
      <c r="K726" s="590"/>
      <c r="L726" s="590"/>
      <c r="M726" s="605"/>
      <c r="N726" s="590"/>
      <c r="O726" s="590"/>
      <c r="P726" s="590"/>
      <c r="Q726" s="590"/>
      <c r="R726" s="590"/>
      <c r="S726" s="590"/>
      <c r="T726" s="590"/>
      <c r="U726" s="590"/>
      <c r="V726" s="590"/>
      <c r="W726" s="590"/>
      <c r="X726" s="590"/>
      <c r="Y726" s="590"/>
      <c r="Z726" s="590"/>
    </row>
    <row r="727" spans="1:26" ht="13.5" customHeight="1">
      <c r="A727" s="589"/>
      <c r="B727" s="590"/>
      <c r="C727" s="590"/>
      <c r="D727" s="605"/>
      <c r="E727" s="590"/>
      <c r="F727" s="589"/>
      <c r="G727" s="590"/>
      <c r="H727" s="590"/>
      <c r="I727" s="605"/>
      <c r="J727" s="589"/>
      <c r="K727" s="590"/>
      <c r="L727" s="590"/>
      <c r="M727" s="605"/>
      <c r="N727" s="590"/>
      <c r="O727" s="590"/>
      <c r="P727" s="590"/>
      <c r="Q727" s="590"/>
      <c r="R727" s="590"/>
      <c r="S727" s="590"/>
      <c r="T727" s="590"/>
      <c r="U727" s="590"/>
      <c r="V727" s="590"/>
      <c r="W727" s="590"/>
      <c r="X727" s="590"/>
      <c r="Y727" s="590"/>
      <c r="Z727" s="590"/>
    </row>
    <row r="728" spans="1:26" ht="13.5" customHeight="1">
      <c r="A728" s="589"/>
      <c r="B728" s="590"/>
      <c r="C728" s="590"/>
      <c r="D728" s="605"/>
      <c r="E728" s="590"/>
      <c r="F728" s="589"/>
      <c r="G728" s="590"/>
      <c r="H728" s="590"/>
      <c r="I728" s="605"/>
      <c r="J728" s="589"/>
      <c r="K728" s="590"/>
      <c r="L728" s="590"/>
      <c r="M728" s="605"/>
      <c r="N728" s="590"/>
      <c r="O728" s="590"/>
      <c r="P728" s="590"/>
      <c r="Q728" s="590"/>
      <c r="R728" s="590"/>
      <c r="S728" s="590"/>
      <c r="T728" s="590"/>
      <c r="U728" s="590"/>
      <c r="V728" s="590"/>
      <c r="W728" s="590"/>
      <c r="X728" s="590"/>
      <c r="Y728" s="590"/>
      <c r="Z728" s="590"/>
    </row>
    <row r="729" spans="1:26" ht="13.5" customHeight="1">
      <c r="A729" s="589"/>
      <c r="B729" s="590"/>
      <c r="C729" s="590"/>
      <c r="D729" s="605"/>
      <c r="E729" s="590"/>
      <c r="F729" s="589"/>
      <c r="G729" s="590"/>
      <c r="H729" s="590"/>
      <c r="I729" s="605"/>
      <c r="J729" s="589"/>
      <c r="K729" s="590"/>
      <c r="L729" s="590"/>
      <c r="M729" s="605"/>
      <c r="N729" s="590"/>
      <c r="O729" s="590"/>
      <c r="P729" s="590"/>
      <c r="Q729" s="590"/>
      <c r="R729" s="590"/>
      <c r="S729" s="590"/>
      <c r="T729" s="590"/>
      <c r="U729" s="590"/>
      <c r="V729" s="590"/>
      <c r="W729" s="590"/>
      <c r="X729" s="590"/>
      <c r="Y729" s="590"/>
      <c r="Z729" s="590"/>
    </row>
    <row r="730" spans="1:26" ht="13.5" customHeight="1">
      <c r="A730" s="589"/>
      <c r="B730" s="590"/>
      <c r="C730" s="590"/>
      <c r="D730" s="605"/>
      <c r="E730" s="590"/>
      <c r="F730" s="589"/>
      <c r="G730" s="590"/>
      <c r="H730" s="590"/>
      <c r="I730" s="605"/>
      <c r="J730" s="589"/>
      <c r="K730" s="590"/>
      <c r="L730" s="590"/>
      <c r="M730" s="605"/>
      <c r="N730" s="590"/>
      <c r="O730" s="590"/>
      <c r="P730" s="590"/>
      <c r="Q730" s="590"/>
      <c r="R730" s="590"/>
      <c r="S730" s="590"/>
      <c r="T730" s="590"/>
      <c r="U730" s="590"/>
      <c r="V730" s="590"/>
      <c r="W730" s="590"/>
      <c r="X730" s="590"/>
      <c r="Y730" s="590"/>
      <c r="Z730" s="590"/>
    </row>
    <row r="731" spans="1:26" ht="13.5" customHeight="1">
      <c r="A731" s="589"/>
      <c r="B731" s="590"/>
      <c r="C731" s="590"/>
      <c r="D731" s="605"/>
      <c r="E731" s="590"/>
      <c r="F731" s="589"/>
      <c r="G731" s="590"/>
      <c r="H731" s="590"/>
      <c r="I731" s="605"/>
      <c r="J731" s="589"/>
      <c r="K731" s="590"/>
      <c r="L731" s="590"/>
      <c r="M731" s="605"/>
      <c r="N731" s="590"/>
      <c r="O731" s="590"/>
      <c r="P731" s="590"/>
      <c r="Q731" s="590"/>
      <c r="R731" s="590"/>
      <c r="S731" s="590"/>
      <c r="T731" s="590"/>
      <c r="U731" s="590"/>
      <c r="V731" s="590"/>
      <c r="W731" s="590"/>
      <c r="X731" s="590"/>
      <c r="Y731" s="590"/>
      <c r="Z731" s="590"/>
    </row>
    <row r="732" spans="1:26" ht="13.5" customHeight="1">
      <c r="A732" s="589"/>
      <c r="B732" s="590"/>
      <c r="C732" s="590"/>
      <c r="D732" s="605"/>
      <c r="E732" s="590"/>
      <c r="F732" s="589"/>
      <c r="G732" s="590"/>
      <c r="H732" s="590"/>
      <c r="I732" s="605"/>
      <c r="J732" s="589"/>
      <c r="K732" s="590"/>
      <c r="L732" s="590"/>
      <c r="M732" s="605"/>
      <c r="N732" s="590"/>
      <c r="O732" s="590"/>
      <c r="P732" s="590"/>
      <c r="Q732" s="590"/>
      <c r="R732" s="590"/>
      <c r="S732" s="590"/>
      <c r="T732" s="590"/>
      <c r="U732" s="590"/>
      <c r="V732" s="590"/>
      <c r="W732" s="590"/>
      <c r="X732" s="590"/>
      <c r="Y732" s="590"/>
      <c r="Z732" s="590"/>
    </row>
    <row r="733" spans="1:26" ht="13.5" customHeight="1">
      <c r="A733" s="589"/>
      <c r="B733" s="590"/>
      <c r="C733" s="590"/>
      <c r="D733" s="605"/>
      <c r="E733" s="590"/>
      <c r="F733" s="589"/>
      <c r="G733" s="590"/>
      <c r="H733" s="590"/>
      <c r="I733" s="605"/>
      <c r="J733" s="589"/>
      <c r="K733" s="590"/>
      <c r="L733" s="590"/>
      <c r="M733" s="605"/>
      <c r="N733" s="590"/>
      <c r="O733" s="590"/>
      <c r="P733" s="590"/>
      <c r="Q733" s="590"/>
      <c r="R733" s="590"/>
      <c r="S733" s="590"/>
      <c r="T733" s="590"/>
      <c r="U733" s="590"/>
      <c r="V733" s="590"/>
      <c r="W733" s="590"/>
      <c r="X733" s="590"/>
      <c r="Y733" s="590"/>
      <c r="Z733" s="590"/>
    </row>
    <row r="734" spans="1:26" ht="13.5" customHeight="1">
      <c r="A734" s="589"/>
      <c r="B734" s="590"/>
      <c r="C734" s="590"/>
      <c r="D734" s="605"/>
      <c r="E734" s="590"/>
      <c r="F734" s="589"/>
      <c r="G734" s="590"/>
      <c r="H734" s="590"/>
      <c r="I734" s="605"/>
      <c r="J734" s="589"/>
      <c r="K734" s="590"/>
      <c r="L734" s="590"/>
      <c r="M734" s="605"/>
      <c r="N734" s="590"/>
      <c r="O734" s="590"/>
      <c r="P734" s="590"/>
      <c r="Q734" s="590"/>
      <c r="R734" s="590"/>
      <c r="S734" s="590"/>
      <c r="T734" s="590"/>
      <c r="U734" s="590"/>
      <c r="V734" s="590"/>
      <c r="W734" s="590"/>
      <c r="X734" s="590"/>
      <c r="Y734" s="590"/>
      <c r="Z734" s="590"/>
    </row>
    <row r="735" spans="1:26" ht="13.5" customHeight="1">
      <c r="A735" s="589"/>
      <c r="B735" s="590"/>
      <c r="C735" s="590"/>
      <c r="D735" s="605"/>
      <c r="E735" s="590"/>
      <c r="F735" s="589"/>
      <c r="G735" s="590"/>
      <c r="H735" s="590"/>
      <c r="I735" s="605"/>
      <c r="J735" s="589"/>
      <c r="K735" s="590"/>
      <c r="L735" s="590"/>
      <c r="M735" s="605"/>
      <c r="N735" s="590"/>
      <c r="O735" s="590"/>
      <c r="P735" s="590"/>
      <c r="Q735" s="590"/>
      <c r="R735" s="590"/>
      <c r="S735" s="590"/>
      <c r="T735" s="590"/>
      <c r="U735" s="590"/>
      <c r="V735" s="590"/>
      <c r="W735" s="590"/>
      <c r="X735" s="590"/>
      <c r="Y735" s="590"/>
      <c r="Z735" s="590"/>
    </row>
    <row r="736" spans="1:26" ht="13.5" customHeight="1">
      <c r="A736" s="589"/>
      <c r="B736" s="590"/>
      <c r="C736" s="590"/>
      <c r="D736" s="605"/>
      <c r="E736" s="590"/>
      <c r="F736" s="589"/>
      <c r="G736" s="590"/>
      <c r="H736" s="590"/>
      <c r="I736" s="605"/>
      <c r="J736" s="589"/>
      <c r="K736" s="590"/>
      <c r="L736" s="590"/>
      <c r="M736" s="605"/>
      <c r="N736" s="590"/>
      <c r="O736" s="590"/>
      <c r="P736" s="590"/>
      <c r="Q736" s="590"/>
      <c r="R736" s="590"/>
      <c r="S736" s="590"/>
      <c r="T736" s="590"/>
      <c r="U736" s="590"/>
      <c r="V736" s="590"/>
      <c r="W736" s="590"/>
      <c r="X736" s="590"/>
      <c r="Y736" s="590"/>
      <c r="Z736" s="590"/>
    </row>
    <row r="737" spans="1:26" ht="13.5" customHeight="1">
      <c r="A737" s="589"/>
      <c r="B737" s="590"/>
      <c r="C737" s="590"/>
      <c r="D737" s="605"/>
      <c r="E737" s="590"/>
      <c r="F737" s="589"/>
      <c r="G737" s="590"/>
      <c r="H737" s="590"/>
      <c r="I737" s="605"/>
      <c r="J737" s="589"/>
      <c r="K737" s="590"/>
      <c r="L737" s="590"/>
      <c r="M737" s="605"/>
      <c r="N737" s="590"/>
      <c r="O737" s="590"/>
      <c r="P737" s="590"/>
      <c r="Q737" s="590"/>
      <c r="R737" s="590"/>
      <c r="S737" s="590"/>
      <c r="T737" s="590"/>
      <c r="U737" s="590"/>
      <c r="V737" s="590"/>
      <c r="W737" s="590"/>
      <c r="X737" s="590"/>
      <c r="Y737" s="590"/>
      <c r="Z737" s="590"/>
    </row>
    <row r="738" spans="1:26" ht="13.5" customHeight="1">
      <c r="A738" s="589"/>
      <c r="B738" s="590"/>
      <c r="C738" s="590"/>
      <c r="D738" s="605"/>
      <c r="E738" s="590"/>
      <c r="F738" s="589"/>
      <c r="G738" s="590"/>
      <c r="H738" s="590"/>
      <c r="I738" s="605"/>
      <c r="J738" s="589"/>
      <c r="K738" s="590"/>
      <c r="L738" s="590"/>
      <c r="M738" s="605"/>
      <c r="N738" s="590"/>
      <c r="O738" s="590"/>
      <c r="P738" s="590"/>
      <c r="Q738" s="590"/>
      <c r="R738" s="590"/>
      <c r="S738" s="590"/>
      <c r="T738" s="590"/>
      <c r="U738" s="590"/>
      <c r="V738" s="590"/>
      <c r="W738" s="590"/>
      <c r="X738" s="590"/>
      <c r="Y738" s="590"/>
      <c r="Z738" s="590"/>
    </row>
    <row r="739" spans="1:26" ht="13.5" customHeight="1">
      <c r="A739" s="589"/>
      <c r="B739" s="590"/>
      <c r="C739" s="590"/>
      <c r="D739" s="605"/>
      <c r="E739" s="590"/>
      <c r="F739" s="589"/>
      <c r="G739" s="590"/>
      <c r="H739" s="590"/>
      <c r="I739" s="605"/>
      <c r="J739" s="589"/>
      <c r="K739" s="590"/>
      <c r="L739" s="590"/>
      <c r="M739" s="605"/>
      <c r="N739" s="590"/>
      <c r="O739" s="590"/>
      <c r="P739" s="590"/>
      <c r="Q739" s="590"/>
      <c r="R739" s="590"/>
      <c r="S739" s="590"/>
      <c r="T739" s="590"/>
      <c r="U739" s="590"/>
      <c r="V739" s="590"/>
      <c r="W739" s="590"/>
      <c r="X739" s="590"/>
      <c r="Y739" s="590"/>
      <c r="Z739" s="590"/>
    </row>
    <row r="740" spans="1:26" ht="13.5" customHeight="1">
      <c r="A740" s="589"/>
      <c r="B740" s="590"/>
      <c r="C740" s="590"/>
      <c r="D740" s="605"/>
      <c r="E740" s="590"/>
      <c r="F740" s="589"/>
      <c r="G740" s="590"/>
      <c r="H740" s="590"/>
      <c r="I740" s="605"/>
      <c r="J740" s="589"/>
      <c r="K740" s="590"/>
      <c r="L740" s="590"/>
      <c r="M740" s="605"/>
      <c r="N740" s="590"/>
      <c r="O740" s="590"/>
      <c r="P740" s="590"/>
      <c r="Q740" s="590"/>
      <c r="R740" s="590"/>
      <c r="S740" s="590"/>
      <c r="T740" s="590"/>
      <c r="U740" s="590"/>
      <c r="V740" s="590"/>
      <c r="W740" s="590"/>
      <c r="X740" s="590"/>
      <c r="Y740" s="590"/>
      <c r="Z740" s="590"/>
    </row>
    <row r="741" spans="1:26" ht="13.5" customHeight="1">
      <c r="A741" s="589"/>
      <c r="B741" s="590"/>
      <c r="C741" s="590"/>
      <c r="D741" s="605"/>
      <c r="E741" s="590"/>
      <c r="F741" s="589"/>
      <c r="G741" s="590"/>
      <c r="H741" s="590"/>
      <c r="I741" s="605"/>
      <c r="J741" s="589"/>
      <c r="K741" s="590"/>
      <c r="L741" s="590"/>
      <c r="M741" s="605"/>
      <c r="N741" s="590"/>
      <c r="O741" s="590"/>
      <c r="P741" s="590"/>
      <c r="Q741" s="590"/>
      <c r="R741" s="590"/>
      <c r="S741" s="590"/>
      <c r="T741" s="590"/>
      <c r="U741" s="590"/>
      <c r="V741" s="590"/>
      <c r="W741" s="590"/>
      <c r="X741" s="590"/>
      <c r="Y741" s="590"/>
      <c r="Z741" s="590"/>
    </row>
    <row r="742" spans="1:26" ht="13.5" customHeight="1">
      <c r="A742" s="589"/>
      <c r="B742" s="590"/>
      <c r="C742" s="590"/>
      <c r="D742" s="605"/>
      <c r="E742" s="590"/>
      <c r="F742" s="589"/>
      <c r="G742" s="590"/>
      <c r="H742" s="590"/>
      <c r="I742" s="605"/>
      <c r="J742" s="589"/>
      <c r="K742" s="590"/>
      <c r="L742" s="590"/>
      <c r="M742" s="605"/>
      <c r="N742" s="590"/>
      <c r="O742" s="590"/>
      <c r="P742" s="590"/>
      <c r="Q742" s="590"/>
      <c r="R742" s="590"/>
      <c r="S742" s="590"/>
      <c r="T742" s="590"/>
      <c r="U742" s="590"/>
      <c r="V742" s="590"/>
      <c r="W742" s="590"/>
      <c r="X742" s="590"/>
      <c r="Y742" s="590"/>
      <c r="Z742" s="590"/>
    </row>
    <row r="743" spans="1:26" ht="13.5" customHeight="1">
      <c r="A743" s="589"/>
      <c r="B743" s="590"/>
      <c r="C743" s="590"/>
      <c r="D743" s="605"/>
      <c r="E743" s="590"/>
      <c r="F743" s="589"/>
      <c r="G743" s="590"/>
      <c r="H743" s="590"/>
      <c r="I743" s="605"/>
      <c r="J743" s="589"/>
      <c r="K743" s="590"/>
      <c r="L743" s="590"/>
      <c r="M743" s="605"/>
      <c r="N743" s="590"/>
      <c r="O743" s="590"/>
      <c r="P743" s="590"/>
      <c r="Q743" s="590"/>
      <c r="R743" s="590"/>
      <c r="S743" s="590"/>
      <c r="T743" s="590"/>
      <c r="U743" s="590"/>
      <c r="V743" s="590"/>
      <c r="W743" s="590"/>
      <c r="X743" s="590"/>
      <c r="Y743" s="590"/>
      <c r="Z743" s="590"/>
    </row>
    <row r="744" spans="1:26" ht="13.5" customHeight="1">
      <c r="A744" s="589"/>
      <c r="B744" s="590"/>
      <c r="C744" s="590"/>
      <c r="D744" s="605"/>
      <c r="E744" s="590"/>
      <c r="F744" s="589"/>
      <c r="G744" s="590"/>
      <c r="H744" s="590"/>
      <c r="I744" s="605"/>
      <c r="J744" s="589"/>
      <c r="K744" s="590"/>
      <c r="L744" s="590"/>
      <c r="M744" s="605"/>
      <c r="N744" s="590"/>
      <c r="O744" s="590"/>
      <c r="P744" s="590"/>
      <c r="Q744" s="590"/>
      <c r="R744" s="590"/>
      <c r="S744" s="590"/>
      <c r="T744" s="590"/>
      <c r="U744" s="590"/>
      <c r="V744" s="590"/>
      <c r="W744" s="590"/>
      <c r="X744" s="590"/>
      <c r="Y744" s="590"/>
      <c r="Z744" s="590"/>
    </row>
    <row r="745" spans="1:26" ht="13.5" customHeight="1">
      <c r="A745" s="589"/>
      <c r="B745" s="590"/>
      <c r="C745" s="590"/>
      <c r="D745" s="605"/>
      <c r="E745" s="590"/>
      <c r="F745" s="589"/>
      <c r="G745" s="590"/>
      <c r="H745" s="590"/>
      <c r="I745" s="605"/>
      <c r="J745" s="589"/>
      <c r="K745" s="590"/>
      <c r="L745" s="590"/>
      <c r="M745" s="605"/>
      <c r="N745" s="590"/>
      <c r="O745" s="590"/>
      <c r="P745" s="590"/>
      <c r="Q745" s="590"/>
      <c r="R745" s="590"/>
      <c r="S745" s="590"/>
      <c r="T745" s="590"/>
      <c r="U745" s="590"/>
      <c r="V745" s="590"/>
      <c r="W745" s="590"/>
      <c r="X745" s="590"/>
      <c r="Y745" s="590"/>
      <c r="Z745" s="590"/>
    </row>
    <row r="746" spans="1:26" ht="13.5" customHeight="1">
      <c r="A746" s="589"/>
      <c r="B746" s="590"/>
      <c r="C746" s="590"/>
      <c r="D746" s="605"/>
      <c r="E746" s="590"/>
      <c r="F746" s="589"/>
      <c r="G746" s="590"/>
      <c r="H746" s="590"/>
      <c r="I746" s="605"/>
      <c r="J746" s="589"/>
      <c r="K746" s="590"/>
      <c r="L746" s="590"/>
      <c r="M746" s="605"/>
      <c r="N746" s="590"/>
      <c r="O746" s="590"/>
      <c r="P746" s="590"/>
      <c r="Q746" s="590"/>
      <c r="R746" s="590"/>
      <c r="S746" s="590"/>
      <c r="T746" s="590"/>
      <c r="U746" s="590"/>
      <c r="V746" s="590"/>
      <c r="W746" s="590"/>
      <c r="X746" s="590"/>
      <c r="Y746" s="590"/>
      <c r="Z746" s="590"/>
    </row>
    <row r="747" spans="1:26" ht="13.5" customHeight="1">
      <c r="A747" s="589"/>
      <c r="B747" s="590"/>
      <c r="C747" s="590"/>
      <c r="D747" s="605"/>
      <c r="E747" s="590"/>
      <c r="F747" s="589"/>
      <c r="G747" s="590"/>
      <c r="H747" s="590"/>
      <c r="I747" s="605"/>
      <c r="J747" s="589"/>
      <c r="K747" s="590"/>
      <c r="L747" s="590"/>
      <c r="M747" s="605"/>
      <c r="N747" s="590"/>
      <c r="O747" s="590"/>
      <c r="P747" s="590"/>
      <c r="Q747" s="590"/>
      <c r="R747" s="590"/>
      <c r="S747" s="590"/>
      <c r="T747" s="590"/>
      <c r="U747" s="590"/>
      <c r="V747" s="590"/>
      <c r="W747" s="590"/>
      <c r="X747" s="590"/>
      <c r="Y747" s="590"/>
      <c r="Z747" s="590"/>
    </row>
    <row r="748" spans="1:26" ht="13.5" customHeight="1">
      <c r="A748" s="589"/>
      <c r="B748" s="590"/>
      <c r="C748" s="590"/>
      <c r="D748" s="605"/>
      <c r="E748" s="590"/>
      <c r="F748" s="589"/>
      <c r="G748" s="590"/>
      <c r="H748" s="590"/>
      <c r="I748" s="605"/>
      <c r="J748" s="589"/>
      <c r="K748" s="590"/>
      <c r="L748" s="590"/>
      <c r="M748" s="605"/>
      <c r="N748" s="590"/>
      <c r="O748" s="590"/>
      <c r="P748" s="590"/>
      <c r="Q748" s="590"/>
      <c r="R748" s="590"/>
      <c r="S748" s="590"/>
      <c r="T748" s="590"/>
      <c r="U748" s="590"/>
      <c r="V748" s="590"/>
      <c r="W748" s="590"/>
      <c r="X748" s="590"/>
      <c r="Y748" s="590"/>
      <c r="Z748" s="590"/>
    </row>
    <row r="749" spans="1:26" ht="13.5" customHeight="1">
      <c r="A749" s="589"/>
      <c r="B749" s="590"/>
      <c r="C749" s="590"/>
      <c r="D749" s="605"/>
      <c r="E749" s="590"/>
      <c r="F749" s="589"/>
      <c r="G749" s="590"/>
      <c r="H749" s="590"/>
      <c r="I749" s="605"/>
      <c r="J749" s="589"/>
      <c r="K749" s="590"/>
      <c r="L749" s="590"/>
      <c r="M749" s="605"/>
      <c r="N749" s="590"/>
      <c r="O749" s="590"/>
      <c r="P749" s="590"/>
      <c r="Q749" s="590"/>
      <c r="R749" s="590"/>
      <c r="S749" s="590"/>
      <c r="T749" s="590"/>
      <c r="U749" s="590"/>
      <c r="V749" s="590"/>
      <c r="W749" s="590"/>
      <c r="X749" s="590"/>
      <c r="Y749" s="590"/>
      <c r="Z749" s="590"/>
    </row>
    <row r="750" spans="1:26" ht="13.5" customHeight="1">
      <c r="A750" s="589"/>
      <c r="B750" s="590"/>
      <c r="C750" s="590"/>
      <c r="D750" s="605"/>
      <c r="E750" s="590"/>
      <c r="F750" s="589"/>
      <c r="G750" s="590"/>
      <c r="H750" s="590"/>
      <c r="I750" s="605"/>
      <c r="J750" s="589"/>
      <c r="K750" s="590"/>
      <c r="L750" s="590"/>
      <c r="M750" s="605"/>
      <c r="N750" s="590"/>
      <c r="O750" s="590"/>
      <c r="P750" s="590"/>
      <c r="Q750" s="590"/>
      <c r="R750" s="590"/>
      <c r="S750" s="590"/>
      <c r="T750" s="590"/>
      <c r="U750" s="590"/>
      <c r="V750" s="590"/>
      <c r="W750" s="590"/>
      <c r="X750" s="590"/>
      <c r="Y750" s="590"/>
      <c r="Z750" s="590"/>
    </row>
    <row r="751" spans="1:26" ht="13.5" customHeight="1">
      <c r="A751" s="589"/>
      <c r="B751" s="590"/>
      <c r="C751" s="590"/>
      <c r="D751" s="605"/>
      <c r="E751" s="590"/>
      <c r="F751" s="589"/>
      <c r="G751" s="590"/>
      <c r="H751" s="590"/>
      <c r="I751" s="605"/>
      <c r="J751" s="589"/>
      <c r="K751" s="590"/>
      <c r="L751" s="590"/>
      <c r="M751" s="605"/>
      <c r="N751" s="590"/>
      <c r="O751" s="590"/>
      <c r="P751" s="590"/>
      <c r="Q751" s="590"/>
      <c r="R751" s="590"/>
      <c r="S751" s="590"/>
      <c r="T751" s="590"/>
      <c r="U751" s="590"/>
      <c r="V751" s="590"/>
      <c r="W751" s="590"/>
      <c r="X751" s="590"/>
      <c r="Y751" s="590"/>
      <c r="Z751" s="590"/>
    </row>
    <row r="752" spans="1:26" ht="13.5" customHeight="1">
      <c r="A752" s="589"/>
      <c r="B752" s="590"/>
      <c r="C752" s="590"/>
      <c r="D752" s="605"/>
      <c r="E752" s="590"/>
      <c r="F752" s="589"/>
      <c r="G752" s="590"/>
      <c r="H752" s="590"/>
      <c r="I752" s="605"/>
      <c r="J752" s="589"/>
      <c r="K752" s="590"/>
      <c r="L752" s="590"/>
      <c r="M752" s="605"/>
      <c r="N752" s="590"/>
      <c r="O752" s="590"/>
      <c r="P752" s="590"/>
      <c r="Q752" s="590"/>
      <c r="R752" s="590"/>
      <c r="S752" s="590"/>
      <c r="T752" s="590"/>
      <c r="U752" s="590"/>
      <c r="V752" s="590"/>
      <c r="W752" s="590"/>
      <c r="X752" s="590"/>
      <c r="Y752" s="590"/>
      <c r="Z752" s="590"/>
    </row>
    <row r="753" spans="1:26" ht="13.5" customHeight="1">
      <c r="A753" s="589"/>
      <c r="B753" s="590"/>
      <c r="C753" s="590"/>
      <c r="D753" s="605"/>
      <c r="E753" s="590"/>
      <c r="F753" s="589"/>
      <c r="G753" s="590"/>
      <c r="H753" s="590"/>
      <c r="I753" s="605"/>
      <c r="J753" s="589"/>
      <c r="K753" s="590"/>
      <c r="L753" s="590"/>
      <c r="M753" s="605"/>
      <c r="N753" s="590"/>
      <c r="O753" s="590"/>
      <c r="P753" s="590"/>
      <c r="Q753" s="590"/>
      <c r="R753" s="590"/>
      <c r="S753" s="590"/>
      <c r="T753" s="590"/>
      <c r="U753" s="590"/>
      <c r="V753" s="590"/>
      <c r="W753" s="590"/>
      <c r="X753" s="590"/>
      <c r="Y753" s="590"/>
      <c r="Z753" s="590"/>
    </row>
    <row r="754" spans="1:26" ht="13.5" customHeight="1">
      <c r="A754" s="589"/>
      <c r="B754" s="590"/>
      <c r="C754" s="590"/>
      <c r="D754" s="605"/>
      <c r="E754" s="590"/>
      <c r="F754" s="589"/>
      <c r="G754" s="590"/>
      <c r="H754" s="590"/>
      <c r="I754" s="605"/>
      <c r="J754" s="589"/>
      <c r="K754" s="590"/>
      <c r="L754" s="590"/>
      <c r="M754" s="605"/>
      <c r="N754" s="590"/>
      <c r="O754" s="590"/>
      <c r="P754" s="590"/>
      <c r="Q754" s="590"/>
      <c r="R754" s="590"/>
      <c r="S754" s="590"/>
      <c r="T754" s="590"/>
      <c r="U754" s="590"/>
      <c r="V754" s="590"/>
      <c r="W754" s="590"/>
      <c r="X754" s="590"/>
      <c r="Y754" s="590"/>
      <c r="Z754" s="590"/>
    </row>
    <row r="755" spans="1:26" ht="13.5" customHeight="1">
      <c r="A755" s="589"/>
      <c r="B755" s="590"/>
      <c r="C755" s="590"/>
      <c r="D755" s="605"/>
      <c r="E755" s="590"/>
      <c r="F755" s="589"/>
      <c r="G755" s="590"/>
      <c r="H755" s="590"/>
      <c r="I755" s="605"/>
      <c r="J755" s="589"/>
      <c r="K755" s="590"/>
      <c r="L755" s="590"/>
      <c r="M755" s="605"/>
      <c r="N755" s="590"/>
      <c r="O755" s="590"/>
      <c r="P755" s="590"/>
      <c r="Q755" s="590"/>
      <c r="R755" s="590"/>
      <c r="S755" s="590"/>
      <c r="T755" s="590"/>
      <c r="U755" s="590"/>
      <c r="V755" s="590"/>
      <c r="W755" s="590"/>
      <c r="X755" s="590"/>
      <c r="Y755" s="590"/>
      <c r="Z755" s="590"/>
    </row>
    <row r="756" spans="1:26" ht="13.5" customHeight="1">
      <c r="A756" s="589"/>
      <c r="B756" s="590"/>
      <c r="C756" s="590"/>
      <c r="D756" s="605"/>
      <c r="E756" s="590"/>
      <c r="F756" s="589"/>
      <c r="G756" s="590"/>
      <c r="H756" s="590"/>
      <c r="I756" s="605"/>
      <c r="J756" s="589"/>
      <c r="K756" s="590"/>
      <c r="L756" s="590"/>
      <c r="M756" s="605"/>
      <c r="N756" s="590"/>
      <c r="O756" s="590"/>
      <c r="P756" s="590"/>
      <c r="Q756" s="590"/>
      <c r="R756" s="590"/>
      <c r="S756" s="590"/>
      <c r="T756" s="590"/>
      <c r="U756" s="590"/>
      <c r="V756" s="590"/>
      <c r="W756" s="590"/>
      <c r="X756" s="590"/>
      <c r="Y756" s="590"/>
      <c r="Z756" s="590"/>
    </row>
    <row r="757" spans="1:26" ht="13.5" customHeight="1">
      <c r="A757" s="589"/>
      <c r="B757" s="590"/>
      <c r="C757" s="590"/>
      <c r="D757" s="605"/>
      <c r="E757" s="590"/>
      <c r="F757" s="589"/>
      <c r="G757" s="590"/>
      <c r="H757" s="590"/>
      <c r="I757" s="605"/>
      <c r="J757" s="589"/>
      <c r="K757" s="590"/>
      <c r="L757" s="590"/>
      <c r="M757" s="605"/>
      <c r="N757" s="590"/>
      <c r="O757" s="590"/>
      <c r="P757" s="590"/>
      <c r="Q757" s="590"/>
      <c r="R757" s="590"/>
      <c r="S757" s="590"/>
      <c r="T757" s="590"/>
      <c r="U757" s="590"/>
      <c r="V757" s="590"/>
      <c r="W757" s="590"/>
      <c r="X757" s="590"/>
      <c r="Y757" s="590"/>
      <c r="Z757" s="590"/>
    </row>
    <row r="758" spans="1:26" ht="13.5" customHeight="1">
      <c r="A758" s="589"/>
      <c r="B758" s="590"/>
      <c r="C758" s="590"/>
      <c r="D758" s="605"/>
      <c r="E758" s="590"/>
      <c r="F758" s="589"/>
      <c r="G758" s="590"/>
      <c r="H758" s="590"/>
      <c r="I758" s="605"/>
      <c r="J758" s="589"/>
      <c r="K758" s="590"/>
      <c r="L758" s="590"/>
      <c r="M758" s="605"/>
      <c r="N758" s="590"/>
      <c r="O758" s="590"/>
      <c r="P758" s="590"/>
      <c r="Q758" s="590"/>
      <c r="R758" s="590"/>
      <c r="S758" s="590"/>
      <c r="T758" s="590"/>
      <c r="U758" s="590"/>
      <c r="V758" s="590"/>
      <c r="W758" s="590"/>
      <c r="X758" s="590"/>
      <c r="Y758" s="590"/>
      <c r="Z758" s="590"/>
    </row>
    <row r="759" spans="1:26" ht="13.5" customHeight="1">
      <c r="A759" s="589"/>
      <c r="B759" s="590"/>
      <c r="C759" s="590"/>
      <c r="D759" s="605"/>
      <c r="E759" s="590"/>
      <c r="F759" s="589"/>
      <c r="G759" s="590"/>
      <c r="H759" s="590"/>
      <c r="I759" s="605"/>
      <c r="J759" s="589"/>
      <c r="K759" s="590"/>
      <c r="L759" s="590"/>
      <c r="M759" s="605"/>
      <c r="N759" s="590"/>
      <c r="O759" s="590"/>
      <c r="P759" s="590"/>
      <c r="Q759" s="590"/>
      <c r="R759" s="590"/>
      <c r="S759" s="590"/>
      <c r="T759" s="590"/>
      <c r="U759" s="590"/>
      <c r="V759" s="590"/>
      <c r="W759" s="590"/>
      <c r="X759" s="590"/>
      <c r="Y759" s="590"/>
      <c r="Z759" s="590"/>
    </row>
    <row r="760" spans="1:26" ht="13.5" customHeight="1">
      <c r="A760" s="589"/>
      <c r="B760" s="590"/>
      <c r="C760" s="590"/>
      <c r="D760" s="605"/>
      <c r="E760" s="590"/>
      <c r="F760" s="589"/>
      <c r="G760" s="590"/>
      <c r="H760" s="590"/>
      <c r="I760" s="605"/>
      <c r="J760" s="589"/>
      <c r="K760" s="590"/>
      <c r="L760" s="590"/>
      <c r="M760" s="605"/>
      <c r="N760" s="590"/>
      <c r="O760" s="590"/>
      <c r="P760" s="590"/>
      <c r="Q760" s="590"/>
      <c r="R760" s="590"/>
      <c r="S760" s="590"/>
      <c r="T760" s="590"/>
      <c r="U760" s="590"/>
      <c r="V760" s="590"/>
      <c r="W760" s="590"/>
      <c r="X760" s="590"/>
      <c r="Y760" s="590"/>
      <c r="Z760" s="590"/>
    </row>
    <row r="761" spans="1:26" ht="13.5" customHeight="1">
      <c r="A761" s="589"/>
      <c r="B761" s="590"/>
      <c r="C761" s="590"/>
      <c r="D761" s="605"/>
      <c r="E761" s="590"/>
      <c r="F761" s="589"/>
      <c r="G761" s="590"/>
      <c r="H761" s="590"/>
      <c r="I761" s="605"/>
      <c r="J761" s="589"/>
      <c r="K761" s="590"/>
      <c r="L761" s="590"/>
      <c r="M761" s="605"/>
      <c r="N761" s="590"/>
      <c r="O761" s="590"/>
      <c r="P761" s="590"/>
      <c r="Q761" s="590"/>
      <c r="R761" s="590"/>
      <c r="S761" s="590"/>
      <c r="T761" s="590"/>
      <c r="U761" s="590"/>
      <c r="V761" s="590"/>
      <c r="W761" s="590"/>
      <c r="X761" s="590"/>
      <c r="Y761" s="590"/>
      <c r="Z761" s="590"/>
    </row>
    <row r="762" spans="1:26" ht="13.5" customHeight="1">
      <c r="A762" s="589"/>
      <c r="B762" s="590"/>
      <c r="C762" s="590"/>
      <c r="D762" s="605"/>
      <c r="E762" s="590"/>
      <c r="F762" s="589"/>
      <c r="G762" s="590"/>
      <c r="H762" s="590"/>
      <c r="I762" s="605"/>
      <c r="J762" s="589"/>
      <c r="K762" s="590"/>
      <c r="L762" s="590"/>
      <c r="M762" s="605"/>
      <c r="N762" s="590"/>
      <c r="O762" s="590"/>
      <c r="P762" s="590"/>
      <c r="Q762" s="590"/>
      <c r="R762" s="590"/>
      <c r="S762" s="590"/>
      <c r="T762" s="590"/>
      <c r="U762" s="590"/>
      <c r="V762" s="590"/>
      <c r="W762" s="590"/>
      <c r="X762" s="590"/>
      <c r="Y762" s="590"/>
      <c r="Z762" s="590"/>
    </row>
    <row r="763" spans="1:26" ht="13.5" customHeight="1">
      <c r="A763" s="589"/>
      <c r="B763" s="590"/>
      <c r="C763" s="590"/>
      <c r="D763" s="605"/>
      <c r="E763" s="590"/>
      <c r="F763" s="589"/>
      <c r="G763" s="590"/>
      <c r="H763" s="590"/>
      <c r="I763" s="605"/>
      <c r="J763" s="589"/>
      <c r="K763" s="590"/>
      <c r="L763" s="590"/>
      <c r="M763" s="605"/>
      <c r="N763" s="590"/>
      <c r="O763" s="590"/>
      <c r="P763" s="590"/>
      <c r="Q763" s="590"/>
      <c r="R763" s="590"/>
      <c r="S763" s="590"/>
      <c r="T763" s="590"/>
      <c r="U763" s="590"/>
      <c r="V763" s="590"/>
      <c r="W763" s="590"/>
      <c r="X763" s="590"/>
      <c r="Y763" s="590"/>
      <c r="Z763" s="590"/>
    </row>
    <row r="764" spans="1:26" ht="13.5" customHeight="1">
      <c r="A764" s="589"/>
      <c r="B764" s="590"/>
      <c r="C764" s="590"/>
      <c r="D764" s="605"/>
      <c r="E764" s="590"/>
      <c r="F764" s="589"/>
      <c r="G764" s="590"/>
      <c r="H764" s="590"/>
      <c r="I764" s="605"/>
      <c r="J764" s="589"/>
      <c r="K764" s="590"/>
      <c r="L764" s="590"/>
      <c r="M764" s="605"/>
      <c r="N764" s="590"/>
      <c r="O764" s="590"/>
      <c r="P764" s="590"/>
      <c r="Q764" s="590"/>
      <c r="R764" s="590"/>
      <c r="S764" s="590"/>
      <c r="T764" s="590"/>
      <c r="U764" s="590"/>
      <c r="V764" s="590"/>
      <c r="W764" s="590"/>
      <c r="X764" s="590"/>
      <c r="Y764" s="590"/>
      <c r="Z764" s="590"/>
    </row>
    <row r="765" spans="1:26" ht="13.5" customHeight="1">
      <c r="A765" s="589"/>
      <c r="B765" s="590"/>
      <c r="C765" s="590"/>
      <c r="D765" s="605"/>
      <c r="E765" s="590"/>
      <c r="F765" s="589"/>
      <c r="G765" s="590"/>
      <c r="H765" s="590"/>
      <c r="I765" s="605"/>
      <c r="J765" s="589"/>
      <c r="K765" s="590"/>
      <c r="L765" s="590"/>
      <c r="M765" s="605"/>
      <c r="N765" s="590"/>
      <c r="O765" s="590"/>
      <c r="P765" s="590"/>
      <c r="Q765" s="590"/>
      <c r="R765" s="590"/>
      <c r="S765" s="590"/>
      <c r="T765" s="590"/>
      <c r="U765" s="590"/>
      <c r="V765" s="590"/>
      <c r="W765" s="590"/>
      <c r="X765" s="590"/>
      <c r="Y765" s="590"/>
      <c r="Z765" s="590"/>
    </row>
    <row r="766" spans="1:26" ht="13.5" customHeight="1">
      <c r="A766" s="589"/>
      <c r="B766" s="590"/>
      <c r="C766" s="590"/>
      <c r="D766" s="605"/>
      <c r="E766" s="590"/>
      <c r="F766" s="589"/>
      <c r="G766" s="590"/>
      <c r="H766" s="590"/>
      <c r="I766" s="605"/>
      <c r="J766" s="589"/>
      <c r="K766" s="590"/>
      <c r="L766" s="590"/>
      <c r="M766" s="605"/>
      <c r="N766" s="590"/>
      <c r="O766" s="590"/>
      <c r="P766" s="590"/>
      <c r="Q766" s="590"/>
      <c r="R766" s="590"/>
      <c r="S766" s="590"/>
      <c r="T766" s="590"/>
      <c r="U766" s="590"/>
      <c r="V766" s="590"/>
      <c r="W766" s="590"/>
      <c r="X766" s="590"/>
      <c r="Y766" s="590"/>
      <c r="Z766" s="590"/>
    </row>
    <row r="767" spans="1:26" ht="13.5" customHeight="1">
      <c r="A767" s="589"/>
      <c r="B767" s="590"/>
      <c r="C767" s="590"/>
      <c r="D767" s="605"/>
      <c r="E767" s="590"/>
      <c r="F767" s="589"/>
      <c r="G767" s="590"/>
      <c r="H767" s="590"/>
      <c r="I767" s="605"/>
      <c r="J767" s="589"/>
      <c r="K767" s="590"/>
      <c r="L767" s="590"/>
      <c r="M767" s="605"/>
      <c r="N767" s="590"/>
      <c r="O767" s="590"/>
      <c r="P767" s="590"/>
      <c r="Q767" s="590"/>
      <c r="R767" s="590"/>
      <c r="S767" s="590"/>
      <c r="T767" s="590"/>
      <c r="U767" s="590"/>
      <c r="V767" s="590"/>
      <c r="W767" s="590"/>
      <c r="X767" s="590"/>
      <c r="Y767" s="590"/>
      <c r="Z767" s="590"/>
    </row>
    <row r="768" spans="1:26" ht="13.5" customHeight="1">
      <c r="A768" s="589"/>
      <c r="B768" s="590"/>
      <c r="C768" s="590"/>
      <c r="D768" s="605"/>
      <c r="E768" s="590"/>
      <c r="F768" s="589"/>
      <c r="G768" s="590"/>
      <c r="H768" s="590"/>
      <c r="I768" s="605"/>
      <c r="J768" s="589"/>
      <c r="K768" s="590"/>
      <c r="L768" s="590"/>
      <c r="M768" s="605"/>
      <c r="N768" s="590"/>
      <c r="O768" s="590"/>
      <c r="P768" s="590"/>
      <c r="Q768" s="590"/>
      <c r="R768" s="590"/>
      <c r="S768" s="590"/>
      <c r="T768" s="590"/>
      <c r="U768" s="590"/>
      <c r="V768" s="590"/>
      <c r="W768" s="590"/>
      <c r="X768" s="590"/>
      <c r="Y768" s="590"/>
      <c r="Z768" s="590"/>
    </row>
    <row r="769" spans="1:26" ht="13.5" customHeight="1">
      <c r="A769" s="589"/>
      <c r="B769" s="590"/>
      <c r="C769" s="590"/>
      <c r="D769" s="605"/>
      <c r="E769" s="590"/>
      <c r="F769" s="589"/>
      <c r="G769" s="590"/>
      <c r="H769" s="590"/>
      <c r="I769" s="605"/>
      <c r="J769" s="589"/>
      <c r="K769" s="590"/>
      <c r="L769" s="590"/>
      <c r="M769" s="605"/>
      <c r="N769" s="590"/>
      <c r="O769" s="590"/>
      <c r="P769" s="590"/>
      <c r="Q769" s="590"/>
      <c r="R769" s="590"/>
      <c r="S769" s="590"/>
      <c r="T769" s="590"/>
      <c r="U769" s="590"/>
      <c r="V769" s="590"/>
      <c r="W769" s="590"/>
      <c r="X769" s="590"/>
      <c r="Y769" s="590"/>
      <c r="Z769" s="590"/>
    </row>
    <row r="770" spans="1:26" ht="13.5" customHeight="1">
      <c r="A770" s="589"/>
      <c r="B770" s="590"/>
      <c r="C770" s="590"/>
      <c r="D770" s="605"/>
      <c r="E770" s="590"/>
      <c r="F770" s="589"/>
      <c r="G770" s="590"/>
      <c r="H770" s="590"/>
      <c r="I770" s="605"/>
      <c r="J770" s="589"/>
      <c r="K770" s="590"/>
      <c r="L770" s="590"/>
      <c r="M770" s="605"/>
      <c r="N770" s="590"/>
      <c r="O770" s="590"/>
      <c r="P770" s="590"/>
      <c r="Q770" s="590"/>
      <c r="R770" s="590"/>
      <c r="S770" s="590"/>
      <c r="T770" s="590"/>
      <c r="U770" s="590"/>
      <c r="V770" s="590"/>
      <c r="W770" s="590"/>
      <c r="X770" s="590"/>
      <c r="Y770" s="590"/>
      <c r="Z770" s="590"/>
    </row>
    <row r="771" spans="1:26" ht="13.5" customHeight="1">
      <c r="A771" s="589"/>
      <c r="B771" s="590"/>
      <c r="C771" s="590"/>
      <c r="D771" s="605"/>
      <c r="E771" s="590"/>
      <c r="F771" s="589"/>
      <c r="G771" s="590"/>
      <c r="H771" s="590"/>
      <c r="I771" s="605"/>
      <c r="J771" s="589"/>
      <c r="K771" s="590"/>
      <c r="L771" s="590"/>
      <c r="M771" s="605"/>
      <c r="N771" s="590"/>
      <c r="O771" s="590"/>
      <c r="P771" s="590"/>
      <c r="Q771" s="590"/>
      <c r="R771" s="590"/>
      <c r="S771" s="590"/>
      <c r="T771" s="590"/>
      <c r="U771" s="590"/>
      <c r="V771" s="590"/>
      <c r="W771" s="590"/>
      <c r="X771" s="590"/>
      <c r="Y771" s="590"/>
      <c r="Z771" s="590"/>
    </row>
    <row r="772" spans="1:26" ht="13.5" customHeight="1">
      <c r="A772" s="589"/>
      <c r="B772" s="590"/>
      <c r="C772" s="590"/>
      <c r="D772" s="605"/>
      <c r="E772" s="590"/>
      <c r="F772" s="589"/>
      <c r="G772" s="590"/>
      <c r="H772" s="590"/>
      <c r="I772" s="605"/>
      <c r="J772" s="589"/>
      <c r="K772" s="590"/>
      <c r="L772" s="590"/>
      <c r="M772" s="605"/>
      <c r="N772" s="590"/>
      <c r="O772" s="590"/>
      <c r="P772" s="590"/>
      <c r="Q772" s="590"/>
      <c r="R772" s="590"/>
      <c r="S772" s="590"/>
      <c r="T772" s="590"/>
      <c r="U772" s="590"/>
      <c r="V772" s="590"/>
      <c r="W772" s="590"/>
      <c r="X772" s="590"/>
      <c r="Y772" s="590"/>
      <c r="Z772" s="590"/>
    </row>
    <row r="773" spans="1:26" ht="13.5" customHeight="1">
      <c r="A773" s="589"/>
      <c r="B773" s="590"/>
      <c r="C773" s="590"/>
      <c r="D773" s="605"/>
      <c r="E773" s="590"/>
      <c r="F773" s="589"/>
      <c r="G773" s="590"/>
      <c r="H773" s="590"/>
      <c r="I773" s="605"/>
      <c r="J773" s="589"/>
      <c r="K773" s="590"/>
      <c r="L773" s="590"/>
      <c r="M773" s="605"/>
      <c r="N773" s="590"/>
      <c r="O773" s="590"/>
      <c r="P773" s="590"/>
      <c r="Q773" s="590"/>
      <c r="R773" s="590"/>
      <c r="S773" s="590"/>
      <c r="T773" s="590"/>
      <c r="U773" s="590"/>
      <c r="V773" s="590"/>
      <c r="W773" s="590"/>
      <c r="X773" s="590"/>
      <c r="Y773" s="590"/>
      <c r="Z773" s="590"/>
    </row>
    <row r="774" spans="1:26" ht="13.5" customHeight="1">
      <c r="A774" s="589"/>
      <c r="B774" s="590"/>
      <c r="C774" s="590"/>
      <c r="D774" s="605"/>
      <c r="E774" s="590"/>
      <c r="F774" s="589"/>
      <c r="G774" s="590"/>
      <c r="H774" s="590"/>
      <c r="I774" s="605"/>
      <c r="J774" s="589"/>
      <c r="K774" s="590"/>
      <c r="L774" s="590"/>
      <c r="M774" s="605"/>
      <c r="N774" s="590"/>
      <c r="O774" s="590"/>
      <c r="P774" s="590"/>
      <c r="Q774" s="590"/>
      <c r="R774" s="590"/>
      <c r="S774" s="590"/>
      <c r="T774" s="590"/>
      <c r="U774" s="590"/>
      <c r="V774" s="590"/>
      <c r="W774" s="590"/>
      <c r="X774" s="590"/>
      <c r="Y774" s="590"/>
      <c r="Z774" s="590"/>
    </row>
    <row r="775" spans="1:26" ht="13.5" customHeight="1">
      <c r="A775" s="589"/>
      <c r="B775" s="590"/>
      <c r="C775" s="590"/>
      <c r="D775" s="605"/>
      <c r="E775" s="590"/>
      <c r="F775" s="589"/>
      <c r="G775" s="590"/>
      <c r="H775" s="590"/>
      <c r="I775" s="605"/>
      <c r="J775" s="589"/>
      <c r="K775" s="590"/>
      <c r="L775" s="590"/>
      <c r="M775" s="605"/>
      <c r="N775" s="590"/>
      <c r="O775" s="590"/>
      <c r="P775" s="590"/>
      <c r="Q775" s="590"/>
      <c r="R775" s="590"/>
      <c r="S775" s="590"/>
      <c r="T775" s="590"/>
      <c r="U775" s="590"/>
      <c r="V775" s="590"/>
      <c r="W775" s="590"/>
      <c r="X775" s="590"/>
      <c r="Y775" s="590"/>
      <c r="Z775" s="590"/>
    </row>
    <row r="776" spans="1:26" ht="13.5" customHeight="1">
      <c r="A776" s="589"/>
      <c r="B776" s="590"/>
      <c r="C776" s="590"/>
      <c r="D776" s="605"/>
      <c r="E776" s="590"/>
      <c r="F776" s="589"/>
      <c r="G776" s="590"/>
      <c r="H776" s="590"/>
      <c r="I776" s="605"/>
      <c r="J776" s="589"/>
      <c r="K776" s="590"/>
      <c r="L776" s="590"/>
      <c r="M776" s="605"/>
      <c r="N776" s="590"/>
      <c r="O776" s="590"/>
      <c r="P776" s="590"/>
      <c r="Q776" s="590"/>
      <c r="R776" s="590"/>
      <c r="S776" s="590"/>
      <c r="T776" s="590"/>
      <c r="U776" s="590"/>
      <c r="V776" s="590"/>
      <c r="W776" s="590"/>
      <c r="X776" s="590"/>
      <c r="Y776" s="590"/>
      <c r="Z776" s="590"/>
    </row>
    <row r="777" spans="1:26" ht="13.5" customHeight="1">
      <c r="A777" s="589"/>
      <c r="B777" s="590"/>
      <c r="C777" s="590"/>
      <c r="D777" s="605"/>
      <c r="E777" s="590"/>
      <c r="F777" s="589"/>
      <c r="G777" s="590"/>
      <c r="H777" s="590"/>
      <c r="I777" s="605"/>
      <c r="J777" s="589"/>
      <c r="K777" s="590"/>
      <c r="L777" s="590"/>
      <c r="M777" s="605"/>
      <c r="N777" s="590"/>
      <c r="O777" s="590"/>
      <c r="P777" s="590"/>
      <c r="Q777" s="590"/>
      <c r="R777" s="590"/>
      <c r="S777" s="590"/>
      <c r="T777" s="590"/>
      <c r="U777" s="590"/>
      <c r="V777" s="590"/>
      <c r="W777" s="590"/>
      <c r="X777" s="590"/>
      <c r="Y777" s="590"/>
      <c r="Z777" s="590"/>
    </row>
    <row r="778" spans="1:26" ht="13.5" customHeight="1">
      <c r="A778" s="589"/>
      <c r="B778" s="590"/>
      <c r="C778" s="590"/>
      <c r="D778" s="605"/>
      <c r="E778" s="590"/>
      <c r="F778" s="589"/>
      <c r="G778" s="590"/>
      <c r="H778" s="590"/>
      <c r="I778" s="605"/>
      <c r="J778" s="589"/>
      <c r="K778" s="590"/>
      <c r="L778" s="590"/>
      <c r="M778" s="605"/>
      <c r="N778" s="590"/>
      <c r="O778" s="590"/>
      <c r="P778" s="590"/>
      <c r="Q778" s="590"/>
      <c r="R778" s="590"/>
      <c r="S778" s="590"/>
      <c r="T778" s="590"/>
      <c r="U778" s="590"/>
      <c r="V778" s="590"/>
      <c r="W778" s="590"/>
      <c r="X778" s="590"/>
      <c r="Y778" s="590"/>
      <c r="Z778" s="590"/>
    </row>
    <row r="779" spans="1:26" ht="13.5" customHeight="1">
      <c r="A779" s="589"/>
      <c r="B779" s="590"/>
      <c r="C779" s="590"/>
      <c r="D779" s="605"/>
      <c r="E779" s="590"/>
      <c r="F779" s="589"/>
      <c r="G779" s="590"/>
      <c r="H779" s="590"/>
      <c r="I779" s="605"/>
      <c r="J779" s="589"/>
      <c r="K779" s="590"/>
      <c r="L779" s="590"/>
      <c r="M779" s="605"/>
      <c r="N779" s="590"/>
      <c r="O779" s="590"/>
      <c r="P779" s="590"/>
      <c r="Q779" s="590"/>
      <c r="R779" s="590"/>
      <c r="S779" s="590"/>
      <c r="T779" s="590"/>
      <c r="U779" s="590"/>
      <c r="V779" s="590"/>
      <c r="W779" s="590"/>
      <c r="X779" s="590"/>
      <c r="Y779" s="590"/>
      <c r="Z779" s="590"/>
    </row>
    <row r="780" spans="1:26" ht="13.5" customHeight="1">
      <c r="A780" s="589"/>
      <c r="B780" s="590"/>
      <c r="C780" s="590"/>
      <c r="D780" s="605"/>
      <c r="E780" s="590"/>
      <c r="F780" s="589"/>
      <c r="G780" s="590"/>
      <c r="H780" s="590"/>
      <c r="I780" s="605"/>
      <c r="J780" s="589"/>
      <c r="K780" s="590"/>
      <c r="L780" s="590"/>
      <c r="M780" s="605"/>
      <c r="N780" s="590"/>
      <c r="O780" s="590"/>
      <c r="P780" s="590"/>
      <c r="Q780" s="590"/>
      <c r="R780" s="590"/>
      <c r="S780" s="590"/>
      <c r="T780" s="590"/>
      <c r="U780" s="590"/>
      <c r="V780" s="590"/>
      <c r="W780" s="590"/>
      <c r="X780" s="590"/>
      <c r="Y780" s="590"/>
      <c r="Z780" s="590"/>
    </row>
    <row r="781" spans="1:26" ht="13.5" customHeight="1">
      <c r="A781" s="589"/>
      <c r="B781" s="590"/>
      <c r="C781" s="590"/>
      <c r="D781" s="605"/>
      <c r="E781" s="590"/>
      <c r="F781" s="589"/>
      <c r="G781" s="590"/>
      <c r="H781" s="590"/>
      <c r="I781" s="605"/>
      <c r="J781" s="589"/>
      <c r="K781" s="590"/>
      <c r="L781" s="590"/>
      <c r="M781" s="605"/>
      <c r="N781" s="590"/>
      <c r="O781" s="590"/>
      <c r="P781" s="590"/>
      <c r="Q781" s="590"/>
      <c r="R781" s="590"/>
      <c r="S781" s="590"/>
      <c r="T781" s="590"/>
      <c r="U781" s="590"/>
      <c r="V781" s="590"/>
      <c r="W781" s="590"/>
      <c r="X781" s="590"/>
      <c r="Y781" s="590"/>
      <c r="Z781" s="590"/>
    </row>
    <row r="782" spans="1:26" ht="13.5" customHeight="1">
      <c r="A782" s="589"/>
      <c r="B782" s="590"/>
      <c r="C782" s="590"/>
      <c r="D782" s="605"/>
      <c r="E782" s="590"/>
      <c r="F782" s="589"/>
      <c r="G782" s="590"/>
      <c r="H782" s="590"/>
      <c r="I782" s="605"/>
      <c r="J782" s="589"/>
      <c r="K782" s="590"/>
      <c r="L782" s="590"/>
      <c r="M782" s="605"/>
      <c r="N782" s="590"/>
      <c r="O782" s="590"/>
      <c r="P782" s="590"/>
      <c r="Q782" s="590"/>
      <c r="R782" s="590"/>
      <c r="S782" s="590"/>
      <c r="T782" s="590"/>
      <c r="U782" s="590"/>
      <c r="V782" s="590"/>
      <c r="W782" s="590"/>
      <c r="X782" s="590"/>
      <c r="Y782" s="590"/>
      <c r="Z782" s="590"/>
    </row>
    <row r="783" spans="1:26" ht="13.5" customHeight="1">
      <c r="A783" s="589"/>
      <c r="B783" s="590"/>
      <c r="C783" s="590"/>
      <c r="D783" s="605"/>
      <c r="E783" s="590"/>
      <c r="F783" s="589"/>
      <c r="G783" s="590"/>
      <c r="H783" s="590"/>
      <c r="I783" s="605"/>
      <c r="J783" s="589"/>
      <c r="K783" s="590"/>
      <c r="L783" s="590"/>
      <c r="M783" s="605"/>
      <c r="N783" s="590"/>
      <c r="O783" s="590"/>
      <c r="P783" s="590"/>
      <c r="Q783" s="590"/>
      <c r="R783" s="590"/>
      <c r="S783" s="590"/>
      <c r="T783" s="590"/>
      <c r="U783" s="590"/>
      <c r="V783" s="590"/>
      <c r="W783" s="590"/>
      <c r="X783" s="590"/>
      <c r="Y783" s="590"/>
      <c r="Z783" s="590"/>
    </row>
    <row r="784" spans="1:26" ht="13.5" customHeight="1">
      <c r="A784" s="589"/>
      <c r="B784" s="590"/>
      <c r="C784" s="590"/>
      <c r="D784" s="605"/>
      <c r="E784" s="590"/>
      <c r="F784" s="589"/>
      <c r="G784" s="590"/>
      <c r="H784" s="590"/>
      <c r="I784" s="605"/>
      <c r="J784" s="589"/>
      <c r="K784" s="590"/>
      <c r="L784" s="590"/>
      <c r="M784" s="605"/>
      <c r="N784" s="590"/>
      <c r="O784" s="590"/>
      <c r="P784" s="590"/>
      <c r="Q784" s="590"/>
      <c r="R784" s="590"/>
      <c r="S784" s="590"/>
      <c r="T784" s="590"/>
      <c r="U784" s="590"/>
      <c r="V784" s="590"/>
      <c r="W784" s="590"/>
      <c r="X784" s="590"/>
      <c r="Y784" s="590"/>
      <c r="Z784" s="590"/>
    </row>
    <row r="785" spans="1:26" ht="13.5" customHeight="1">
      <c r="A785" s="589"/>
      <c r="B785" s="590"/>
      <c r="C785" s="590"/>
      <c r="D785" s="605"/>
      <c r="E785" s="590"/>
      <c r="F785" s="589"/>
      <c r="G785" s="590"/>
      <c r="H785" s="590"/>
      <c r="I785" s="605"/>
      <c r="J785" s="589"/>
      <c r="K785" s="590"/>
      <c r="L785" s="590"/>
      <c r="M785" s="605"/>
      <c r="N785" s="590"/>
      <c r="O785" s="590"/>
      <c r="P785" s="590"/>
      <c r="Q785" s="590"/>
      <c r="R785" s="590"/>
      <c r="S785" s="590"/>
      <c r="T785" s="590"/>
      <c r="U785" s="590"/>
      <c r="V785" s="590"/>
      <c r="W785" s="590"/>
      <c r="X785" s="590"/>
      <c r="Y785" s="590"/>
      <c r="Z785" s="590"/>
    </row>
    <row r="786" spans="1:26" ht="13.5" customHeight="1">
      <c r="A786" s="589"/>
      <c r="B786" s="590"/>
      <c r="C786" s="590"/>
      <c r="D786" s="605"/>
      <c r="E786" s="590"/>
      <c r="F786" s="589"/>
      <c r="G786" s="590"/>
      <c r="H786" s="590"/>
      <c r="I786" s="605"/>
      <c r="J786" s="589"/>
      <c r="K786" s="590"/>
      <c r="L786" s="590"/>
      <c r="M786" s="605"/>
      <c r="N786" s="590"/>
      <c r="O786" s="590"/>
      <c r="P786" s="590"/>
      <c r="Q786" s="590"/>
      <c r="R786" s="590"/>
      <c r="S786" s="590"/>
      <c r="T786" s="590"/>
      <c r="U786" s="590"/>
      <c r="V786" s="590"/>
      <c r="W786" s="590"/>
      <c r="X786" s="590"/>
      <c r="Y786" s="590"/>
      <c r="Z786" s="590"/>
    </row>
    <row r="787" spans="1:26" ht="13.5" customHeight="1">
      <c r="A787" s="589"/>
      <c r="B787" s="590"/>
      <c r="C787" s="590"/>
      <c r="D787" s="605"/>
      <c r="E787" s="590"/>
      <c r="F787" s="589"/>
      <c r="G787" s="590"/>
      <c r="H787" s="590"/>
      <c r="I787" s="605"/>
      <c r="J787" s="589"/>
      <c r="K787" s="590"/>
      <c r="L787" s="590"/>
      <c r="M787" s="605"/>
      <c r="N787" s="590"/>
      <c r="O787" s="590"/>
      <c r="P787" s="590"/>
      <c r="Q787" s="590"/>
      <c r="R787" s="590"/>
      <c r="S787" s="590"/>
      <c r="T787" s="590"/>
      <c r="U787" s="590"/>
      <c r="V787" s="590"/>
      <c r="W787" s="590"/>
      <c r="X787" s="590"/>
      <c r="Y787" s="590"/>
      <c r="Z787" s="590"/>
    </row>
    <row r="788" spans="1:26" ht="13.5" customHeight="1">
      <c r="A788" s="589"/>
      <c r="B788" s="590"/>
      <c r="C788" s="590"/>
      <c r="D788" s="605"/>
      <c r="E788" s="590"/>
      <c r="F788" s="589"/>
      <c r="G788" s="590"/>
      <c r="H788" s="590"/>
      <c r="I788" s="605"/>
      <c r="J788" s="589"/>
      <c r="K788" s="590"/>
      <c r="L788" s="590"/>
      <c r="M788" s="605"/>
      <c r="N788" s="590"/>
      <c r="O788" s="590"/>
      <c r="P788" s="590"/>
      <c r="Q788" s="590"/>
      <c r="R788" s="590"/>
      <c r="S788" s="590"/>
      <c r="T788" s="590"/>
      <c r="U788" s="590"/>
      <c r="V788" s="590"/>
      <c r="W788" s="590"/>
      <c r="X788" s="590"/>
      <c r="Y788" s="590"/>
      <c r="Z788" s="590"/>
    </row>
    <row r="789" spans="1:26" ht="13.5" customHeight="1">
      <c r="A789" s="589"/>
      <c r="B789" s="590"/>
      <c r="C789" s="590"/>
      <c r="D789" s="605"/>
      <c r="E789" s="590"/>
      <c r="F789" s="589"/>
      <c r="G789" s="590"/>
      <c r="H789" s="590"/>
      <c r="I789" s="605"/>
      <c r="J789" s="589"/>
      <c r="K789" s="590"/>
      <c r="L789" s="590"/>
      <c r="M789" s="605"/>
      <c r="N789" s="590"/>
      <c r="O789" s="590"/>
      <c r="P789" s="590"/>
      <c r="Q789" s="590"/>
      <c r="R789" s="590"/>
      <c r="S789" s="590"/>
      <c r="T789" s="590"/>
      <c r="U789" s="590"/>
      <c r="V789" s="590"/>
      <c r="W789" s="590"/>
      <c r="X789" s="590"/>
      <c r="Y789" s="590"/>
      <c r="Z789" s="590"/>
    </row>
    <row r="790" spans="1:26" ht="13.5" customHeight="1">
      <c r="A790" s="589"/>
      <c r="B790" s="590"/>
      <c r="C790" s="590"/>
      <c r="D790" s="605"/>
      <c r="E790" s="590"/>
      <c r="F790" s="589"/>
      <c r="G790" s="590"/>
      <c r="H790" s="590"/>
      <c r="I790" s="605"/>
      <c r="J790" s="589"/>
      <c r="K790" s="590"/>
      <c r="L790" s="590"/>
      <c r="M790" s="605"/>
      <c r="N790" s="590"/>
      <c r="O790" s="590"/>
      <c r="P790" s="590"/>
      <c r="Q790" s="590"/>
      <c r="R790" s="590"/>
      <c r="S790" s="590"/>
      <c r="T790" s="590"/>
      <c r="U790" s="590"/>
      <c r="V790" s="590"/>
      <c r="W790" s="590"/>
      <c r="X790" s="590"/>
      <c r="Y790" s="590"/>
      <c r="Z790" s="590"/>
    </row>
    <row r="791" spans="1:26" ht="13.5" customHeight="1">
      <c r="A791" s="589"/>
      <c r="B791" s="590"/>
      <c r="C791" s="590"/>
      <c r="D791" s="605"/>
      <c r="E791" s="590"/>
      <c r="F791" s="589"/>
      <c r="G791" s="590"/>
      <c r="H791" s="590"/>
      <c r="I791" s="605"/>
      <c r="J791" s="589"/>
      <c r="K791" s="590"/>
      <c r="L791" s="590"/>
      <c r="M791" s="605"/>
      <c r="N791" s="590"/>
      <c r="O791" s="590"/>
      <c r="P791" s="590"/>
      <c r="Q791" s="590"/>
      <c r="R791" s="590"/>
      <c r="S791" s="590"/>
      <c r="T791" s="590"/>
      <c r="U791" s="590"/>
      <c r="V791" s="590"/>
      <c r="W791" s="590"/>
      <c r="X791" s="590"/>
      <c r="Y791" s="590"/>
      <c r="Z791" s="590"/>
    </row>
    <row r="792" spans="1:26" ht="13.5" customHeight="1">
      <c r="A792" s="589"/>
      <c r="B792" s="590"/>
      <c r="C792" s="590"/>
      <c r="D792" s="605"/>
      <c r="E792" s="590"/>
      <c r="F792" s="589"/>
      <c r="G792" s="590"/>
      <c r="H792" s="590"/>
      <c r="I792" s="605"/>
      <c r="J792" s="589"/>
      <c r="K792" s="590"/>
      <c r="L792" s="590"/>
      <c r="M792" s="605"/>
      <c r="N792" s="590"/>
      <c r="O792" s="590"/>
      <c r="P792" s="590"/>
      <c r="Q792" s="590"/>
      <c r="R792" s="590"/>
      <c r="S792" s="590"/>
      <c r="T792" s="590"/>
      <c r="U792" s="590"/>
      <c r="V792" s="590"/>
      <c r="W792" s="590"/>
      <c r="X792" s="590"/>
      <c r="Y792" s="590"/>
      <c r="Z792" s="590"/>
    </row>
    <row r="793" spans="1:26" ht="13.5" customHeight="1">
      <c r="A793" s="589"/>
      <c r="B793" s="590"/>
      <c r="C793" s="590"/>
      <c r="D793" s="605"/>
      <c r="E793" s="590"/>
      <c r="F793" s="589"/>
      <c r="G793" s="590"/>
      <c r="H793" s="590"/>
      <c r="I793" s="605"/>
      <c r="J793" s="589"/>
      <c r="K793" s="590"/>
      <c r="L793" s="590"/>
      <c r="M793" s="605"/>
      <c r="N793" s="590"/>
      <c r="O793" s="590"/>
      <c r="P793" s="590"/>
      <c r="Q793" s="590"/>
      <c r="R793" s="590"/>
      <c r="S793" s="590"/>
      <c r="T793" s="590"/>
      <c r="U793" s="590"/>
      <c r="V793" s="590"/>
      <c r="W793" s="590"/>
      <c r="X793" s="590"/>
      <c r="Y793" s="590"/>
      <c r="Z793" s="590"/>
    </row>
    <row r="794" spans="1:26" ht="13.5" customHeight="1">
      <c r="A794" s="589"/>
      <c r="B794" s="590"/>
      <c r="C794" s="590"/>
      <c r="D794" s="605"/>
      <c r="E794" s="590"/>
      <c r="F794" s="589"/>
      <c r="G794" s="590"/>
      <c r="H794" s="590"/>
      <c r="I794" s="605"/>
      <c r="J794" s="589"/>
      <c r="K794" s="590"/>
      <c r="L794" s="590"/>
      <c r="M794" s="605"/>
      <c r="N794" s="590"/>
      <c r="O794" s="590"/>
      <c r="P794" s="590"/>
      <c r="Q794" s="590"/>
      <c r="R794" s="590"/>
      <c r="S794" s="590"/>
      <c r="T794" s="590"/>
      <c r="U794" s="590"/>
      <c r="V794" s="590"/>
      <c r="W794" s="590"/>
      <c r="X794" s="590"/>
      <c r="Y794" s="590"/>
      <c r="Z794" s="590"/>
    </row>
    <row r="795" spans="1:26" ht="13.5" customHeight="1">
      <c r="A795" s="589"/>
      <c r="B795" s="590"/>
      <c r="C795" s="590"/>
      <c r="D795" s="605"/>
      <c r="E795" s="590"/>
      <c r="F795" s="589"/>
      <c r="G795" s="590"/>
      <c r="H795" s="590"/>
      <c r="I795" s="605"/>
      <c r="J795" s="589"/>
      <c r="K795" s="590"/>
      <c r="L795" s="590"/>
      <c r="M795" s="605"/>
      <c r="N795" s="590"/>
      <c r="O795" s="590"/>
      <c r="P795" s="590"/>
      <c r="Q795" s="590"/>
      <c r="R795" s="590"/>
      <c r="S795" s="590"/>
      <c r="T795" s="590"/>
      <c r="U795" s="590"/>
      <c r="V795" s="590"/>
      <c r="W795" s="590"/>
      <c r="X795" s="590"/>
      <c r="Y795" s="590"/>
      <c r="Z795" s="590"/>
    </row>
    <row r="796" spans="1:26" ht="13.5" customHeight="1">
      <c r="A796" s="589"/>
      <c r="B796" s="590"/>
      <c r="C796" s="590"/>
      <c r="D796" s="605"/>
      <c r="E796" s="590"/>
      <c r="F796" s="589"/>
      <c r="G796" s="590"/>
      <c r="H796" s="590"/>
      <c r="I796" s="605"/>
      <c r="J796" s="589"/>
      <c r="K796" s="590"/>
      <c r="L796" s="590"/>
      <c r="M796" s="605"/>
      <c r="N796" s="590"/>
      <c r="O796" s="590"/>
      <c r="P796" s="590"/>
      <c r="Q796" s="590"/>
      <c r="R796" s="590"/>
      <c r="S796" s="590"/>
      <c r="T796" s="590"/>
      <c r="U796" s="590"/>
      <c r="V796" s="590"/>
      <c r="W796" s="590"/>
      <c r="X796" s="590"/>
      <c r="Y796" s="590"/>
      <c r="Z796" s="590"/>
    </row>
    <row r="797" spans="1:26" ht="13.5" customHeight="1">
      <c r="A797" s="589"/>
      <c r="B797" s="590"/>
      <c r="C797" s="590"/>
      <c r="D797" s="605"/>
      <c r="E797" s="590"/>
      <c r="F797" s="589"/>
      <c r="G797" s="590"/>
      <c r="H797" s="590"/>
      <c r="I797" s="605"/>
      <c r="J797" s="589"/>
      <c r="K797" s="590"/>
      <c r="L797" s="590"/>
      <c r="M797" s="605"/>
      <c r="N797" s="590"/>
      <c r="O797" s="590"/>
      <c r="P797" s="590"/>
      <c r="Q797" s="590"/>
      <c r="R797" s="590"/>
      <c r="S797" s="590"/>
      <c r="T797" s="590"/>
      <c r="U797" s="590"/>
      <c r="V797" s="590"/>
      <c r="W797" s="590"/>
      <c r="X797" s="590"/>
      <c r="Y797" s="590"/>
      <c r="Z797" s="590"/>
    </row>
    <row r="798" spans="1:26" ht="13.5" customHeight="1">
      <c r="A798" s="589"/>
      <c r="B798" s="590"/>
      <c r="C798" s="590"/>
      <c r="D798" s="605"/>
      <c r="E798" s="590"/>
      <c r="F798" s="589"/>
      <c r="G798" s="590"/>
      <c r="H798" s="590"/>
      <c r="I798" s="605"/>
      <c r="J798" s="589"/>
      <c r="K798" s="590"/>
      <c r="L798" s="590"/>
      <c r="M798" s="605"/>
      <c r="N798" s="590"/>
      <c r="O798" s="590"/>
      <c r="P798" s="590"/>
      <c r="Q798" s="590"/>
      <c r="R798" s="590"/>
      <c r="S798" s="590"/>
      <c r="T798" s="590"/>
      <c r="U798" s="590"/>
      <c r="V798" s="590"/>
      <c r="W798" s="590"/>
      <c r="X798" s="590"/>
      <c r="Y798" s="590"/>
      <c r="Z798" s="590"/>
    </row>
    <row r="799" spans="1:26" ht="13.5" customHeight="1">
      <c r="A799" s="589"/>
      <c r="B799" s="590"/>
      <c r="C799" s="590"/>
      <c r="D799" s="605"/>
      <c r="E799" s="590"/>
      <c r="F799" s="589"/>
      <c r="G799" s="590"/>
      <c r="H799" s="590"/>
      <c r="I799" s="605"/>
      <c r="J799" s="589"/>
      <c r="K799" s="590"/>
      <c r="L799" s="590"/>
      <c r="M799" s="605"/>
      <c r="N799" s="590"/>
      <c r="O799" s="590"/>
      <c r="P799" s="590"/>
      <c r="Q799" s="590"/>
      <c r="R799" s="590"/>
      <c r="S799" s="590"/>
      <c r="T799" s="590"/>
      <c r="U799" s="590"/>
      <c r="V799" s="590"/>
      <c r="W799" s="590"/>
      <c r="X799" s="590"/>
      <c r="Y799" s="590"/>
      <c r="Z799" s="590"/>
    </row>
    <row r="800" spans="1:26" ht="13.5" customHeight="1">
      <c r="A800" s="589"/>
      <c r="B800" s="590"/>
      <c r="C800" s="590"/>
      <c r="D800" s="605"/>
      <c r="E800" s="590"/>
      <c r="F800" s="589"/>
      <c r="G800" s="590"/>
      <c r="H800" s="590"/>
      <c r="I800" s="605"/>
      <c r="J800" s="589"/>
      <c r="K800" s="590"/>
      <c r="L800" s="590"/>
      <c r="M800" s="605"/>
      <c r="N800" s="590"/>
      <c r="O800" s="590"/>
      <c r="P800" s="590"/>
      <c r="Q800" s="590"/>
      <c r="R800" s="590"/>
      <c r="S800" s="590"/>
      <c r="T800" s="590"/>
      <c r="U800" s="590"/>
      <c r="V800" s="590"/>
      <c r="W800" s="590"/>
      <c r="X800" s="590"/>
      <c r="Y800" s="590"/>
      <c r="Z800" s="590"/>
    </row>
    <row r="801" spans="1:26" ht="13.5" customHeight="1">
      <c r="A801" s="589"/>
      <c r="B801" s="590"/>
      <c r="C801" s="590"/>
      <c r="D801" s="605"/>
      <c r="E801" s="590"/>
      <c r="F801" s="589"/>
      <c r="G801" s="590"/>
      <c r="H801" s="590"/>
      <c r="I801" s="605"/>
      <c r="J801" s="589"/>
      <c r="K801" s="590"/>
      <c r="L801" s="590"/>
      <c r="M801" s="605"/>
      <c r="N801" s="590"/>
      <c r="O801" s="590"/>
      <c r="P801" s="590"/>
      <c r="Q801" s="590"/>
      <c r="R801" s="590"/>
      <c r="S801" s="590"/>
      <c r="T801" s="590"/>
      <c r="U801" s="590"/>
      <c r="V801" s="590"/>
      <c r="W801" s="590"/>
      <c r="X801" s="590"/>
      <c r="Y801" s="590"/>
      <c r="Z801" s="590"/>
    </row>
    <row r="802" spans="1:26" ht="13.5" customHeight="1">
      <c r="A802" s="589"/>
      <c r="B802" s="590"/>
      <c r="C802" s="590"/>
      <c r="D802" s="605"/>
      <c r="E802" s="590"/>
      <c r="F802" s="589"/>
      <c r="G802" s="590"/>
      <c r="H802" s="590"/>
      <c r="I802" s="605"/>
      <c r="J802" s="589"/>
      <c r="K802" s="590"/>
      <c r="L802" s="590"/>
      <c r="M802" s="605"/>
      <c r="N802" s="590"/>
      <c r="O802" s="590"/>
      <c r="P802" s="590"/>
      <c r="Q802" s="590"/>
      <c r="R802" s="590"/>
      <c r="S802" s="590"/>
      <c r="T802" s="590"/>
      <c r="U802" s="590"/>
      <c r="V802" s="590"/>
      <c r="W802" s="590"/>
      <c r="X802" s="590"/>
      <c r="Y802" s="590"/>
      <c r="Z802" s="590"/>
    </row>
    <row r="803" spans="1:26" ht="13.5" customHeight="1">
      <c r="A803" s="589"/>
      <c r="B803" s="590"/>
      <c r="C803" s="590"/>
      <c r="D803" s="605"/>
      <c r="E803" s="590"/>
      <c r="F803" s="589"/>
      <c r="G803" s="590"/>
      <c r="H803" s="590"/>
      <c r="I803" s="605"/>
      <c r="J803" s="589"/>
      <c r="K803" s="590"/>
      <c r="L803" s="590"/>
      <c r="M803" s="605"/>
      <c r="N803" s="590"/>
      <c r="O803" s="590"/>
      <c r="P803" s="590"/>
      <c r="Q803" s="590"/>
      <c r="R803" s="590"/>
      <c r="S803" s="590"/>
      <c r="T803" s="590"/>
      <c r="U803" s="590"/>
      <c r="V803" s="590"/>
      <c r="W803" s="590"/>
      <c r="X803" s="590"/>
      <c r="Y803" s="590"/>
      <c r="Z803" s="590"/>
    </row>
    <row r="804" spans="1:26" ht="13.5" customHeight="1">
      <c r="A804" s="589"/>
      <c r="B804" s="590"/>
      <c r="C804" s="590"/>
      <c r="D804" s="605"/>
      <c r="E804" s="590"/>
      <c r="F804" s="589"/>
      <c r="G804" s="590"/>
      <c r="H804" s="590"/>
      <c r="I804" s="605"/>
      <c r="J804" s="589"/>
      <c r="K804" s="590"/>
      <c r="L804" s="590"/>
      <c r="M804" s="605"/>
      <c r="N804" s="590"/>
      <c r="O804" s="590"/>
      <c r="P804" s="590"/>
      <c r="Q804" s="590"/>
      <c r="R804" s="590"/>
      <c r="S804" s="590"/>
      <c r="T804" s="590"/>
      <c r="U804" s="590"/>
      <c r="V804" s="590"/>
      <c r="W804" s="590"/>
      <c r="X804" s="590"/>
      <c r="Y804" s="590"/>
      <c r="Z804" s="590"/>
    </row>
    <row r="805" spans="1:26" ht="13.5" customHeight="1">
      <c r="A805" s="589"/>
      <c r="B805" s="590"/>
      <c r="C805" s="590"/>
      <c r="D805" s="605"/>
      <c r="E805" s="590"/>
      <c r="F805" s="589"/>
      <c r="G805" s="590"/>
      <c r="H805" s="590"/>
      <c r="I805" s="605"/>
      <c r="J805" s="589"/>
      <c r="K805" s="590"/>
      <c r="L805" s="590"/>
      <c r="M805" s="605"/>
      <c r="N805" s="590"/>
      <c r="O805" s="590"/>
      <c r="P805" s="590"/>
      <c r="Q805" s="590"/>
      <c r="R805" s="590"/>
      <c r="S805" s="590"/>
      <c r="T805" s="590"/>
      <c r="U805" s="590"/>
      <c r="V805" s="590"/>
      <c r="W805" s="590"/>
      <c r="X805" s="590"/>
      <c r="Y805" s="590"/>
      <c r="Z805" s="590"/>
    </row>
    <row r="806" spans="1:26" ht="13.5" customHeight="1">
      <c r="A806" s="589"/>
      <c r="B806" s="590"/>
      <c r="C806" s="590"/>
      <c r="D806" s="605"/>
      <c r="E806" s="590"/>
      <c r="F806" s="589"/>
      <c r="G806" s="590"/>
      <c r="H806" s="590"/>
      <c r="I806" s="605"/>
      <c r="J806" s="589"/>
      <c r="K806" s="590"/>
      <c r="L806" s="590"/>
      <c r="M806" s="605"/>
      <c r="N806" s="590"/>
      <c r="O806" s="590"/>
      <c r="P806" s="590"/>
      <c r="Q806" s="590"/>
      <c r="R806" s="590"/>
      <c r="S806" s="590"/>
      <c r="T806" s="590"/>
      <c r="U806" s="590"/>
      <c r="V806" s="590"/>
      <c r="W806" s="590"/>
      <c r="X806" s="590"/>
      <c r="Y806" s="590"/>
      <c r="Z806" s="590"/>
    </row>
    <row r="807" spans="1:26" ht="13.5" customHeight="1">
      <c r="A807" s="589"/>
      <c r="B807" s="590"/>
      <c r="C807" s="590"/>
      <c r="D807" s="605"/>
      <c r="E807" s="590"/>
      <c r="F807" s="589"/>
      <c r="G807" s="590"/>
      <c r="H807" s="590"/>
      <c r="I807" s="605"/>
      <c r="J807" s="589"/>
      <c r="K807" s="590"/>
      <c r="L807" s="590"/>
      <c r="M807" s="605"/>
      <c r="N807" s="590"/>
      <c r="O807" s="590"/>
      <c r="P807" s="590"/>
      <c r="Q807" s="590"/>
      <c r="R807" s="590"/>
      <c r="S807" s="590"/>
      <c r="T807" s="590"/>
      <c r="U807" s="590"/>
      <c r="V807" s="590"/>
      <c r="W807" s="590"/>
      <c r="X807" s="590"/>
      <c r="Y807" s="590"/>
      <c r="Z807" s="590"/>
    </row>
    <row r="808" spans="1:26" ht="13.5" customHeight="1">
      <c r="A808" s="589"/>
      <c r="B808" s="590"/>
      <c r="C808" s="590"/>
      <c r="D808" s="605"/>
      <c r="E808" s="590"/>
      <c r="F808" s="589"/>
      <c r="G808" s="590"/>
      <c r="H808" s="590"/>
      <c r="I808" s="605"/>
      <c r="J808" s="589"/>
      <c r="K808" s="590"/>
      <c r="L808" s="590"/>
      <c r="M808" s="605"/>
      <c r="N808" s="590"/>
      <c r="O808" s="590"/>
      <c r="P808" s="590"/>
      <c r="Q808" s="590"/>
      <c r="R808" s="590"/>
      <c r="S808" s="590"/>
      <c r="T808" s="590"/>
      <c r="U808" s="590"/>
      <c r="V808" s="590"/>
      <c r="W808" s="590"/>
      <c r="X808" s="590"/>
      <c r="Y808" s="590"/>
      <c r="Z808" s="590"/>
    </row>
    <row r="809" spans="1:26" ht="13.5" customHeight="1">
      <c r="A809" s="589"/>
      <c r="B809" s="590"/>
      <c r="C809" s="590"/>
      <c r="D809" s="605"/>
      <c r="E809" s="590"/>
      <c r="F809" s="589"/>
      <c r="G809" s="590"/>
      <c r="H809" s="590"/>
      <c r="I809" s="605"/>
      <c r="J809" s="589"/>
      <c r="K809" s="590"/>
      <c r="L809" s="590"/>
      <c r="M809" s="605"/>
      <c r="N809" s="590"/>
      <c r="O809" s="590"/>
      <c r="P809" s="590"/>
      <c r="Q809" s="590"/>
      <c r="R809" s="590"/>
      <c r="S809" s="590"/>
      <c r="T809" s="590"/>
      <c r="U809" s="590"/>
      <c r="V809" s="590"/>
      <c r="W809" s="590"/>
      <c r="X809" s="590"/>
      <c r="Y809" s="590"/>
      <c r="Z809" s="590"/>
    </row>
    <row r="810" spans="1:26" ht="13.5" customHeight="1">
      <c r="A810" s="589"/>
      <c r="B810" s="590"/>
      <c r="C810" s="590"/>
      <c r="D810" s="605"/>
      <c r="E810" s="590"/>
      <c r="F810" s="589"/>
      <c r="G810" s="590"/>
      <c r="H810" s="590"/>
      <c r="I810" s="605"/>
      <c r="J810" s="589"/>
      <c r="K810" s="590"/>
      <c r="L810" s="590"/>
      <c r="M810" s="605"/>
      <c r="N810" s="590"/>
      <c r="O810" s="590"/>
      <c r="P810" s="590"/>
      <c r="Q810" s="590"/>
      <c r="R810" s="590"/>
      <c r="S810" s="590"/>
      <c r="T810" s="590"/>
      <c r="U810" s="590"/>
      <c r="V810" s="590"/>
      <c r="W810" s="590"/>
      <c r="X810" s="590"/>
      <c r="Y810" s="590"/>
      <c r="Z810" s="590"/>
    </row>
    <row r="811" spans="1:26" ht="13.5" customHeight="1">
      <c r="A811" s="589"/>
      <c r="B811" s="590"/>
      <c r="C811" s="590"/>
      <c r="D811" s="605"/>
      <c r="E811" s="590"/>
      <c r="F811" s="589"/>
      <c r="G811" s="590"/>
      <c r="H811" s="590"/>
      <c r="I811" s="605"/>
      <c r="J811" s="589"/>
      <c r="K811" s="590"/>
      <c r="L811" s="590"/>
      <c r="M811" s="605"/>
      <c r="N811" s="590"/>
      <c r="O811" s="590"/>
      <c r="P811" s="590"/>
      <c r="Q811" s="590"/>
      <c r="R811" s="590"/>
      <c r="S811" s="590"/>
      <c r="T811" s="590"/>
      <c r="U811" s="590"/>
      <c r="V811" s="590"/>
      <c r="W811" s="590"/>
      <c r="X811" s="590"/>
      <c r="Y811" s="590"/>
      <c r="Z811" s="590"/>
    </row>
    <row r="812" spans="1:26" ht="13.5" customHeight="1">
      <c r="A812" s="589"/>
      <c r="B812" s="590"/>
      <c r="C812" s="590"/>
      <c r="D812" s="605"/>
      <c r="E812" s="590"/>
      <c r="F812" s="589"/>
      <c r="G812" s="590"/>
      <c r="H812" s="590"/>
      <c r="I812" s="605"/>
      <c r="J812" s="589"/>
      <c r="K812" s="590"/>
      <c r="L812" s="590"/>
      <c r="M812" s="605"/>
      <c r="N812" s="590"/>
      <c r="O812" s="590"/>
      <c r="P812" s="590"/>
      <c r="Q812" s="590"/>
      <c r="R812" s="590"/>
      <c r="S812" s="590"/>
      <c r="T812" s="590"/>
      <c r="U812" s="590"/>
      <c r="V812" s="590"/>
      <c r="W812" s="590"/>
      <c r="X812" s="590"/>
      <c r="Y812" s="590"/>
      <c r="Z812" s="590"/>
    </row>
    <row r="813" spans="1:26" ht="13.5" customHeight="1">
      <c r="A813" s="589"/>
      <c r="B813" s="590"/>
      <c r="C813" s="590"/>
      <c r="D813" s="605"/>
      <c r="E813" s="590"/>
      <c r="F813" s="589"/>
      <c r="G813" s="590"/>
      <c r="H813" s="590"/>
      <c r="I813" s="605"/>
      <c r="J813" s="589"/>
      <c r="K813" s="590"/>
      <c r="L813" s="590"/>
      <c r="M813" s="605"/>
      <c r="N813" s="590"/>
      <c r="O813" s="590"/>
      <c r="P813" s="590"/>
      <c r="Q813" s="590"/>
      <c r="R813" s="590"/>
      <c r="S813" s="590"/>
      <c r="T813" s="590"/>
      <c r="U813" s="590"/>
      <c r="V813" s="590"/>
      <c r="W813" s="590"/>
      <c r="X813" s="590"/>
      <c r="Y813" s="590"/>
      <c r="Z813" s="590"/>
    </row>
    <row r="814" spans="1:26" ht="13.5" customHeight="1">
      <c r="A814" s="589"/>
      <c r="B814" s="590"/>
      <c r="C814" s="590"/>
      <c r="D814" s="605"/>
      <c r="E814" s="590"/>
      <c r="F814" s="589"/>
      <c r="G814" s="590"/>
      <c r="H814" s="590"/>
      <c r="I814" s="605"/>
      <c r="J814" s="589"/>
      <c r="K814" s="590"/>
      <c r="L814" s="590"/>
      <c r="M814" s="605"/>
      <c r="N814" s="590"/>
      <c r="O814" s="590"/>
      <c r="P814" s="590"/>
      <c r="Q814" s="590"/>
      <c r="R814" s="590"/>
      <c r="S814" s="590"/>
      <c r="T814" s="590"/>
      <c r="U814" s="590"/>
      <c r="V814" s="590"/>
      <c r="W814" s="590"/>
      <c r="X814" s="590"/>
      <c r="Y814" s="590"/>
      <c r="Z814" s="590"/>
    </row>
    <row r="815" spans="1:26" ht="13.5" customHeight="1">
      <c r="A815" s="589"/>
      <c r="B815" s="590"/>
      <c r="C815" s="590"/>
      <c r="D815" s="605"/>
      <c r="E815" s="590"/>
      <c r="F815" s="589"/>
      <c r="G815" s="590"/>
      <c r="H815" s="590"/>
      <c r="I815" s="605"/>
      <c r="J815" s="589"/>
      <c r="K815" s="590"/>
      <c r="L815" s="590"/>
      <c r="M815" s="605"/>
      <c r="N815" s="590"/>
      <c r="O815" s="590"/>
      <c r="P815" s="590"/>
      <c r="Q815" s="590"/>
      <c r="R815" s="590"/>
      <c r="S815" s="590"/>
      <c r="T815" s="590"/>
      <c r="U815" s="590"/>
      <c r="V815" s="590"/>
      <c r="W815" s="590"/>
      <c r="X815" s="590"/>
      <c r="Y815" s="590"/>
      <c r="Z815" s="590"/>
    </row>
    <row r="816" spans="1:26" ht="13.5" customHeight="1">
      <c r="A816" s="589"/>
      <c r="B816" s="590"/>
      <c r="C816" s="590"/>
      <c r="D816" s="605"/>
      <c r="E816" s="590"/>
      <c r="F816" s="589"/>
      <c r="G816" s="590"/>
      <c r="H816" s="590"/>
      <c r="I816" s="605"/>
      <c r="J816" s="589"/>
      <c r="K816" s="590"/>
      <c r="L816" s="590"/>
      <c r="M816" s="605"/>
      <c r="N816" s="590"/>
      <c r="O816" s="590"/>
      <c r="P816" s="590"/>
      <c r="Q816" s="590"/>
      <c r="R816" s="590"/>
      <c r="S816" s="590"/>
      <c r="T816" s="590"/>
      <c r="U816" s="590"/>
      <c r="V816" s="590"/>
      <c r="W816" s="590"/>
      <c r="X816" s="590"/>
      <c r="Y816" s="590"/>
      <c r="Z816" s="590"/>
    </row>
    <row r="817" spans="1:26" ht="13.5" customHeight="1">
      <c r="A817" s="589"/>
      <c r="B817" s="590"/>
      <c r="C817" s="590"/>
      <c r="D817" s="605"/>
      <c r="E817" s="590"/>
      <c r="F817" s="589"/>
      <c r="G817" s="590"/>
      <c r="H817" s="590"/>
      <c r="I817" s="605"/>
      <c r="J817" s="589"/>
      <c r="K817" s="590"/>
      <c r="L817" s="590"/>
      <c r="M817" s="605"/>
      <c r="N817" s="590"/>
      <c r="O817" s="590"/>
      <c r="P817" s="590"/>
      <c r="Q817" s="590"/>
      <c r="R817" s="590"/>
      <c r="S817" s="590"/>
      <c r="T817" s="590"/>
      <c r="U817" s="590"/>
      <c r="V817" s="590"/>
      <c r="W817" s="590"/>
      <c r="X817" s="590"/>
      <c r="Y817" s="590"/>
      <c r="Z817" s="590"/>
    </row>
    <row r="818" spans="1:26" ht="13.5" customHeight="1">
      <c r="A818" s="589"/>
      <c r="B818" s="590"/>
      <c r="C818" s="590"/>
      <c r="D818" s="605"/>
      <c r="E818" s="590"/>
      <c r="F818" s="589"/>
      <c r="G818" s="590"/>
      <c r="H818" s="590"/>
      <c r="I818" s="605"/>
      <c r="J818" s="589"/>
      <c r="K818" s="590"/>
      <c r="L818" s="590"/>
      <c r="M818" s="605"/>
      <c r="N818" s="590"/>
      <c r="O818" s="590"/>
      <c r="P818" s="590"/>
      <c r="Q818" s="590"/>
      <c r="R818" s="590"/>
      <c r="S818" s="590"/>
      <c r="T818" s="590"/>
      <c r="U818" s="590"/>
      <c r="V818" s="590"/>
      <c r="W818" s="590"/>
      <c r="X818" s="590"/>
      <c r="Y818" s="590"/>
      <c r="Z818" s="590"/>
    </row>
    <row r="819" spans="1:26" ht="13.5" customHeight="1">
      <c r="A819" s="589"/>
      <c r="B819" s="590"/>
      <c r="C819" s="590"/>
      <c r="D819" s="605"/>
      <c r="E819" s="590"/>
      <c r="F819" s="589"/>
      <c r="G819" s="590"/>
      <c r="H819" s="590"/>
      <c r="I819" s="605"/>
      <c r="J819" s="589"/>
      <c r="K819" s="590"/>
      <c r="L819" s="590"/>
      <c r="M819" s="605"/>
      <c r="N819" s="590"/>
      <c r="O819" s="590"/>
      <c r="P819" s="590"/>
      <c r="Q819" s="590"/>
      <c r="R819" s="590"/>
      <c r="S819" s="590"/>
      <c r="T819" s="590"/>
      <c r="U819" s="590"/>
      <c r="V819" s="590"/>
      <c r="W819" s="590"/>
      <c r="X819" s="590"/>
      <c r="Y819" s="590"/>
      <c r="Z819" s="590"/>
    </row>
    <row r="820" spans="1:26" ht="13.5" customHeight="1">
      <c r="A820" s="589"/>
      <c r="B820" s="590"/>
      <c r="C820" s="590"/>
      <c r="D820" s="605"/>
      <c r="E820" s="590"/>
      <c r="F820" s="589"/>
      <c r="G820" s="590"/>
      <c r="H820" s="590"/>
      <c r="I820" s="605"/>
      <c r="J820" s="589"/>
      <c r="K820" s="590"/>
      <c r="L820" s="590"/>
      <c r="M820" s="605"/>
      <c r="N820" s="590"/>
      <c r="O820" s="590"/>
      <c r="P820" s="590"/>
      <c r="Q820" s="590"/>
      <c r="R820" s="590"/>
      <c r="S820" s="590"/>
      <c r="T820" s="590"/>
      <c r="U820" s="590"/>
      <c r="V820" s="590"/>
      <c r="W820" s="590"/>
      <c r="X820" s="590"/>
      <c r="Y820" s="590"/>
      <c r="Z820" s="590"/>
    </row>
    <row r="821" spans="1:26" ht="13.5" customHeight="1">
      <c r="A821" s="589"/>
      <c r="B821" s="590"/>
      <c r="C821" s="590"/>
      <c r="D821" s="605"/>
      <c r="E821" s="590"/>
      <c r="F821" s="589"/>
      <c r="G821" s="590"/>
      <c r="H821" s="590"/>
      <c r="I821" s="605"/>
      <c r="J821" s="589"/>
      <c r="K821" s="590"/>
      <c r="L821" s="590"/>
      <c r="M821" s="605"/>
      <c r="N821" s="590"/>
      <c r="O821" s="590"/>
      <c r="P821" s="590"/>
      <c r="Q821" s="590"/>
      <c r="R821" s="590"/>
      <c r="S821" s="590"/>
      <c r="T821" s="590"/>
      <c r="U821" s="590"/>
      <c r="V821" s="590"/>
      <c r="W821" s="590"/>
      <c r="X821" s="590"/>
      <c r="Y821" s="590"/>
      <c r="Z821" s="590"/>
    </row>
    <row r="822" spans="1:26" ht="13.5" customHeight="1">
      <c r="A822" s="589"/>
      <c r="B822" s="590"/>
      <c r="C822" s="590"/>
      <c r="D822" s="605"/>
      <c r="E822" s="590"/>
      <c r="F822" s="589"/>
      <c r="G822" s="590"/>
      <c r="H822" s="590"/>
      <c r="I822" s="605"/>
      <c r="J822" s="589"/>
      <c r="K822" s="590"/>
      <c r="L822" s="590"/>
      <c r="M822" s="605"/>
      <c r="N822" s="590"/>
      <c r="O822" s="590"/>
      <c r="P822" s="590"/>
      <c r="Q822" s="590"/>
      <c r="R822" s="590"/>
      <c r="S822" s="590"/>
      <c r="T822" s="590"/>
      <c r="U822" s="590"/>
      <c r="V822" s="590"/>
      <c r="W822" s="590"/>
      <c r="X822" s="590"/>
      <c r="Y822" s="590"/>
      <c r="Z822" s="590"/>
    </row>
    <row r="823" spans="1:26" ht="13.5" customHeight="1">
      <c r="A823" s="589"/>
      <c r="B823" s="590"/>
      <c r="C823" s="590"/>
      <c r="D823" s="605"/>
      <c r="E823" s="590"/>
      <c r="F823" s="589"/>
      <c r="G823" s="590"/>
      <c r="H823" s="590"/>
      <c r="I823" s="605"/>
      <c r="J823" s="589"/>
      <c r="K823" s="590"/>
      <c r="L823" s="590"/>
      <c r="M823" s="605"/>
      <c r="N823" s="590"/>
      <c r="O823" s="590"/>
      <c r="P823" s="590"/>
      <c r="Q823" s="590"/>
      <c r="R823" s="590"/>
      <c r="S823" s="590"/>
      <c r="T823" s="590"/>
      <c r="U823" s="590"/>
      <c r="V823" s="590"/>
      <c r="W823" s="590"/>
      <c r="X823" s="590"/>
      <c r="Y823" s="590"/>
      <c r="Z823" s="590"/>
    </row>
    <row r="824" spans="1:26" ht="13.5" customHeight="1">
      <c r="A824" s="589"/>
      <c r="B824" s="590"/>
      <c r="C824" s="590"/>
      <c r="D824" s="605"/>
      <c r="E824" s="590"/>
      <c r="F824" s="589"/>
      <c r="G824" s="590"/>
      <c r="H824" s="590"/>
      <c r="I824" s="605"/>
      <c r="J824" s="589"/>
      <c r="K824" s="590"/>
      <c r="L824" s="590"/>
      <c r="M824" s="605"/>
      <c r="N824" s="590"/>
      <c r="O824" s="590"/>
      <c r="P824" s="590"/>
      <c r="Q824" s="590"/>
      <c r="R824" s="590"/>
      <c r="S824" s="590"/>
      <c r="T824" s="590"/>
      <c r="U824" s="590"/>
      <c r="V824" s="590"/>
      <c r="W824" s="590"/>
      <c r="X824" s="590"/>
      <c r="Y824" s="590"/>
      <c r="Z824" s="590"/>
    </row>
    <row r="825" spans="1:26" ht="13.5" customHeight="1">
      <c r="A825" s="589"/>
      <c r="B825" s="590"/>
      <c r="C825" s="590"/>
      <c r="D825" s="605"/>
      <c r="E825" s="590"/>
      <c r="F825" s="589"/>
      <c r="G825" s="590"/>
      <c r="H825" s="590"/>
      <c r="I825" s="605"/>
      <c r="J825" s="589"/>
      <c r="K825" s="590"/>
      <c r="L825" s="590"/>
      <c r="M825" s="605"/>
      <c r="N825" s="590"/>
      <c r="O825" s="590"/>
      <c r="P825" s="590"/>
      <c r="Q825" s="590"/>
      <c r="R825" s="590"/>
      <c r="S825" s="590"/>
      <c r="T825" s="590"/>
      <c r="U825" s="590"/>
      <c r="V825" s="590"/>
      <c r="W825" s="590"/>
      <c r="X825" s="590"/>
      <c r="Y825" s="590"/>
      <c r="Z825" s="590"/>
    </row>
    <row r="826" spans="1:26" ht="13.5" customHeight="1">
      <c r="A826" s="589"/>
      <c r="B826" s="590"/>
      <c r="C826" s="590"/>
      <c r="D826" s="605"/>
      <c r="E826" s="590"/>
      <c r="F826" s="589"/>
      <c r="G826" s="590"/>
      <c r="H826" s="590"/>
      <c r="I826" s="605"/>
      <c r="J826" s="589"/>
      <c r="K826" s="590"/>
      <c r="L826" s="590"/>
      <c r="M826" s="605"/>
      <c r="N826" s="590"/>
      <c r="O826" s="590"/>
      <c r="P826" s="590"/>
      <c r="Q826" s="590"/>
      <c r="R826" s="590"/>
      <c r="S826" s="590"/>
      <c r="T826" s="590"/>
      <c r="U826" s="590"/>
      <c r="V826" s="590"/>
      <c r="W826" s="590"/>
      <c r="X826" s="590"/>
      <c r="Y826" s="590"/>
      <c r="Z826" s="590"/>
    </row>
    <row r="827" spans="1:26" ht="13.5" customHeight="1">
      <c r="A827" s="589"/>
      <c r="B827" s="590"/>
      <c r="C827" s="590"/>
      <c r="D827" s="605"/>
      <c r="E827" s="590"/>
      <c r="F827" s="589"/>
      <c r="G827" s="590"/>
      <c r="H827" s="590"/>
      <c r="I827" s="605"/>
      <c r="J827" s="589"/>
      <c r="K827" s="590"/>
      <c r="L827" s="590"/>
      <c r="M827" s="605"/>
      <c r="N827" s="590"/>
      <c r="O827" s="590"/>
      <c r="P827" s="590"/>
      <c r="Q827" s="590"/>
      <c r="R827" s="590"/>
      <c r="S827" s="590"/>
      <c r="T827" s="590"/>
      <c r="U827" s="590"/>
      <c r="V827" s="590"/>
      <c r="W827" s="590"/>
      <c r="X827" s="590"/>
      <c r="Y827" s="590"/>
      <c r="Z827" s="590"/>
    </row>
    <row r="828" spans="1:26" ht="13.5" customHeight="1">
      <c r="A828" s="589"/>
      <c r="B828" s="590"/>
      <c r="C828" s="590"/>
      <c r="D828" s="605"/>
      <c r="E828" s="590"/>
      <c r="F828" s="589"/>
      <c r="G828" s="590"/>
      <c r="H828" s="590"/>
      <c r="I828" s="605"/>
      <c r="J828" s="589"/>
      <c r="K828" s="590"/>
      <c r="L828" s="590"/>
      <c r="M828" s="605"/>
      <c r="N828" s="590"/>
      <c r="O828" s="590"/>
      <c r="P828" s="590"/>
      <c r="Q828" s="590"/>
      <c r="R828" s="590"/>
      <c r="S828" s="590"/>
      <c r="T828" s="590"/>
      <c r="U828" s="590"/>
      <c r="V828" s="590"/>
      <c r="W828" s="590"/>
      <c r="X828" s="590"/>
      <c r="Y828" s="590"/>
      <c r="Z828" s="590"/>
    </row>
    <row r="829" spans="1:26" ht="13.5" customHeight="1">
      <c r="A829" s="589"/>
      <c r="B829" s="590"/>
      <c r="C829" s="590"/>
      <c r="D829" s="605"/>
      <c r="E829" s="590"/>
      <c r="F829" s="589"/>
      <c r="G829" s="590"/>
      <c r="H829" s="590"/>
      <c r="I829" s="605"/>
      <c r="J829" s="589"/>
      <c r="K829" s="590"/>
      <c r="L829" s="590"/>
      <c r="M829" s="605"/>
      <c r="N829" s="590"/>
      <c r="O829" s="590"/>
      <c r="P829" s="590"/>
      <c r="Q829" s="590"/>
      <c r="R829" s="590"/>
      <c r="S829" s="590"/>
      <c r="T829" s="590"/>
      <c r="U829" s="590"/>
      <c r="V829" s="590"/>
      <c r="W829" s="590"/>
      <c r="X829" s="590"/>
      <c r="Y829" s="590"/>
      <c r="Z829" s="590"/>
    </row>
    <row r="830" spans="1:26" ht="13.5" customHeight="1">
      <c r="A830" s="589"/>
      <c r="B830" s="590"/>
      <c r="C830" s="590"/>
      <c r="D830" s="605"/>
      <c r="E830" s="590"/>
      <c r="F830" s="589"/>
      <c r="G830" s="590"/>
      <c r="H830" s="590"/>
      <c r="I830" s="605"/>
      <c r="J830" s="589"/>
      <c r="K830" s="590"/>
      <c r="L830" s="590"/>
      <c r="M830" s="605"/>
      <c r="N830" s="590"/>
      <c r="O830" s="590"/>
      <c r="P830" s="590"/>
      <c r="Q830" s="590"/>
      <c r="R830" s="590"/>
      <c r="S830" s="590"/>
      <c r="T830" s="590"/>
      <c r="U830" s="590"/>
      <c r="V830" s="590"/>
      <c r="W830" s="590"/>
      <c r="X830" s="590"/>
      <c r="Y830" s="590"/>
      <c r="Z830" s="590"/>
    </row>
    <row r="831" spans="1:26" ht="13.5" customHeight="1">
      <c r="A831" s="589"/>
      <c r="B831" s="590"/>
      <c r="C831" s="590"/>
      <c r="D831" s="605"/>
      <c r="E831" s="590"/>
      <c r="F831" s="589"/>
      <c r="G831" s="590"/>
      <c r="H831" s="590"/>
      <c r="I831" s="605"/>
      <c r="J831" s="589"/>
      <c r="K831" s="590"/>
      <c r="L831" s="590"/>
      <c r="M831" s="605"/>
      <c r="N831" s="590"/>
      <c r="O831" s="590"/>
      <c r="P831" s="590"/>
      <c r="Q831" s="590"/>
      <c r="R831" s="590"/>
      <c r="S831" s="590"/>
      <c r="T831" s="590"/>
      <c r="U831" s="590"/>
      <c r="V831" s="590"/>
      <c r="W831" s="590"/>
      <c r="X831" s="590"/>
      <c r="Y831" s="590"/>
      <c r="Z831" s="590"/>
    </row>
    <row r="832" spans="1:26" ht="13.5" customHeight="1">
      <c r="A832" s="589"/>
      <c r="B832" s="590"/>
      <c r="C832" s="590"/>
      <c r="D832" s="605"/>
      <c r="E832" s="590"/>
      <c r="F832" s="589"/>
      <c r="G832" s="590"/>
      <c r="H832" s="590"/>
      <c r="I832" s="605"/>
      <c r="J832" s="589"/>
      <c r="K832" s="590"/>
      <c r="L832" s="590"/>
      <c r="M832" s="605"/>
      <c r="N832" s="590"/>
      <c r="O832" s="590"/>
      <c r="P832" s="590"/>
      <c r="Q832" s="590"/>
      <c r="R832" s="590"/>
      <c r="S832" s="590"/>
      <c r="T832" s="590"/>
      <c r="U832" s="590"/>
      <c r="V832" s="590"/>
      <c r="W832" s="590"/>
      <c r="X832" s="590"/>
      <c r="Y832" s="590"/>
      <c r="Z832" s="590"/>
    </row>
    <row r="833" spans="1:26" ht="13.5" customHeight="1">
      <c r="A833" s="589"/>
      <c r="B833" s="590"/>
      <c r="C833" s="590"/>
      <c r="D833" s="605"/>
      <c r="E833" s="590"/>
      <c r="F833" s="589"/>
      <c r="G833" s="590"/>
      <c r="H833" s="590"/>
      <c r="I833" s="605"/>
      <c r="J833" s="589"/>
      <c r="K833" s="590"/>
      <c r="L833" s="590"/>
      <c r="M833" s="605"/>
      <c r="N833" s="590"/>
      <c r="O833" s="590"/>
      <c r="P833" s="590"/>
      <c r="Q833" s="590"/>
      <c r="R833" s="590"/>
      <c r="S833" s="590"/>
      <c r="T833" s="590"/>
      <c r="U833" s="590"/>
      <c r="V833" s="590"/>
      <c r="W833" s="590"/>
      <c r="X833" s="590"/>
      <c r="Y833" s="590"/>
      <c r="Z833" s="590"/>
    </row>
    <row r="834" spans="1:26" ht="13.5" customHeight="1">
      <c r="A834" s="589"/>
      <c r="B834" s="590"/>
      <c r="C834" s="590"/>
      <c r="D834" s="605"/>
      <c r="E834" s="590"/>
      <c r="F834" s="589"/>
      <c r="G834" s="590"/>
      <c r="H834" s="590"/>
      <c r="I834" s="605"/>
      <c r="J834" s="589"/>
      <c r="K834" s="590"/>
      <c r="L834" s="590"/>
      <c r="M834" s="605"/>
      <c r="N834" s="590"/>
      <c r="O834" s="590"/>
      <c r="P834" s="590"/>
      <c r="Q834" s="590"/>
      <c r="R834" s="590"/>
      <c r="S834" s="590"/>
      <c r="T834" s="590"/>
      <c r="U834" s="590"/>
      <c r="V834" s="590"/>
      <c r="W834" s="590"/>
      <c r="X834" s="590"/>
      <c r="Y834" s="590"/>
      <c r="Z834" s="590"/>
    </row>
    <row r="835" spans="1:26" ht="13.5" customHeight="1">
      <c r="A835" s="589"/>
      <c r="B835" s="590"/>
      <c r="C835" s="590"/>
      <c r="D835" s="605"/>
      <c r="E835" s="590"/>
      <c r="F835" s="589"/>
      <c r="G835" s="590"/>
      <c r="H835" s="590"/>
      <c r="I835" s="605"/>
      <c r="J835" s="589"/>
      <c r="K835" s="590"/>
      <c r="L835" s="590"/>
      <c r="M835" s="605"/>
      <c r="N835" s="590"/>
      <c r="O835" s="590"/>
      <c r="P835" s="590"/>
      <c r="Q835" s="590"/>
      <c r="R835" s="590"/>
      <c r="S835" s="590"/>
      <c r="T835" s="590"/>
      <c r="U835" s="590"/>
      <c r="V835" s="590"/>
      <c r="W835" s="590"/>
      <c r="X835" s="590"/>
      <c r="Y835" s="590"/>
      <c r="Z835" s="590"/>
    </row>
    <row r="836" spans="1:26" ht="13.5" customHeight="1">
      <c r="A836" s="589"/>
      <c r="B836" s="590"/>
      <c r="C836" s="590"/>
      <c r="D836" s="605"/>
      <c r="E836" s="590"/>
      <c r="F836" s="589"/>
      <c r="G836" s="590"/>
      <c r="H836" s="590"/>
      <c r="I836" s="605"/>
      <c r="J836" s="589"/>
      <c r="K836" s="590"/>
      <c r="L836" s="590"/>
      <c r="M836" s="605"/>
      <c r="N836" s="590"/>
      <c r="O836" s="590"/>
      <c r="P836" s="590"/>
      <c r="Q836" s="590"/>
      <c r="R836" s="590"/>
      <c r="S836" s="590"/>
      <c r="T836" s="590"/>
      <c r="U836" s="590"/>
      <c r="V836" s="590"/>
      <c r="W836" s="590"/>
      <c r="X836" s="590"/>
      <c r="Y836" s="590"/>
      <c r="Z836" s="590"/>
    </row>
    <row r="837" spans="1:26" ht="13.5" customHeight="1">
      <c r="A837" s="589"/>
      <c r="B837" s="590"/>
      <c r="C837" s="590"/>
      <c r="D837" s="605"/>
      <c r="E837" s="590"/>
      <c r="F837" s="589"/>
      <c r="G837" s="590"/>
      <c r="H837" s="590"/>
      <c r="I837" s="605"/>
      <c r="J837" s="589"/>
      <c r="K837" s="590"/>
      <c r="L837" s="590"/>
      <c r="M837" s="605"/>
      <c r="N837" s="590"/>
      <c r="O837" s="590"/>
      <c r="P837" s="590"/>
      <c r="Q837" s="590"/>
      <c r="R837" s="590"/>
      <c r="S837" s="590"/>
      <c r="T837" s="590"/>
      <c r="U837" s="590"/>
      <c r="V837" s="590"/>
      <c r="W837" s="590"/>
      <c r="X837" s="590"/>
      <c r="Y837" s="590"/>
      <c r="Z837" s="590"/>
    </row>
    <row r="838" spans="1:26" ht="13.5" customHeight="1">
      <c r="A838" s="589"/>
      <c r="B838" s="590"/>
      <c r="C838" s="590"/>
      <c r="D838" s="605"/>
      <c r="E838" s="590"/>
      <c r="F838" s="589"/>
      <c r="G838" s="590"/>
      <c r="H838" s="590"/>
      <c r="I838" s="605"/>
      <c r="J838" s="589"/>
      <c r="K838" s="590"/>
      <c r="L838" s="590"/>
      <c r="M838" s="605"/>
      <c r="N838" s="590"/>
      <c r="O838" s="590"/>
      <c r="P838" s="590"/>
      <c r="Q838" s="590"/>
      <c r="R838" s="590"/>
      <c r="S838" s="590"/>
      <c r="T838" s="590"/>
      <c r="U838" s="590"/>
      <c r="V838" s="590"/>
      <c r="W838" s="590"/>
      <c r="X838" s="590"/>
      <c r="Y838" s="590"/>
      <c r="Z838" s="590"/>
    </row>
    <row r="839" spans="1:26" ht="13.5" customHeight="1">
      <c r="A839" s="589"/>
      <c r="B839" s="590"/>
      <c r="C839" s="590"/>
      <c r="D839" s="605"/>
      <c r="E839" s="590"/>
      <c r="F839" s="589"/>
      <c r="G839" s="590"/>
      <c r="H839" s="590"/>
      <c r="I839" s="605"/>
      <c r="J839" s="589"/>
      <c r="K839" s="590"/>
      <c r="L839" s="590"/>
      <c r="M839" s="605"/>
      <c r="N839" s="590"/>
      <c r="O839" s="590"/>
      <c r="P839" s="590"/>
      <c r="Q839" s="590"/>
      <c r="R839" s="590"/>
      <c r="S839" s="590"/>
      <c r="T839" s="590"/>
      <c r="U839" s="590"/>
      <c r="V839" s="590"/>
      <c r="W839" s="590"/>
      <c r="X839" s="590"/>
      <c r="Y839" s="590"/>
      <c r="Z839" s="590"/>
    </row>
    <row r="840" spans="1:26" ht="13.5" customHeight="1">
      <c r="A840" s="589"/>
      <c r="B840" s="590"/>
      <c r="C840" s="590"/>
      <c r="D840" s="605"/>
      <c r="E840" s="590"/>
      <c r="F840" s="589"/>
      <c r="G840" s="590"/>
      <c r="H840" s="590"/>
      <c r="I840" s="605"/>
      <c r="J840" s="589"/>
      <c r="K840" s="590"/>
      <c r="L840" s="590"/>
      <c r="M840" s="605"/>
      <c r="N840" s="590"/>
      <c r="O840" s="590"/>
      <c r="P840" s="590"/>
      <c r="Q840" s="590"/>
      <c r="R840" s="590"/>
      <c r="S840" s="590"/>
      <c r="T840" s="590"/>
      <c r="U840" s="590"/>
      <c r="V840" s="590"/>
      <c r="W840" s="590"/>
      <c r="X840" s="590"/>
      <c r="Y840" s="590"/>
      <c r="Z840" s="590"/>
    </row>
    <row r="841" spans="1:26" ht="13.5" customHeight="1">
      <c r="A841" s="589"/>
      <c r="B841" s="590"/>
      <c r="C841" s="590"/>
      <c r="D841" s="605"/>
      <c r="E841" s="590"/>
      <c r="F841" s="589"/>
      <c r="G841" s="590"/>
      <c r="H841" s="590"/>
      <c r="I841" s="605"/>
      <c r="J841" s="589"/>
      <c r="K841" s="590"/>
      <c r="L841" s="590"/>
      <c r="M841" s="605"/>
      <c r="N841" s="590"/>
      <c r="O841" s="590"/>
      <c r="P841" s="590"/>
      <c r="Q841" s="590"/>
      <c r="R841" s="590"/>
      <c r="S841" s="590"/>
      <c r="T841" s="590"/>
      <c r="U841" s="590"/>
      <c r="V841" s="590"/>
      <c r="W841" s="590"/>
      <c r="X841" s="590"/>
      <c r="Y841" s="590"/>
      <c r="Z841" s="590"/>
    </row>
    <row r="842" spans="1:26" ht="13.5" customHeight="1">
      <c r="A842" s="589"/>
      <c r="B842" s="590"/>
      <c r="C842" s="590"/>
      <c r="D842" s="605"/>
      <c r="E842" s="590"/>
      <c r="F842" s="589"/>
      <c r="G842" s="590"/>
      <c r="H842" s="590"/>
      <c r="I842" s="605"/>
      <c r="J842" s="589"/>
      <c r="K842" s="590"/>
      <c r="L842" s="590"/>
      <c r="M842" s="605"/>
      <c r="N842" s="590"/>
      <c r="O842" s="590"/>
      <c r="P842" s="590"/>
      <c r="Q842" s="590"/>
      <c r="R842" s="590"/>
      <c r="S842" s="590"/>
      <c r="T842" s="590"/>
      <c r="U842" s="590"/>
      <c r="V842" s="590"/>
      <c r="W842" s="590"/>
      <c r="X842" s="590"/>
      <c r="Y842" s="590"/>
      <c r="Z842" s="590"/>
    </row>
    <row r="843" spans="1:26" ht="13.5" customHeight="1">
      <c r="A843" s="589"/>
      <c r="B843" s="590"/>
      <c r="C843" s="590"/>
      <c r="D843" s="605"/>
      <c r="E843" s="590"/>
      <c r="F843" s="589"/>
      <c r="G843" s="590"/>
      <c r="H843" s="590"/>
      <c r="I843" s="605"/>
      <c r="J843" s="589"/>
      <c r="K843" s="590"/>
      <c r="L843" s="590"/>
      <c r="M843" s="605"/>
      <c r="N843" s="590"/>
      <c r="O843" s="590"/>
      <c r="P843" s="590"/>
      <c r="Q843" s="590"/>
      <c r="R843" s="590"/>
      <c r="S843" s="590"/>
      <c r="T843" s="590"/>
      <c r="U843" s="590"/>
      <c r="V843" s="590"/>
      <c r="W843" s="590"/>
      <c r="X843" s="590"/>
      <c r="Y843" s="590"/>
      <c r="Z843" s="590"/>
    </row>
    <row r="844" spans="1:26" ht="13.5" customHeight="1">
      <c r="A844" s="589"/>
      <c r="B844" s="590"/>
      <c r="C844" s="590"/>
      <c r="D844" s="605"/>
      <c r="E844" s="590"/>
      <c r="F844" s="589"/>
      <c r="G844" s="590"/>
      <c r="H844" s="590"/>
      <c r="I844" s="605"/>
      <c r="J844" s="589"/>
      <c r="K844" s="590"/>
      <c r="L844" s="590"/>
      <c r="M844" s="605"/>
      <c r="N844" s="590"/>
      <c r="O844" s="590"/>
      <c r="P844" s="590"/>
      <c r="Q844" s="590"/>
      <c r="R844" s="590"/>
      <c r="S844" s="590"/>
      <c r="T844" s="590"/>
      <c r="U844" s="590"/>
      <c r="V844" s="590"/>
      <c r="W844" s="590"/>
      <c r="X844" s="590"/>
      <c r="Y844" s="590"/>
      <c r="Z844" s="590"/>
    </row>
    <row r="845" spans="1:26" ht="13.5" customHeight="1">
      <c r="A845" s="589"/>
      <c r="B845" s="590"/>
      <c r="C845" s="590"/>
      <c r="D845" s="605"/>
      <c r="E845" s="590"/>
      <c r="F845" s="589"/>
      <c r="G845" s="590"/>
      <c r="H845" s="590"/>
      <c r="I845" s="605"/>
      <c r="J845" s="589"/>
      <c r="K845" s="590"/>
      <c r="L845" s="590"/>
      <c r="M845" s="605"/>
      <c r="N845" s="590"/>
      <c r="O845" s="590"/>
      <c r="P845" s="590"/>
      <c r="Q845" s="590"/>
      <c r="R845" s="590"/>
      <c r="S845" s="590"/>
      <c r="T845" s="590"/>
      <c r="U845" s="590"/>
      <c r="V845" s="590"/>
      <c r="W845" s="590"/>
      <c r="X845" s="590"/>
      <c r="Y845" s="590"/>
      <c r="Z845" s="590"/>
    </row>
    <row r="846" spans="1:26" ht="13.5" customHeight="1">
      <c r="A846" s="589"/>
      <c r="B846" s="590"/>
      <c r="C846" s="590"/>
      <c r="D846" s="605"/>
      <c r="E846" s="590"/>
      <c r="F846" s="589"/>
      <c r="G846" s="590"/>
      <c r="H846" s="590"/>
      <c r="I846" s="605"/>
      <c r="J846" s="589"/>
      <c r="K846" s="590"/>
      <c r="L846" s="590"/>
      <c r="M846" s="605"/>
      <c r="N846" s="590"/>
      <c r="O846" s="590"/>
      <c r="P846" s="590"/>
      <c r="Q846" s="590"/>
      <c r="R846" s="590"/>
      <c r="S846" s="590"/>
      <c r="T846" s="590"/>
      <c r="U846" s="590"/>
      <c r="V846" s="590"/>
      <c r="W846" s="590"/>
      <c r="X846" s="590"/>
      <c r="Y846" s="590"/>
      <c r="Z846" s="590"/>
    </row>
    <row r="847" spans="1:26" ht="13.5" customHeight="1">
      <c r="A847" s="589"/>
      <c r="B847" s="590"/>
      <c r="C847" s="590"/>
      <c r="D847" s="605"/>
      <c r="E847" s="590"/>
      <c r="F847" s="589"/>
      <c r="G847" s="590"/>
      <c r="H847" s="590"/>
      <c r="I847" s="605"/>
      <c r="J847" s="589"/>
      <c r="K847" s="590"/>
      <c r="L847" s="590"/>
      <c r="M847" s="605"/>
      <c r="N847" s="590"/>
      <c r="O847" s="590"/>
      <c r="P847" s="590"/>
      <c r="Q847" s="590"/>
      <c r="R847" s="590"/>
      <c r="S847" s="590"/>
      <c r="T847" s="590"/>
      <c r="U847" s="590"/>
      <c r="V847" s="590"/>
      <c r="W847" s="590"/>
      <c r="X847" s="590"/>
      <c r="Y847" s="590"/>
      <c r="Z847" s="590"/>
    </row>
    <row r="848" spans="1:26" ht="13.5" customHeight="1">
      <c r="A848" s="589"/>
      <c r="B848" s="590"/>
      <c r="C848" s="590"/>
      <c r="D848" s="605"/>
      <c r="E848" s="590"/>
      <c r="F848" s="589"/>
      <c r="G848" s="590"/>
      <c r="H848" s="590"/>
      <c r="I848" s="605"/>
      <c r="J848" s="589"/>
      <c r="K848" s="590"/>
      <c r="L848" s="590"/>
      <c r="M848" s="605"/>
      <c r="N848" s="590"/>
      <c r="O848" s="590"/>
      <c r="P848" s="590"/>
      <c r="Q848" s="590"/>
      <c r="R848" s="590"/>
      <c r="S848" s="590"/>
      <c r="T848" s="590"/>
      <c r="U848" s="590"/>
      <c r="V848" s="590"/>
      <c r="W848" s="590"/>
      <c r="X848" s="590"/>
      <c r="Y848" s="590"/>
      <c r="Z848" s="590"/>
    </row>
    <row r="849" spans="1:26" ht="13.5" customHeight="1">
      <c r="A849" s="589"/>
      <c r="B849" s="590"/>
      <c r="C849" s="590"/>
      <c r="D849" s="605"/>
      <c r="E849" s="590"/>
      <c r="F849" s="589"/>
      <c r="G849" s="590"/>
      <c r="H849" s="590"/>
      <c r="I849" s="605"/>
      <c r="J849" s="589"/>
      <c r="K849" s="590"/>
      <c r="L849" s="590"/>
      <c r="M849" s="605"/>
      <c r="N849" s="590"/>
      <c r="O849" s="590"/>
      <c r="P849" s="590"/>
      <c r="Q849" s="590"/>
      <c r="R849" s="590"/>
      <c r="S849" s="590"/>
      <c r="T849" s="590"/>
      <c r="U849" s="590"/>
      <c r="V849" s="590"/>
      <c r="W849" s="590"/>
      <c r="X849" s="590"/>
      <c r="Y849" s="590"/>
      <c r="Z849" s="590"/>
    </row>
    <row r="850" spans="1:26" ht="13.5" customHeight="1">
      <c r="A850" s="589"/>
      <c r="B850" s="590"/>
      <c r="C850" s="590"/>
      <c r="D850" s="605"/>
      <c r="E850" s="590"/>
      <c r="F850" s="589"/>
      <c r="G850" s="590"/>
      <c r="H850" s="590"/>
      <c r="I850" s="605"/>
      <c r="J850" s="589"/>
      <c r="K850" s="590"/>
      <c r="L850" s="590"/>
      <c r="M850" s="605"/>
      <c r="N850" s="590"/>
      <c r="O850" s="590"/>
      <c r="P850" s="590"/>
      <c r="Q850" s="590"/>
      <c r="R850" s="590"/>
      <c r="S850" s="590"/>
      <c r="T850" s="590"/>
      <c r="U850" s="590"/>
      <c r="V850" s="590"/>
      <c r="W850" s="590"/>
      <c r="X850" s="590"/>
      <c r="Y850" s="590"/>
      <c r="Z850" s="590"/>
    </row>
    <row r="851" spans="1:26" ht="13.5" customHeight="1">
      <c r="A851" s="589"/>
      <c r="B851" s="590"/>
      <c r="C851" s="590"/>
      <c r="D851" s="605"/>
      <c r="E851" s="590"/>
      <c r="F851" s="589"/>
      <c r="G851" s="590"/>
      <c r="H851" s="590"/>
      <c r="I851" s="605"/>
      <c r="J851" s="589"/>
      <c r="K851" s="590"/>
      <c r="L851" s="590"/>
      <c r="M851" s="605"/>
      <c r="N851" s="590"/>
      <c r="O851" s="590"/>
      <c r="P851" s="590"/>
      <c r="Q851" s="590"/>
      <c r="R851" s="590"/>
      <c r="S851" s="590"/>
      <c r="T851" s="590"/>
      <c r="U851" s="590"/>
      <c r="V851" s="590"/>
      <c r="W851" s="590"/>
      <c r="X851" s="590"/>
      <c r="Y851" s="590"/>
      <c r="Z851" s="590"/>
    </row>
    <row r="852" spans="1:26" ht="13.5" customHeight="1">
      <c r="A852" s="589"/>
      <c r="B852" s="590"/>
      <c r="C852" s="590"/>
      <c r="D852" s="605"/>
      <c r="E852" s="590"/>
      <c r="F852" s="589"/>
      <c r="G852" s="590"/>
      <c r="H852" s="590"/>
      <c r="I852" s="605"/>
      <c r="J852" s="589"/>
      <c r="K852" s="590"/>
      <c r="L852" s="590"/>
      <c r="M852" s="605"/>
      <c r="N852" s="590"/>
      <c r="O852" s="590"/>
      <c r="P852" s="590"/>
      <c r="Q852" s="590"/>
      <c r="R852" s="590"/>
      <c r="S852" s="590"/>
      <c r="T852" s="590"/>
      <c r="U852" s="590"/>
      <c r="V852" s="590"/>
      <c r="W852" s="590"/>
      <c r="X852" s="590"/>
      <c r="Y852" s="590"/>
      <c r="Z852" s="590"/>
    </row>
    <row r="853" spans="1:26" ht="13.5" customHeight="1">
      <c r="A853" s="589"/>
      <c r="B853" s="590"/>
      <c r="C853" s="590"/>
      <c r="D853" s="605"/>
      <c r="E853" s="590"/>
      <c r="F853" s="589"/>
      <c r="G853" s="590"/>
      <c r="H853" s="590"/>
      <c r="I853" s="605"/>
      <c r="J853" s="589"/>
      <c r="K853" s="590"/>
      <c r="L853" s="590"/>
      <c r="M853" s="605"/>
      <c r="N853" s="590"/>
      <c r="O853" s="590"/>
      <c r="P853" s="590"/>
      <c r="Q853" s="590"/>
      <c r="R853" s="590"/>
      <c r="S853" s="590"/>
      <c r="T853" s="590"/>
      <c r="U853" s="590"/>
      <c r="V853" s="590"/>
      <c r="W853" s="590"/>
      <c r="X853" s="590"/>
      <c r="Y853" s="590"/>
      <c r="Z853" s="590"/>
    </row>
    <row r="854" spans="1:26" ht="13.5" customHeight="1">
      <c r="A854" s="589"/>
      <c r="B854" s="590"/>
      <c r="C854" s="590"/>
      <c r="D854" s="605"/>
      <c r="E854" s="590"/>
      <c r="F854" s="589"/>
      <c r="G854" s="590"/>
      <c r="H854" s="590"/>
      <c r="I854" s="605"/>
      <c r="J854" s="589"/>
      <c r="K854" s="590"/>
      <c r="L854" s="590"/>
      <c r="M854" s="605"/>
      <c r="N854" s="590"/>
      <c r="O854" s="590"/>
      <c r="P854" s="590"/>
      <c r="Q854" s="590"/>
      <c r="R854" s="590"/>
      <c r="S854" s="590"/>
      <c r="T854" s="590"/>
      <c r="U854" s="590"/>
      <c r="V854" s="590"/>
      <c r="W854" s="590"/>
      <c r="X854" s="590"/>
      <c r="Y854" s="590"/>
      <c r="Z854" s="590"/>
    </row>
    <row r="855" spans="1:26" ht="13.5" customHeight="1">
      <c r="A855" s="589"/>
      <c r="B855" s="590"/>
      <c r="C855" s="590"/>
      <c r="D855" s="605"/>
      <c r="E855" s="590"/>
      <c r="F855" s="589"/>
      <c r="G855" s="590"/>
      <c r="H855" s="590"/>
      <c r="I855" s="605"/>
      <c r="J855" s="589"/>
      <c r="K855" s="590"/>
      <c r="L855" s="590"/>
      <c r="M855" s="605"/>
      <c r="N855" s="590"/>
      <c r="O855" s="590"/>
      <c r="P855" s="590"/>
      <c r="Q855" s="590"/>
      <c r="R855" s="590"/>
      <c r="S855" s="590"/>
      <c r="T855" s="590"/>
      <c r="U855" s="590"/>
      <c r="V855" s="590"/>
      <c r="W855" s="590"/>
      <c r="X855" s="590"/>
      <c r="Y855" s="590"/>
      <c r="Z855" s="590"/>
    </row>
    <row r="856" spans="1:26" ht="13.5" customHeight="1">
      <c r="A856" s="589"/>
      <c r="B856" s="590"/>
      <c r="C856" s="590"/>
      <c r="D856" s="605"/>
      <c r="E856" s="590"/>
      <c r="F856" s="589"/>
      <c r="G856" s="590"/>
      <c r="H856" s="590"/>
      <c r="I856" s="605"/>
      <c r="J856" s="589"/>
      <c r="K856" s="590"/>
      <c r="L856" s="590"/>
      <c r="M856" s="605"/>
      <c r="N856" s="590"/>
      <c r="O856" s="590"/>
      <c r="P856" s="590"/>
      <c r="Q856" s="590"/>
      <c r="R856" s="590"/>
      <c r="S856" s="590"/>
      <c r="T856" s="590"/>
      <c r="U856" s="590"/>
      <c r="V856" s="590"/>
      <c r="W856" s="590"/>
      <c r="X856" s="590"/>
      <c r="Y856" s="590"/>
      <c r="Z856" s="590"/>
    </row>
    <row r="857" spans="1:26" ht="13.5" customHeight="1">
      <c r="A857" s="589"/>
      <c r="B857" s="590"/>
      <c r="C857" s="590"/>
      <c r="D857" s="605"/>
      <c r="E857" s="590"/>
      <c r="F857" s="589"/>
      <c r="G857" s="590"/>
      <c r="H857" s="590"/>
      <c r="I857" s="605"/>
      <c r="J857" s="589"/>
      <c r="K857" s="590"/>
      <c r="L857" s="590"/>
      <c r="M857" s="605"/>
      <c r="N857" s="590"/>
      <c r="O857" s="590"/>
      <c r="P857" s="590"/>
      <c r="Q857" s="590"/>
      <c r="R857" s="590"/>
      <c r="S857" s="590"/>
      <c r="T857" s="590"/>
      <c r="U857" s="590"/>
      <c r="V857" s="590"/>
      <c r="W857" s="590"/>
      <c r="X857" s="590"/>
      <c r="Y857" s="590"/>
      <c r="Z857" s="590"/>
    </row>
    <row r="858" spans="1:26" ht="13.5" customHeight="1">
      <c r="A858" s="589"/>
      <c r="B858" s="590"/>
      <c r="C858" s="590"/>
      <c r="D858" s="605"/>
      <c r="E858" s="590"/>
      <c r="F858" s="589"/>
      <c r="G858" s="590"/>
      <c r="H858" s="590"/>
      <c r="I858" s="605"/>
      <c r="J858" s="589"/>
      <c r="K858" s="590"/>
      <c r="L858" s="590"/>
      <c r="M858" s="605"/>
      <c r="N858" s="590"/>
      <c r="O858" s="590"/>
      <c r="P858" s="590"/>
      <c r="Q858" s="590"/>
      <c r="R858" s="590"/>
      <c r="S858" s="590"/>
      <c r="T858" s="590"/>
      <c r="U858" s="590"/>
      <c r="V858" s="590"/>
      <c r="W858" s="590"/>
      <c r="X858" s="590"/>
      <c r="Y858" s="590"/>
      <c r="Z858" s="590"/>
    </row>
    <row r="859" spans="1:26" ht="13.5" customHeight="1">
      <c r="A859" s="589"/>
      <c r="B859" s="590"/>
      <c r="C859" s="590"/>
      <c r="D859" s="605"/>
      <c r="E859" s="590"/>
      <c r="F859" s="589"/>
      <c r="G859" s="590"/>
      <c r="H859" s="590"/>
      <c r="I859" s="605"/>
      <c r="J859" s="589"/>
      <c r="K859" s="590"/>
      <c r="L859" s="590"/>
      <c r="M859" s="605"/>
      <c r="N859" s="590"/>
      <c r="O859" s="590"/>
      <c r="P859" s="590"/>
      <c r="Q859" s="590"/>
      <c r="R859" s="590"/>
      <c r="S859" s="590"/>
      <c r="T859" s="590"/>
      <c r="U859" s="590"/>
      <c r="V859" s="590"/>
      <c r="W859" s="590"/>
      <c r="X859" s="590"/>
      <c r="Y859" s="590"/>
      <c r="Z859" s="590"/>
    </row>
    <row r="860" spans="1:26" ht="13.5" customHeight="1">
      <c r="A860" s="589"/>
      <c r="B860" s="590"/>
      <c r="C860" s="590"/>
      <c r="D860" s="605"/>
      <c r="E860" s="590"/>
      <c r="F860" s="589"/>
      <c r="G860" s="590"/>
      <c r="H860" s="590"/>
      <c r="I860" s="605"/>
      <c r="J860" s="589"/>
      <c r="K860" s="590"/>
      <c r="L860" s="590"/>
      <c r="M860" s="605"/>
      <c r="N860" s="590"/>
      <c r="O860" s="590"/>
      <c r="P860" s="590"/>
      <c r="Q860" s="590"/>
      <c r="R860" s="590"/>
      <c r="S860" s="590"/>
      <c r="T860" s="590"/>
      <c r="U860" s="590"/>
      <c r="V860" s="590"/>
      <c r="W860" s="590"/>
      <c r="X860" s="590"/>
      <c r="Y860" s="590"/>
      <c r="Z860" s="590"/>
    </row>
    <row r="861" spans="1:26" ht="13.5" customHeight="1">
      <c r="A861" s="589"/>
      <c r="B861" s="590"/>
      <c r="C861" s="590"/>
      <c r="D861" s="605"/>
      <c r="E861" s="590"/>
      <c r="F861" s="589"/>
      <c r="G861" s="590"/>
      <c r="H861" s="590"/>
      <c r="I861" s="605"/>
      <c r="J861" s="589"/>
      <c r="K861" s="590"/>
      <c r="L861" s="590"/>
      <c r="M861" s="605"/>
      <c r="N861" s="590"/>
      <c r="O861" s="590"/>
      <c r="P861" s="590"/>
      <c r="Q861" s="590"/>
      <c r="R861" s="590"/>
      <c r="S861" s="590"/>
      <c r="T861" s="590"/>
      <c r="U861" s="590"/>
      <c r="V861" s="590"/>
      <c r="W861" s="590"/>
      <c r="X861" s="590"/>
      <c r="Y861" s="590"/>
      <c r="Z861" s="590"/>
    </row>
    <row r="862" spans="1:26" ht="13.5" customHeight="1">
      <c r="A862" s="589"/>
      <c r="B862" s="590"/>
      <c r="C862" s="590"/>
      <c r="D862" s="605"/>
      <c r="E862" s="590"/>
      <c r="F862" s="589"/>
      <c r="G862" s="590"/>
      <c r="H862" s="590"/>
      <c r="I862" s="605"/>
      <c r="J862" s="589"/>
      <c r="K862" s="590"/>
      <c r="L862" s="590"/>
      <c r="M862" s="605"/>
      <c r="N862" s="590"/>
      <c r="O862" s="590"/>
      <c r="P862" s="590"/>
      <c r="Q862" s="590"/>
      <c r="R862" s="590"/>
      <c r="S862" s="590"/>
      <c r="T862" s="590"/>
      <c r="U862" s="590"/>
      <c r="V862" s="590"/>
      <c r="W862" s="590"/>
      <c r="X862" s="590"/>
      <c r="Y862" s="590"/>
      <c r="Z862" s="590"/>
    </row>
    <row r="863" spans="1:26" ht="13.5" customHeight="1">
      <c r="A863" s="589"/>
      <c r="B863" s="590"/>
      <c r="C863" s="590"/>
      <c r="D863" s="605"/>
      <c r="E863" s="590"/>
      <c r="F863" s="589"/>
      <c r="G863" s="590"/>
      <c r="H863" s="590"/>
      <c r="I863" s="605"/>
      <c r="J863" s="589"/>
      <c r="K863" s="590"/>
      <c r="L863" s="590"/>
      <c r="M863" s="605"/>
      <c r="N863" s="590"/>
      <c r="O863" s="590"/>
      <c r="P863" s="590"/>
      <c r="Q863" s="590"/>
      <c r="R863" s="590"/>
      <c r="S863" s="590"/>
      <c r="T863" s="590"/>
      <c r="U863" s="590"/>
      <c r="V863" s="590"/>
      <c r="W863" s="590"/>
      <c r="X863" s="590"/>
      <c r="Y863" s="590"/>
      <c r="Z863" s="590"/>
    </row>
    <row r="864" spans="1:26" ht="13.5" customHeight="1">
      <c r="A864" s="589"/>
      <c r="B864" s="590"/>
      <c r="C864" s="590"/>
      <c r="D864" s="605"/>
      <c r="E864" s="590"/>
      <c r="F864" s="589"/>
      <c r="G864" s="590"/>
      <c r="H864" s="590"/>
      <c r="I864" s="605"/>
      <c r="J864" s="589"/>
      <c r="K864" s="590"/>
      <c r="L864" s="590"/>
      <c r="M864" s="605"/>
      <c r="N864" s="590"/>
      <c r="O864" s="590"/>
      <c r="P864" s="590"/>
      <c r="Q864" s="590"/>
      <c r="R864" s="590"/>
      <c r="S864" s="590"/>
      <c r="T864" s="590"/>
      <c r="U864" s="590"/>
      <c r="V864" s="590"/>
      <c r="W864" s="590"/>
      <c r="X864" s="590"/>
      <c r="Y864" s="590"/>
      <c r="Z864" s="590"/>
    </row>
    <row r="865" spans="1:26" ht="13.5" customHeight="1">
      <c r="A865" s="589"/>
      <c r="B865" s="590"/>
      <c r="C865" s="590"/>
      <c r="D865" s="605"/>
      <c r="E865" s="590"/>
      <c r="F865" s="589"/>
      <c r="G865" s="590"/>
      <c r="H865" s="590"/>
      <c r="I865" s="605"/>
      <c r="J865" s="589"/>
      <c r="K865" s="590"/>
      <c r="L865" s="590"/>
      <c r="M865" s="605"/>
      <c r="N865" s="590"/>
      <c r="O865" s="590"/>
      <c r="P865" s="590"/>
      <c r="Q865" s="590"/>
      <c r="R865" s="590"/>
      <c r="S865" s="590"/>
      <c r="T865" s="590"/>
      <c r="U865" s="590"/>
      <c r="V865" s="590"/>
      <c r="W865" s="590"/>
      <c r="X865" s="590"/>
      <c r="Y865" s="590"/>
      <c r="Z865" s="590"/>
    </row>
    <row r="866" spans="1:26" ht="13.5" customHeight="1">
      <c r="A866" s="589"/>
      <c r="B866" s="590"/>
      <c r="C866" s="590"/>
      <c r="D866" s="605"/>
      <c r="E866" s="590"/>
      <c r="F866" s="589"/>
      <c r="G866" s="590"/>
      <c r="H866" s="590"/>
      <c r="I866" s="605"/>
      <c r="J866" s="589"/>
      <c r="K866" s="590"/>
      <c r="L866" s="590"/>
      <c r="M866" s="605"/>
      <c r="N866" s="590"/>
      <c r="O866" s="590"/>
      <c r="P866" s="590"/>
      <c r="Q866" s="590"/>
      <c r="R866" s="590"/>
      <c r="S866" s="590"/>
      <c r="T866" s="590"/>
      <c r="U866" s="590"/>
      <c r="V866" s="590"/>
      <c r="W866" s="590"/>
      <c r="X866" s="590"/>
      <c r="Y866" s="590"/>
      <c r="Z866" s="590"/>
    </row>
    <row r="867" spans="1:26" ht="13.5" customHeight="1">
      <c r="A867" s="589"/>
      <c r="B867" s="590"/>
      <c r="C867" s="590"/>
      <c r="D867" s="605"/>
      <c r="E867" s="590"/>
      <c r="F867" s="589"/>
      <c r="G867" s="590"/>
      <c r="H867" s="590"/>
      <c r="I867" s="605"/>
      <c r="J867" s="589"/>
      <c r="K867" s="590"/>
      <c r="L867" s="590"/>
      <c r="M867" s="605"/>
      <c r="N867" s="590"/>
      <c r="O867" s="590"/>
      <c r="P867" s="590"/>
      <c r="Q867" s="590"/>
      <c r="R867" s="590"/>
      <c r="S867" s="590"/>
      <c r="T867" s="590"/>
      <c r="U867" s="590"/>
      <c r="V867" s="590"/>
      <c r="W867" s="590"/>
      <c r="X867" s="590"/>
      <c r="Y867" s="590"/>
      <c r="Z867" s="590"/>
    </row>
    <row r="868" spans="1:26" ht="13.5" customHeight="1">
      <c r="A868" s="589"/>
      <c r="B868" s="590"/>
      <c r="C868" s="590"/>
      <c r="D868" s="605"/>
      <c r="E868" s="590"/>
      <c r="F868" s="589"/>
      <c r="G868" s="590"/>
      <c r="H868" s="590"/>
      <c r="I868" s="605"/>
      <c r="J868" s="589"/>
      <c r="K868" s="590"/>
      <c r="L868" s="590"/>
      <c r="M868" s="605"/>
      <c r="N868" s="590"/>
      <c r="O868" s="590"/>
      <c r="P868" s="590"/>
      <c r="Q868" s="590"/>
      <c r="R868" s="590"/>
      <c r="S868" s="590"/>
      <c r="T868" s="590"/>
      <c r="U868" s="590"/>
      <c r="V868" s="590"/>
      <c r="W868" s="590"/>
      <c r="X868" s="590"/>
      <c r="Y868" s="590"/>
      <c r="Z868" s="590"/>
    </row>
    <row r="869" spans="1:26" ht="13.5" customHeight="1">
      <c r="A869" s="589"/>
      <c r="B869" s="590"/>
      <c r="C869" s="590"/>
      <c r="D869" s="605"/>
      <c r="E869" s="590"/>
      <c r="F869" s="589"/>
      <c r="G869" s="590"/>
      <c r="H869" s="590"/>
      <c r="I869" s="605"/>
      <c r="J869" s="589"/>
      <c r="K869" s="590"/>
      <c r="L869" s="590"/>
      <c r="M869" s="605"/>
      <c r="N869" s="590"/>
      <c r="O869" s="590"/>
      <c r="P869" s="590"/>
      <c r="Q869" s="590"/>
      <c r="R869" s="590"/>
      <c r="S869" s="590"/>
      <c r="T869" s="590"/>
      <c r="U869" s="590"/>
      <c r="V869" s="590"/>
      <c r="W869" s="590"/>
      <c r="X869" s="590"/>
      <c r="Y869" s="590"/>
      <c r="Z869" s="590"/>
    </row>
    <row r="870" spans="1:26" ht="13.5" customHeight="1">
      <c r="A870" s="589"/>
      <c r="B870" s="590"/>
      <c r="C870" s="590"/>
      <c r="D870" s="605"/>
      <c r="E870" s="590"/>
      <c r="F870" s="589"/>
      <c r="G870" s="590"/>
      <c r="H870" s="590"/>
      <c r="I870" s="605"/>
      <c r="J870" s="589"/>
      <c r="K870" s="590"/>
      <c r="L870" s="590"/>
      <c r="M870" s="605"/>
      <c r="N870" s="590"/>
      <c r="O870" s="590"/>
      <c r="P870" s="590"/>
      <c r="Q870" s="590"/>
      <c r="R870" s="590"/>
      <c r="S870" s="590"/>
      <c r="T870" s="590"/>
      <c r="U870" s="590"/>
      <c r="V870" s="590"/>
      <c r="W870" s="590"/>
      <c r="X870" s="590"/>
      <c r="Y870" s="590"/>
      <c r="Z870" s="590"/>
    </row>
    <row r="871" spans="1:26" ht="13.5" customHeight="1">
      <c r="A871" s="589"/>
      <c r="B871" s="590"/>
      <c r="C871" s="590"/>
      <c r="D871" s="605"/>
      <c r="E871" s="590"/>
      <c r="F871" s="589"/>
      <c r="G871" s="590"/>
      <c r="H871" s="590"/>
      <c r="I871" s="605"/>
      <c r="J871" s="589"/>
      <c r="K871" s="590"/>
      <c r="L871" s="590"/>
      <c r="M871" s="605"/>
      <c r="N871" s="590"/>
      <c r="O871" s="590"/>
      <c r="P871" s="590"/>
      <c r="Q871" s="590"/>
      <c r="R871" s="590"/>
      <c r="S871" s="590"/>
      <c r="T871" s="590"/>
      <c r="U871" s="590"/>
      <c r="V871" s="590"/>
      <c r="W871" s="590"/>
      <c r="X871" s="590"/>
      <c r="Y871" s="590"/>
      <c r="Z871" s="590"/>
    </row>
    <row r="872" spans="1:26" ht="13.5" customHeight="1">
      <c r="A872" s="589"/>
      <c r="B872" s="590"/>
      <c r="C872" s="590"/>
      <c r="D872" s="605"/>
      <c r="E872" s="590"/>
      <c r="F872" s="589"/>
      <c r="G872" s="590"/>
      <c r="H872" s="590"/>
      <c r="I872" s="605"/>
      <c r="J872" s="589"/>
      <c r="K872" s="590"/>
      <c r="L872" s="590"/>
      <c r="M872" s="605"/>
      <c r="N872" s="590"/>
      <c r="O872" s="590"/>
      <c r="P872" s="590"/>
      <c r="Q872" s="590"/>
      <c r="R872" s="590"/>
      <c r="S872" s="590"/>
      <c r="T872" s="590"/>
      <c r="U872" s="590"/>
      <c r="V872" s="590"/>
      <c r="W872" s="590"/>
      <c r="X872" s="590"/>
      <c r="Y872" s="590"/>
      <c r="Z872" s="590"/>
    </row>
    <row r="873" spans="1:26" ht="13.5" customHeight="1">
      <c r="A873" s="589"/>
      <c r="B873" s="590"/>
      <c r="C873" s="590"/>
      <c r="D873" s="605"/>
      <c r="E873" s="590"/>
      <c r="F873" s="589"/>
      <c r="G873" s="590"/>
      <c r="H873" s="590"/>
      <c r="I873" s="605"/>
      <c r="J873" s="589"/>
      <c r="K873" s="590"/>
      <c r="L873" s="590"/>
      <c r="M873" s="605"/>
      <c r="N873" s="590"/>
      <c r="O873" s="590"/>
      <c r="P873" s="590"/>
      <c r="Q873" s="590"/>
      <c r="R873" s="590"/>
      <c r="S873" s="590"/>
      <c r="T873" s="590"/>
      <c r="U873" s="590"/>
      <c r="V873" s="590"/>
      <c r="W873" s="590"/>
      <c r="X873" s="590"/>
      <c r="Y873" s="590"/>
      <c r="Z873" s="590"/>
    </row>
    <row r="874" spans="1:26" ht="13.5" customHeight="1">
      <c r="A874" s="589"/>
      <c r="B874" s="590"/>
      <c r="C874" s="590"/>
      <c r="D874" s="605"/>
      <c r="E874" s="590"/>
      <c r="F874" s="589"/>
      <c r="G874" s="590"/>
      <c r="H874" s="590"/>
      <c r="I874" s="605"/>
      <c r="J874" s="589"/>
      <c r="K874" s="590"/>
      <c r="L874" s="590"/>
      <c r="M874" s="605"/>
      <c r="N874" s="590"/>
      <c r="O874" s="590"/>
      <c r="P874" s="590"/>
      <c r="Q874" s="590"/>
      <c r="R874" s="590"/>
      <c r="S874" s="590"/>
      <c r="T874" s="590"/>
      <c r="U874" s="590"/>
      <c r="V874" s="590"/>
      <c r="W874" s="590"/>
      <c r="X874" s="590"/>
      <c r="Y874" s="590"/>
      <c r="Z874" s="590"/>
    </row>
    <row r="875" spans="1:26" ht="13.5" customHeight="1">
      <c r="A875" s="589"/>
      <c r="B875" s="590"/>
      <c r="C875" s="590"/>
      <c r="D875" s="605"/>
      <c r="E875" s="590"/>
      <c r="F875" s="589"/>
      <c r="G875" s="590"/>
      <c r="H875" s="590"/>
      <c r="I875" s="605"/>
      <c r="J875" s="589"/>
      <c r="K875" s="590"/>
      <c r="L875" s="590"/>
      <c r="M875" s="605"/>
      <c r="N875" s="590"/>
      <c r="O875" s="590"/>
      <c r="P875" s="590"/>
      <c r="Q875" s="590"/>
      <c r="R875" s="590"/>
      <c r="S875" s="590"/>
      <c r="T875" s="590"/>
      <c r="U875" s="590"/>
      <c r="V875" s="590"/>
      <c r="W875" s="590"/>
      <c r="X875" s="590"/>
      <c r="Y875" s="590"/>
      <c r="Z875" s="590"/>
    </row>
    <row r="876" spans="1:26" ht="13.5" customHeight="1">
      <c r="A876" s="589"/>
      <c r="B876" s="590"/>
      <c r="C876" s="590"/>
      <c r="D876" s="605"/>
      <c r="E876" s="590"/>
      <c r="F876" s="589"/>
      <c r="G876" s="590"/>
      <c r="H876" s="590"/>
      <c r="I876" s="605"/>
      <c r="J876" s="589"/>
      <c r="K876" s="590"/>
      <c r="L876" s="590"/>
      <c r="M876" s="605"/>
      <c r="N876" s="590"/>
      <c r="O876" s="590"/>
      <c r="P876" s="590"/>
      <c r="Q876" s="590"/>
      <c r="R876" s="590"/>
      <c r="S876" s="590"/>
      <c r="T876" s="590"/>
      <c r="U876" s="590"/>
      <c r="V876" s="590"/>
      <c r="W876" s="590"/>
      <c r="X876" s="590"/>
      <c r="Y876" s="590"/>
      <c r="Z876" s="590"/>
    </row>
    <row r="877" spans="1:26" ht="13.5" customHeight="1">
      <c r="A877" s="589"/>
      <c r="B877" s="590"/>
      <c r="C877" s="590"/>
      <c r="D877" s="605"/>
      <c r="E877" s="590"/>
      <c r="F877" s="589"/>
      <c r="G877" s="590"/>
      <c r="H877" s="590"/>
      <c r="I877" s="605"/>
      <c r="J877" s="589"/>
      <c r="K877" s="590"/>
      <c r="L877" s="590"/>
      <c r="M877" s="605"/>
      <c r="N877" s="590"/>
      <c r="O877" s="590"/>
      <c r="P877" s="590"/>
      <c r="Q877" s="590"/>
      <c r="R877" s="590"/>
      <c r="S877" s="590"/>
      <c r="T877" s="590"/>
      <c r="U877" s="590"/>
      <c r="V877" s="590"/>
      <c r="W877" s="590"/>
      <c r="X877" s="590"/>
      <c r="Y877" s="590"/>
      <c r="Z877" s="590"/>
    </row>
    <row r="878" spans="1:26" ht="13.5" customHeight="1">
      <c r="A878" s="589"/>
      <c r="B878" s="590"/>
      <c r="C878" s="590"/>
      <c r="D878" s="605"/>
      <c r="E878" s="590"/>
      <c r="F878" s="589"/>
      <c r="G878" s="590"/>
      <c r="H878" s="590"/>
      <c r="I878" s="605"/>
      <c r="J878" s="589"/>
      <c r="K878" s="590"/>
      <c r="L878" s="590"/>
      <c r="M878" s="605"/>
      <c r="N878" s="590"/>
      <c r="O878" s="590"/>
      <c r="P878" s="590"/>
      <c r="Q878" s="590"/>
      <c r="R878" s="590"/>
      <c r="S878" s="590"/>
      <c r="T878" s="590"/>
      <c r="U878" s="590"/>
      <c r="V878" s="590"/>
      <c r="W878" s="590"/>
      <c r="X878" s="590"/>
      <c r="Y878" s="590"/>
      <c r="Z878" s="590"/>
    </row>
    <row r="879" spans="1:26" ht="13.5" customHeight="1">
      <c r="A879" s="589"/>
      <c r="B879" s="590"/>
      <c r="C879" s="590"/>
      <c r="D879" s="605"/>
      <c r="E879" s="590"/>
      <c r="F879" s="589"/>
      <c r="G879" s="590"/>
      <c r="H879" s="590"/>
      <c r="I879" s="605"/>
      <c r="J879" s="589"/>
      <c r="K879" s="590"/>
      <c r="L879" s="590"/>
      <c r="M879" s="605"/>
      <c r="N879" s="590"/>
      <c r="O879" s="590"/>
      <c r="P879" s="590"/>
      <c r="Q879" s="590"/>
      <c r="R879" s="590"/>
      <c r="S879" s="590"/>
      <c r="T879" s="590"/>
      <c r="U879" s="590"/>
      <c r="V879" s="590"/>
      <c r="W879" s="590"/>
      <c r="X879" s="590"/>
      <c r="Y879" s="590"/>
      <c r="Z879" s="590"/>
    </row>
    <row r="880" spans="1:26" ht="13.5" customHeight="1">
      <c r="A880" s="589"/>
      <c r="B880" s="590"/>
      <c r="C880" s="590"/>
      <c r="D880" s="605"/>
      <c r="E880" s="590"/>
      <c r="F880" s="589"/>
      <c r="G880" s="590"/>
      <c r="H880" s="590"/>
      <c r="I880" s="605"/>
      <c r="J880" s="589"/>
      <c r="K880" s="590"/>
      <c r="L880" s="590"/>
      <c r="M880" s="605"/>
      <c r="N880" s="590"/>
      <c r="O880" s="590"/>
      <c r="P880" s="590"/>
      <c r="Q880" s="590"/>
      <c r="R880" s="590"/>
      <c r="S880" s="590"/>
      <c r="T880" s="590"/>
      <c r="U880" s="590"/>
      <c r="V880" s="590"/>
      <c r="W880" s="590"/>
      <c r="X880" s="590"/>
      <c r="Y880" s="590"/>
      <c r="Z880" s="590"/>
    </row>
    <row r="881" spans="1:26" ht="13.5" customHeight="1">
      <c r="A881" s="589"/>
      <c r="B881" s="590"/>
      <c r="C881" s="590"/>
      <c r="D881" s="605"/>
      <c r="E881" s="590"/>
      <c r="F881" s="589"/>
      <c r="G881" s="590"/>
      <c r="H881" s="590"/>
      <c r="I881" s="605"/>
      <c r="J881" s="589"/>
      <c r="K881" s="590"/>
      <c r="L881" s="590"/>
      <c r="M881" s="605"/>
      <c r="N881" s="590"/>
      <c r="O881" s="590"/>
      <c r="P881" s="590"/>
      <c r="Q881" s="590"/>
      <c r="R881" s="590"/>
      <c r="S881" s="590"/>
      <c r="T881" s="590"/>
      <c r="U881" s="590"/>
      <c r="V881" s="590"/>
      <c r="W881" s="590"/>
      <c r="X881" s="590"/>
      <c r="Y881" s="590"/>
      <c r="Z881" s="590"/>
    </row>
    <row r="882" spans="1:26" ht="13.5" customHeight="1">
      <c r="A882" s="589"/>
      <c r="B882" s="590"/>
      <c r="C882" s="590"/>
      <c r="D882" s="605"/>
      <c r="E882" s="590"/>
      <c r="F882" s="589"/>
      <c r="G882" s="590"/>
      <c r="H882" s="590"/>
      <c r="I882" s="605"/>
      <c r="J882" s="589"/>
      <c r="K882" s="590"/>
      <c r="L882" s="590"/>
      <c r="M882" s="605"/>
      <c r="N882" s="590"/>
      <c r="O882" s="590"/>
      <c r="P882" s="590"/>
      <c r="Q882" s="590"/>
      <c r="R882" s="590"/>
      <c r="S882" s="590"/>
      <c r="T882" s="590"/>
      <c r="U882" s="590"/>
      <c r="V882" s="590"/>
      <c r="W882" s="590"/>
      <c r="X882" s="590"/>
      <c r="Y882" s="590"/>
      <c r="Z882" s="590"/>
    </row>
    <row r="883" spans="1:26" ht="13.5" customHeight="1">
      <c r="A883" s="589"/>
      <c r="B883" s="590"/>
      <c r="C883" s="590"/>
      <c r="D883" s="605"/>
      <c r="E883" s="590"/>
      <c r="F883" s="589"/>
      <c r="G883" s="590"/>
      <c r="H883" s="590"/>
      <c r="I883" s="605"/>
      <c r="J883" s="589"/>
      <c r="K883" s="590"/>
      <c r="L883" s="590"/>
      <c r="M883" s="605"/>
      <c r="N883" s="590"/>
      <c r="O883" s="590"/>
      <c r="P883" s="590"/>
      <c r="Q883" s="590"/>
      <c r="R883" s="590"/>
      <c r="S883" s="590"/>
      <c r="T883" s="590"/>
      <c r="U883" s="590"/>
      <c r="V883" s="590"/>
      <c r="W883" s="590"/>
      <c r="X883" s="590"/>
      <c r="Y883" s="590"/>
      <c r="Z883" s="590"/>
    </row>
    <row r="884" spans="1:26" ht="13.5" customHeight="1">
      <c r="A884" s="589"/>
      <c r="B884" s="590"/>
      <c r="C884" s="590"/>
      <c r="D884" s="605"/>
      <c r="E884" s="590"/>
      <c r="F884" s="589"/>
      <c r="G884" s="590"/>
      <c r="H884" s="590"/>
      <c r="I884" s="605"/>
      <c r="J884" s="589"/>
      <c r="K884" s="590"/>
      <c r="L884" s="590"/>
      <c r="M884" s="605"/>
      <c r="N884" s="590"/>
      <c r="O884" s="590"/>
      <c r="P884" s="590"/>
      <c r="Q884" s="590"/>
      <c r="R884" s="590"/>
      <c r="S884" s="590"/>
      <c r="T884" s="590"/>
      <c r="U884" s="590"/>
      <c r="V884" s="590"/>
      <c r="W884" s="590"/>
      <c r="X884" s="590"/>
      <c r="Y884" s="590"/>
      <c r="Z884" s="590"/>
    </row>
    <row r="885" spans="1:26" ht="13.5" customHeight="1">
      <c r="A885" s="589"/>
      <c r="B885" s="590"/>
      <c r="C885" s="590"/>
      <c r="D885" s="605"/>
      <c r="E885" s="590"/>
      <c r="F885" s="589"/>
      <c r="G885" s="590"/>
      <c r="H885" s="590"/>
      <c r="I885" s="605"/>
      <c r="J885" s="589"/>
      <c r="K885" s="590"/>
      <c r="L885" s="590"/>
      <c r="M885" s="605"/>
      <c r="N885" s="590"/>
      <c r="O885" s="590"/>
      <c r="P885" s="590"/>
      <c r="Q885" s="590"/>
      <c r="R885" s="590"/>
      <c r="S885" s="590"/>
      <c r="T885" s="590"/>
      <c r="U885" s="590"/>
      <c r="V885" s="590"/>
      <c r="W885" s="590"/>
      <c r="X885" s="590"/>
      <c r="Y885" s="590"/>
      <c r="Z885" s="590"/>
    </row>
    <row r="886" spans="1:26" ht="13.5" customHeight="1">
      <c r="A886" s="589"/>
      <c r="B886" s="590"/>
      <c r="C886" s="590"/>
      <c r="D886" s="605"/>
      <c r="E886" s="590"/>
      <c r="F886" s="589"/>
      <c r="G886" s="590"/>
      <c r="H886" s="590"/>
      <c r="I886" s="605"/>
      <c r="J886" s="589"/>
      <c r="K886" s="590"/>
      <c r="L886" s="590"/>
      <c r="M886" s="605"/>
      <c r="N886" s="590"/>
      <c r="O886" s="590"/>
      <c r="P886" s="590"/>
      <c r="Q886" s="590"/>
      <c r="R886" s="590"/>
      <c r="S886" s="590"/>
      <c r="T886" s="590"/>
      <c r="U886" s="590"/>
      <c r="V886" s="590"/>
      <c r="W886" s="590"/>
      <c r="X886" s="590"/>
      <c r="Y886" s="590"/>
      <c r="Z886" s="590"/>
    </row>
    <row r="887" spans="1:26" ht="13.5" customHeight="1">
      <c r="A887" s="589"/>
      <c r="B887" s="590"/>
      <c r="C887" s="590"/>
      <c r="D887" s="605"/>
      <c r="E887" s="590"/>
      <c r="F887" s="589"/>
      <c r="G887" s="590"/>
      <c r="H887" s="590"/>
      <c r="I887" s="605"/>
      <c r="J887" s="589"/>
      <c r="K887" s="590"/>
      <c r="L887" s="590"/>
      <c r="M887" s="605"/>
      <c r="N887" s="590"/>
      <c r="O887" s="590"/>
      <c r="P887" s="590"/>
      <c r="Q887" s="590"/>
      <c r="R887" s="590"/>
      <c r="S887" s="590"/>
      <c r="T887" s="590"/>
      <c r="U887" s="590"/>
      <c r="V887" s="590"/>
      <c r="W887" s="590"/>
      <c r="X887" s="590"/>
      <c r="Y887" s="590"/>
      <c r="Z887" s="590"/>
    </row>
    <row r="888" spans="1:26" ht="13.5" customHeight="1">
      <c r="A888" s="589"/>
      <c r="B888" s="590"/>
      <c r="C888" s="590"/>
      <c r="D888" s="605"/>
      <c r="E888" s="590"/>
      <c r="F888" s="589"/>
      <c r="G888" s="590"/>
      <c r="H888" s="590"/>
      <c r="I888" s="605"/>
      <c r="J888" s="589"/>
      <c r="K888" s="590"/>
      <c r="L888" s="590"/>
      <c r="M888" s="605"/>
      <c r="N888" s="590"/>
      <c r="O888" s="590"/>
      <c r="P888" s="590"/>
      <c r="Q888" s="590"/>
      <c r="R888" s="590"/>
      <c r="S888" s="590"/>
      <c r="T888" s="590"/>
      <c r="U888" s="590"/>
      <c r="V888" s="590"/>
      <c r="W888" s="590"/>
      <c r="X888" s="590"/>
      <c r="Y888" s="590"/>
      <c r="Z888" s="590"/>
    </row>
    <row r="889" spans="1:26" ht="13.5" customHeight="1">
      <c r="A889" s="589"/>
      <c r="B889" s="590"/>
      <c r="C889" s="590"/>
      <c r="D889" s="605"/>
      <c r="E889" s="590"/>
      <c r="F889" s="589"/>
      <c r="G889" s="590"/>
      <c r="H889" s="590"/>
      <c r="I889" s="605"/>
      <c r="J889" s="589"/>
      <c r="K889" s="590"/>
      <c r="L889" s="590"/>
      <c r="M889" s="605"/>
      <c r="N889" s="590"/>
      <c r="O889" s="590"/>
      <c r="P889" s="590"/>
      <c r="Q889" s="590"/>
      <c r="R889" s="590"/>
      <c r="S889" s="590"/>
      <c r="T889" s="590"/>
      <c r="U889" s="590"/>
      <c r="V889" s="590"/>
      <c r="W889" s="590"/>
      <c r="X889" s="590"/>
      <c r="Y889" s="590"/>
      <c r="Z889" s="590"/>
    </row>
    <row r="890" spans="1:26" ht="13.5" customHeight="1">
      <c r="A890" s="589"/>
      <c r="B890" s="590"/>
      <c r="C890" s="590"/>
      <c r="D890" s="605"/>
      <c r="E890" s="590"/>
      <c r="F890" s="589"/>
      <c r="G890" s="590"/>
      <c r="H890" s="590"/>
      <c r="I890" s="605"/>
      <c r="J890" s="589"/>
      <c r="K890" s="590"/>
      <c r="L890" s="590"/>
      <c r="M890" s="605"/>
      <c r="N890" s="590"/>
      <c r="O890" s="590"/>
      <c r="P890" s="590"/>
      <c r="Q890" s="590"/>
      <c r="R890" s="590"/>
      <c r="S890" s="590"/>
      <c r="T890" s="590"/>
      <c r="U890" s="590"/>
      <c r="V890" s="590"/>
      <c r="W890" s="590"/>
      <c r="X890" s="590"/>
      <c r="Y890" s="590"/>
      <c r="Z890" s="590"/>
    </row>
    <row r="891" spans="1:26" ht="13.5" customHeight="1">
      <c r="A891" s="589"/>
      <c r="B891" s="590"/>
      <c r="C891" s="590"/>
      <c r="D891" s="605"/>
      <c r="E891" s="590"/>
      <c r="F891" s="589"/>
      <c r="G891" s="590"/>
      <c r="H891" s="590"/>
      <c r="I891" s="605"/>
      <c r="J891" s="589"/>
      <c r="K891" s="590"/>
      <c r="L891" s="590"/>
      <c r="M891" s="605"/>
      <c r="N891" s="590"/>
      <c r="O891" s="590"/>
      <c r="P891" s="590"/>
      <c r="Q891" s="590"/>
      <c r="R891" s="590"/>
      <c r="S891" s="590"/>
      <c r="T891" s="590"/>
      <c r="U891" s="590"/>
      <c r="V891" s="590"/>
      <c r="W891" s="590"/>
      <c r="X891" s="590"/>
      <c r="Y891" s="590"/>
      <c r="Z891" s="590"/>
    </row>
    <row r="892" spans="1:26" ht="13.5" customHeight="1">
      <c r="A892" s="589"/>
      <c r="B892" s="590"/>
      <c r="C892" s="590"/>
      <c r="D892" s="605"/>
      <c r="E892" s="590"/>
      <c r="F892" s="589"/>
      <c r="G892" s="590"/>
      <c r="H892" s="590"/>
      <c r="I892" s="605"/>
      <c r="J892" s="589"/>
      <c r="K892" s="590"/>
      <c r="L892" s="590"/>
      <c r="M892" s="605"/>
      <c r="N892" s="590"/>
      <c r="O892" s="590"/>
      <c r="P892" s="590"/>
      <c r="Q892" s="590"/>
      <c r="R892" s="590"/>
      <c r="S892" s="590"/>
      <c r="T892" s="590"/>
      <c r="U892" s="590"/>
      <c r="V892" s="590"/>
      <c r="W892" s="590"/>
      <c r="X892" s="590"/>
      <c r="Y892" s="590"/>
      <c r="Z892" s="590"/>
    </row>
    <row r="893" spans="1:26" ht="13.5" customHeight="1">
      <c r="A893" s="589"/>
      <c r="B893" s="590"/>
      <c r="C893" s="590"/>
      <c r="D893" s="605"/>
      <c r="E893" s="590"/>
      <c r="F893" s="589"/>
      <c r="G893" s="590"/>
      <c r="H893" s="590"/>
      <c r="I893" s="605"/>
      <c r="J893" s="589"/>
      <c r="K893" s="590"/>
      <c r="L893" s="590"/>
      <c r="M893" s="605"/>
      <c r="N893" s="590"/>
      <c r="O893" s="590"/>
      <c r="P893" s="590"/>
      <c r="Q893" s="590"/>
      <c r="R893" s="590"/>
      <c r="S893" s="590"/>
      <c r="T893" s="590"/>
      <c r="U893" s="590"/>
      <c r="V893" s="590"/>
      <c r="W893" s="590"/>
      <c r="X893" s="590"/>
      <c r="Y893" s="590"/>
      <c r="Z893" s="590"/>
    </row>
    <row r="894" spans="1:26" ht="13.5" customHeight="1">
      <c r="A894" s="589"/>
      <c r="B894" s="590"/>
      <c r="C894" s="590"/>
      <c r="D894" s="605"/>
      <c r="E894" s="590"/>
      <c r="F894" s="589"/>
      <c r="G894" s="590"/>
      <c r="H894" s="590"/>
      <c r="I894" s="605"/>
      <c r="J894" s="589"/>
      <c r="K894" s="590"/>
      <c r="L894" s="590"/>
      <c r="M894" s="605"/>
      <c r="N894" s="590"/>
      <c r="O894" s="590"/>
      <c r="P894" s="590"/>
      <c r="Q894" s="590"/>
      <c r="R894" s="590"/>
      <c r="S894" s="590"/>
      <c r="T894" s="590"/>
      <c r="U894" s="590"/>
      <c r="V894" s="590"/>
      <c r="W894" s="590"/>
      <c r="X894" s="590"/>
      <c r="Y894" s="590"/>
      <c r="Z894" s="590"/>
    </row>
    <row r="895" spans="1:26" ht="13.5" customHeight="1">
      <c r="A895" s="589"/>
      <c r="B895" s="590"/>
      <c r="C895" s="590"/>
      <c r="D895" s="605"/>
      <c r="E895" s="590"/>
      <c r="F895" s="589"/>
      <c r="G895" s="590"/>
      <c r="H895" s="590"/>
      <c r="I895" s="605"/>
      <c r="J895" s="589"/>
      <c r="K895" s="590"/>
      <c r="L895" s="590"/>
      <c r="M895" s="605"/>
      <c r="N895" s="590"/>
      <c r="O895" s="590"/>
      <c r="P895" s="590"/>
      <c r="Q895" s="590"/>
      <c r="R895" s="590"/>
      <c r="S895" s="590"/>
      <c r="T895" s="590"/>
      <c r="U895" s="590"/>
      <c r="V895" s="590"/>
      <c r="W895" s="590"/>
      <c r="X895" s="590"/>
      <c r="Y895" s="590"/>
      <c r="Z895" s="590"/>
    </row>
    <row r="896" spans="1:26" ht="13.5" customHeight="1">
      <c r="A896" s="589"/>
      <c r="B896" s="590"/>
      <c r="C896" s="590"/>
      <c r="D896" s="605"/>
      <c r="E896" s="590"/>
      <c r="F896" s="589"/>
      <c r="G896" s="590"/>
      <c r="H896" s="590"/>
      <c r="I896" s="605"/>
      <c r="J896" s="589"/>
      <c r="K896" s="590"/>
      <c r="L896" s="590"/>
      <c r="M896" s="605"/>
      <c r="N896" s="590"/>
      <c r="O896" s="590"/>
      <c r="P896" s="590"/>
      <c r="Q896" s="590"/>
      <c r="R896" s="590"/>
      <c r="S896" s="590"/>
      <c r="T896" s="590"/>
      <c r="U896" s="590"/>
      <c r="V896" s="590"/>
      <c r="W896" s="590"/>
      <c r="X896" s="590"/>
      <c r="Y896" s="590"/>
      <c r="Z896" s="590"/>
    </row>
    <row r="897" spans="1:26" ht="13.5" customHeight="1">
      <c r="A897" s="589"/>
      <c r="B897" s="590"/>
      <c r="C897" s="590"/>
      <c r="D897" s="605"/>
      <c r="E897" s="590"/>
      <c r="F897" s="589"/>
      <c r="G897" s="590"/>
      <c r="H897" s="590"/>
      <c r="I897" s="605"/>
      <c r="J897" s="589"/>
      <c r="K897" s="590"/>
      <c r="L897" s="590"/>
      <c r="M897" s="605"/>
      <c r="N897" s="590"/>
      <c r="O897" s="590"/>
      <c r="P897" s="590"/>
      <c r="Q897" s="590"/>
      <c r="R897" s="590"/>
      <c r="S897" s="590"/>
      <c r="T897" s="590"/>
      <c r="U897" s="590"/>
      <c r="V897" s="590"/>
      <c r="W897" s="590"/>
      <c r="X897" s="590"/>
      <c r="Y897" s="590"/>
      <c r="Z897" s="590"/>
    </row>
    <row r="898" spans="1:26" ht="13.5" customHeight="1">
      <c r="A898" s="589"/>
      <c r="B898" s="590"/>
      <c r="C898" s="590"/>
      <c r="D898" s="605"/>
      <c r="E898" s="590"/>
      <c r="F898" s="589"/>
      <c r="G898" s="590"/>
      <c r="H898" s="590"/>
      <c r="I898" s="605"/>
      <c r="J898" s="589"/>
      <c r="K898" s="590"/>
      <c r="L898" s="590"/>
      <c r="M898" s="605"/>
      <c r="N898" s="590"/>
      <c r="O898" s="590"/>
      <c r="P898" s="590"/>
      <c r="Q898" s="590"/>
      <c r="R898" s="590"/>
      <c r="S898" s="590"/>
      <c r="T898" s="590"/>
      <c r="U898" s="590"/>
      <c r="V898" s="590"/>
      <c r="W898" s="590"/>
      <c r="X898" s="590"/>
      <c r="Y898" s="590"/>
      <c r="Z898" s="590"/>
    </row>
    <row r="899" spans="1:26" ht="13.5" customHeight="1">
      <c r="A899" s="589"/>
      <c r="B899" s="590"/>
      <c r="C899" s="590"/>
      <c r="D899" s="605"/>
      <c r="E899" s="590"/>
      <c r="F899" s="589"/>
      <c r="G899" s="590"/>
      <c r="H899" s="590"/>
      <c r="I899" s="605"/>
      <c r="J899" s="589"/>
      <c r="K899" s="590"/>
      <c r="L899" s="590"/>
      <c r="M899" s="605"/>
      <c r="N899" s="590"/>
      <c r="O899" s="590"/>
      <c r="P899" s="590"/>
      <c r="Q899" s="590"/>
      <c r="R899" s="590"/>
      <c r="S899" s="590"/>
      <c r="T899" s="590"/>
      <c r="U899" s="590"/>
      <c r="V899" s="590"/>
      <c r="W899" s="590"/>
      <c r="X899" s="590"/>
      <c r="Y899" s="590"/>
      <c r="Z899" s="590"/>
    </row>
    <row r="900" spans="1:26" ht="13.5" customHeight="1">
      <c r="A900" s="589"/>
      <c r="B900" s="590"/>
      <c r="C900" s="590"/>
      <c r="D900" s="605"/>
      <c r="E900" s="590"/>
      <c r="F900" s="589"/>
      <c r="G900" s="590"/>
      <c r="H900" s="590"/>
      <c r="I900" s="605"/>
      <c r="J900" s="589"/>
      <c r="K900" s="590"/>
      <c r="L900" s="590"/>
      <c r="M900" s="605"/>
      <c r="N900" s="590"/>
      <c r="O900" s="590"/>
      <c r="P900" s="590"/>
      <c r="Q900" s="590"/>
      <c r="R900" s="590"/>
      <c r="S900" s="590"/>
      <c r="T900" s="590"/>
      <c r="U900" s="590"/>
      <c r="V900" s="590"/>
      <c r="W900" s="590"/>
      <c r="X900" s="590"/>
      <c r="Y900" s="590"/>
      <c r="Z900" s="590"/>
    </row>
    <row r="901" spans="1:26" ht="13.5" customHeight="1">
      <c r="A901" s="589"/>
      <c r="B901" s="590"/>
      <c r="C901" s="590"/>
      <c r="D901" s="605"/>
      <c r="E901" s="590"/>
      <c r="F901" s="589"/>
      <c r="G901" s="590"/>
      <c r="H901" s="590"/>
      <c r="I901" s="605"/>
      <c r="J901" s="589"/>
      <c r="K901" s="590"/>
      <c r="L901" s="590"/>
      <c r="M901" s="605"/>
      <c r="N901" s="590"/>
      <c r="O901" s="590"/>
      <c r="P901" s="590"/>
      <c r="Q901" s="590"/>
      <c r="R901" s="590"/>
      <c r="S901" s="590"/>
      <c r="T901" s="590"/>
      <c r="U901" s="590"/>
      <c r="V901" s="590"/>
      <c r="W901" s="590"/>
      <c r="X901" s="590"/>
      <c r="Y901" s="590"/>
      <c r="Z901" s="590"/>
    </row>
    <row r="902" spans="1:26" ht="13.5" customHeight="1">
      <c r="A902" s="589"/>
      <c r="B902" s="590"/>
      <c r="C902" s="590"/>
      <c r="D902" s="605"/>
      <c r="E902" s="590"/>
      <c r="F902" s="589"/>
      <c r="G902" s="590"/>
      <c r="H902" s="590"/>
      <c r="I902" s="605"/>
      <c r="J902" s="589"/>
      <c r="K902" s="590"/>
      <c r="L902" s="590"/>
      <c r="M902" s="605"/>
      <c r="N902" s="590"/>
      <c r="O902" s="590"/>
      <c r="P902" s="590"/>
      <c r="Q902" s="590"/>
      <c r="R902" s="590"/>
      <c r="S902" s="590"/>
      <c r="T902" s="590"/>
      <c r="U902" s="590"/>
      <c r="V902" s="590"/>
      <c r="W902" s="590"/>
      <c r="X902" s="590"/>
      <c r="Y902" s="590"/>
      <c r="Z902" s="590"/>
    </row>
    <row r="903" spans="1:26" ht="13.5" customHeight="1">
      <c r="A903" s="589"/>
      <c r="B903" s="590"/>
      <c r="C903" s="590"/>
      <c r="D903" s="605"/>
      <c r="E903" s="590"/>
      <c r="F903" s="589"/>
      <c r="G903" s="590"/>
      <c r="H903" s="590"/>
      <c r="I903" s="605"/>
      <c r="J903" s="589"/>
      <c r="K903" s="590"/>
      <c r="L903" s="590"/>
      <c r="M903" s="605"/>
      <c r="N903" s="590"/>
      <c r="O903" s="590"/>
      <c r="P903" s="590"/>
      <c r="Q903" s="590"/>
      <c r="R903" s="590"/>
      <c r="S903" s="590"/>
      <c r="T903" s="590"/>
      <c r="U903" s="590"/>
      <c r="V903" s="590"/>
      <c r="W903" s="590"/>
      <c r="X903" s="590"/>
      <c r="Y903" s="590"/>
      <c r="Z903" s="590"/>
    </row>
    <row r="904" spans="1:26" ht="13.5" customHeight="1">
      <c r="A904" s="589"/>
      <c r="B904" s="590"/>
      <c r="C904" s="590"/>
      <c r="D904" s="605"/>
      <c r="E904" s="590"/>
      <c r="F904" s="589"/>
      <c r="G904" s="590"/>
      <c r="H904" s="590"/>
      <c r="I904" s="605"/>
      <c r="J904" s="589"/>
      <c r="K904" s="590"/>
      <c r="L904" s="590"/>
      <c r="M904" s="605"/>
      <c r="N904" s="590"/>
      <c r="O904" s="590"/>
      <c r="P904" s="590"/>
      <c r="Q904" s="590"/>
      <c r="R904" s="590"/>
      <c r="S904" s="590"/>
      <c r="T904" s="590"/>
      <c r="U904" s="590"/>
      <c r="V904" s="590"/>
      <c r="W904" s="590"/>
      <c r="X904" s="590"/>
      <c r="Y904" s="590"/>
      <c r="Z904" s="590"/>
    </row>
    <row r="905" spans="1:26" ht="13.5" customHeight="1">
      <c r="A905" s="589"/>
      <c r="B905" s="590"/>
      <c r="C905" s="590"/>
      <c r="D905" s="605"/>
      <c r="E905" s="590"/>
      <c r="F905" s="589"/>
      <c r="G905" s="590"/>
      <c r="H905" s="590"/>
      <c r="I905" s="605"/>
      <c r="J905" s="589"/>
      <c r="K905" s="590"/>
      <c r="L905" s="590"/>
      <c r="M905" s="605"/>
      <c r="N905" s="590"/>
      <c r="O905" s="590"/>
      <c r="P905" s="590"/>
      <c r="Q905" s="590"/>
      <c r="R905" s="590"/>
      <c r="S905" s="590"/>
      <c r="T905" s="590"/>
      <c r="U905" s="590"/>
      <c r="V905" s="590"/>
      <c r="W905" s="590"/>
      <c r="X905" s="590"/>
      <c r="Y905" s="590"/>
      <c r="Z905" s="590"/>
    </row>
    <row r="906" spans="1:26" ht="13.5" customHeight="1">
      <c r="A906" s="589"/>
      <c r="B906" s="590"/>
      <c r="C906" s="590"/>
      <c r="D906" s="605"/>
      <c r="E906" s="590"/>
      <c r="F906" s="589"/>
      <c r="G906" s="590"/>
      <c r="H906" s="590"/>
      <c r="I906" s="605"/>
      <c r="J906" s="589"/>
      <c r="K906" s="590"/>
      <c r="L906" s="590"/>
      <c r="M906" s="605"/>
      <c r="N906" s="590"/>
      <c r="O906" s="590"/>
      <c r="P906" s="590"/>
      <c r="Q906" s="590"/>
      <c r="R906" s="590"/>
      <c r="S906" s="590"/>
      <c r="T906" s="590"/>
      <c r="U906" s="590"/>
      <c r="V906" s="590"/>
      <c r="W906" s="590"/>
      <c r="X906" s="590"/>
      <c r="Y906" s="590"/>
      <c r="Z906" s="590"/>
    </row>
    <row r="907" spans="1:26" ht="13.5" customHeight="1">
      <c r="A907" s="589"/>
      <c r="B907" s="590"/>
      <c r="C907" s="590"/>
      <c r="D907" s="605"/>
      <c r="E907" s="590"/>
      <c r="F907" s="589"/>
      <c r="G907" s="590"/>
      <c r="H907" s="590"/>
      <c r="I907" s="605"/>
      <c r="J907" s="589"/>
      <c r="K907" s="590"/>
      <c r="L907" s="590"/>
      <c r="M907" s="605"/>
      <c r="N907" s="590"/>
      <c r="O907" s="590"/>
      <c r="P907" s="590"/>
      <c r="Q907" s="590"/>
      <c r="R907" s="590"/>
      <c r="S907" s="590"/>
      <c r="T907" s="590"/>
      <c r="U907" s="590"/>
      <c r="V907" s="590"/>
      <c r="W907" s="590"/>
      <c r="X907" s="590"/>
      <c r="Y907" s="590"/>
      <c r="Z907" s="590"/>
    </row>
    <row r="908" spans="1:26" ht="13.5" customHeight="1">
      <c r="A908" s="589"/>
      <c r="B908" s="590"/>
      <c r="C908" s="590"/>
      <c r="D908" s="605"/>
      <c r="E908" s="590"/>
      <c r="F908" s="589"/>
      <c r="G908" s="590"/>
      <c r="H908" s="590"/>
      <c r="I908" s="605"/>
      <c r="J908" s="589"/>
      <c r="K908" s="590"/>
      <c r="L908" s="590"/>
      <c r="M908" s="605"/>
      <c r="N908" s="590"/>
      <c r="O908" s="590"/>
      <c r="P908" s="590"/>
      <c r="Q908" s="590"/>
      <c r="R908" s="590"/>
      <c r="S908" s="590"/>
      <c r="T908" s="590"/>
      <c r="U908" s="590"/>
      <c r="V908" s="590"/>
      <c r="W908" s="590"/>
      <c r="X908" s="590"/>
      <c r="Y908" s="590"/>
      <c r="Z908" s="590"/>
    </row>
    <row r="909" spans="1:26" ht="13.5" customHeight="1">
      <c r="A909" s="589"/>
      <c r="B909" s="590"/>
      <c r="C909" s="590"/>
      <c r="D909" s="605"/>
      <c r="E909" s="590"/>
      <c r="F909" s="589"/>
      <c r="G909" s="590"/>
      <c r="H909" s="590"/>
      <c r="I909" s="605"/>
      <c r="J909" s="589"/>
      <c r="K909" s="590"/>
      <c r="L909" s="590"/>
      <c r="M909" s="605"/>
      <c r="N909" s="590"/>
      <c r="O909" s="590"/>
      <c r="P909" s="590"/>
      <c r="Q909" s="590"/>
      <c r="R909" s="590"/>
      <c r="S909" s="590"/>
      <c r="T909" s="590"/>
      <c r="U909" s="590"/>
      <c r="V909" s="590"/>
      <c r="W909" s="590"/>
      <c r="X909" s="590"/>
      <c r="Y909" s="590"/>
      <c r="Z909" s="590"/>
    </row>
    <row r="910" spans="1:26" ht="13.5" customHeight="1">
      <c r="A910" s="589"/>
      <c r="B910" s="590"/>
      <c r="C910" s="590"/>
      <c r="D910" s="605"/>
      <c r="E910" s="590"/>
      <c r="F910" s="589"/>
      <c r="G910" s="590"/>
      <c r="H910" s="590"/>
      <c r="I910" s="605"/>
      <c r="J910" s="589"/>
      <c r="K910" s="590"/>
      <c r="L910" s="590"/>
      <c r="M910" s="605"/>
      <c r="N910" s="590"/>
      <c r="O910" s="590"/>
      <c r="P910" s="590"/>
      <c r="Q910" s="590"/>
      <c r="R910" s="590"/>
      <c r="S910" s="590"/>
      <c r="T910" s="590"/>
      <c r="U910" s="590"/>
      <c r="V910" s="590"/>
      <c r="W910" s="590"/>
      <c r="X910" s="590"/>
      <c r="Y910" s="590"/>
      <c r="Z910" s="590"/>
    </row>
    <row r="911" spans="1:26" ht="13.5" customHeight="1">
      <c r="A911" s="589"/>
      <c r="B911" s="590"/>
      <c r="C911" s="590"/>
      <c r="D911" s="605"/>
      <c r="E911" s="590"/>
      <c r="F911" s="589"/>
      <c r="G911" s="590"/>
      <c r="H911" s="590"/>
      <c r="I911" s="605"/>
      <c r="J911" s="589"/>
      <c r="K911" s="590"/>
      <c r="L911" s="590"/>
      <c r="M911" s="605"/>
      <c r="N911" s="590"/>
      <c r="O911" s="590"/>
      <c r="P911" s="590"/>
      <c r="Q911" s="590"/>
      <c r="R911" s="590"/>
      <c r="S911" s="590"/>
      <c r="T911" s="590"/>
      <c r="U911" s="590"/>
      <c r="V911" s="590"/>
      <c r="W911" s="590"/>
      <c r="X911" s="590"/>
      <c r="Y911" s="590"/>
      <c r="Z911" s="590"/>
    </row>
    <row r="912" spans="1:26" ht="13.5" customHeight="1">
      <c r="A912" s="589"/>
      <c r="B912" s="590"/>
      <c r="C912" s="590"/>
      <c r="D912" s="605"/>
      <c r="E912" s="590"/>
      <c r="F912" s="589"/>
      <c r="G912" s="590"/>
      <c r="H912" s="590"/>
      <c r="I912" s="605"/>
      <c r="J912" s="589"/>
      <c r="K912" s="590"/>
      <c r="L912" s="590"/>
      <c r="M912" s="605"/>
      <c r="N912" s="590"/>
      <c r="O912" s="590"/>
      <c r="P912" s="590"/>
      <c r="Q912" s="590"/>
      <c r="R912" s="590"/>
      <c r="S912" s="590"/>
      <c r="T912" s="590"/>
      <c r="U912" s="590"/>
      <c r="V912" s="590"/>
      <c r="W912" s="590"/>
      <c r="X912" s="590"/>
      <c r="Y912" s="590"/>
      <c r="Z912" s="590"/>
    </row>
    <row r="913" spans="1:26" ht="13.5" customHeight="1">
      <c r="A913" s="589"/>
      <c r="B913" s="590"/>
      <c r="C913" s="590"/>
      <c r="D913" s="605"/>
      <c r="E913" s="590"/>
      <c r="F913" s="589"/>
      <c r="G913" s="590"/>
      <c r="H913" s="590"/>
      <c r="I913" s="605"/>
      <c r="J913" s="589"/>
      <c r="K913" s="590"/>
      <c r="L913" s="590"/>
      <c r="M913" s="605"/>
      <c r="N913" s="590"/>
      <c r="O913" s="590"/>
      <c r="P913" s="590"/>
      <c r="Q913" s="590"/>
      <c r="R913" s="590"/>
      <c r="S913" s="590"/>
      <c r="T913" s="590"/>
      <c r="U913" s="590"/>
      <c r="V913" s="590"/>
      <c r="W913" s="590"/>
      <c r="X913" s="590"/>
      <c r="Y913" s="590"/>
      <c r="Z913" s="590"/>
    </row>
    <row r="914" spans="1:26" ht="13.5" customHeight="1">
      <c r="A914" s="589"/>
      <c r="B914" s="590"/>
      <c r="C914" s="590"/>
      <c r="D914" s="605"/>
      <c r="E914" s="590"/>
      <c r="F914" s="589"/>
      <c r="G914" s="590"/>
      <c r="H914" s="590"/>
      <c r="I914" s="605"/>
      <c r="J914" s="589"/>
      <c r="K914" s="590"/>
      <c r="L914" s="590"/>
      <c r="M914" s="605"/>
      <c r="N914" s="590"/>
      <c r="O914" s="590"/>
      <c r="P914" s="590"/>
      <c r="Q914" s="590"/>
      <c r="R914" s="590"/>
      <c r="S914" s="590"/>
      <c r="T914" s="590"/>
      <c r="U914" s="590"/>
      <c r="V914" s="590"/>
      <c r="W914" s="590"/>
      <c r="X914" s="590"/>
      <c r="Y914" s="590"/>
      <c r="Z914" s="590"/>
    </row>
    <row r="915" spans="1:26" ht="13.5" customHeight="1">
      <c r="A915" s="589"/>
      <c r="B915" s="590"/>
      <c r="C915" s="590"/>
      <c r="D915" s="605"/>
      <c r="E915" s="590"/>
      <c r="F915" s="589"/>
      <c r="G915" s="590"/>
      <c r="H915" s="590"/>
      <c r="I915" s="605"/>
      <c r="J915" s="589"/>
      <c r="K915" s="590"/>
      <c r="L915" s="590"/>
      <c r="M915" s="605"/>
      <c r="N915" s="590"/>
      <c r="O915" s="590"/>
      <c r="P915" s="590"/>
      <c r="Q915" s="590"/>
      <c r="R915" s="590"/>
      <c r="S915" s="590"/>
      <c r="T915" s="590"/>
      <c r="U915" s="590"/>
      <c r="V915" s="590"/>
      <c r="W915" s="590"/>
      <c r="X915" s="590"/>
      <c r="Y915" s="590"/>
      <c r="Z915" s="590"/>
    </row>
    <row r="916" spans="1:26" ht="13.5" customHeight="1">
      <c r="A916" s="589"/>
      <c r="B916" s="590"/>
      <c r="C916" s="590"/>
      <c r="D916" s="605"/>
      <c r="E916" s="590"/>
      <c r="F916" s="589"/>
      <c r="G916" s="590"/>
      <c r="H916" s="590"/>
      <c r="I916" s="605"/>
      <c r="J916" s="589"/>
      <c r="K916" s="590"/>
      <c r="L916" s="590"/>
      <c r="M916" s="605"/>
      <c r="N916" s="590"/>
      <c r="O916" s="590"/>
      <c r="P916" s="590"/>
      <c r="Q916" s="590"/>
      <c r="R916" s="590"/>
      <c r="S916" s="590"/>
      <c r="T916" s="590"/>
      <c r="U916" s="590"/>
      <c r="V916" s="590"/>
      <c r="W916" s="590"/>
      <c r="X916" s="590"/>
      <c r="Y916" s="590"/>
      <c r="Z916" s="590"/>
    </row>
    <row r="917" spans="1:26" ht="13.5" customHeight="1">
      <c r="A917" s="589"/>
      <c r="B917" s="590"/>
      <c r="C917" s="590"/>
      <c r="D917" s="605"/>
      <c r="E917" s="590"/>
      <c r="F917" s="589"/>
      <c r="G917" s="590"/>
      <c r="H917" s="590"/>
      <c r="I917" s="605"/>
      <c r="J917" s="589"/>
      <c r="K917" s="590"/>
      <c r="L917" s="590"/>
      <c r="M917" s="605"/>
      <c r="N917" s="590"/>
      <c r="O917" s="590"/>
      <c r="P917" s="590"/>
      <c r="Q917" s="590"/>
      <c r="R917" s="590"/>
      <c r="S917" s="590"/>
      <c r="T917" s="590"/>
      <c r="U917" s="590"/>
      <c r="V917" s="590"/>
      <c r="W917" s="590"/>
      <c r="X917" s="590"/>
      <c r="Y917" s="590"/>
      <c r="Z917" s="590"/>
    </row>
    <row r="918" spans="1:26" ht="13.5" customHeight="1">
      <c r="A918" s="589"/>
      <c r="B918" s="590"/>
      <c r="C918" s="590"/>
      <c r="D918" s="605"/>
      <c r="E918" s="590"/>
      <c r="F918" s="589"/>
      <c r="G918" s="590"/>
      <c r="H918" s="590"/>
      <c r="I918" s="605"/>
      <c r="J918" s="589"/>
      <c r="K918" s="590"/>
      <c r="L918" s="590"/>
      <c r="M918" s="605"/>
      <c r="N918" s="590"/>
      <c r="O918" s="590"/>
      <c r="P918" s="590"/>
      <c r="Q918" s="590"/>
      <c r="R918" s="590"/>
      <c r="S918" s="590"/>
      <c r="T918" s="590"/>
      <c r="U918" s="590"/>
      <c r="V918" s="590"/>
      <c r="W918" s="590"/>
      <c r="X918" s="590"/>
      <c r="Y918" s="590"/>
      <c r="Z918" s="590"/>
    </row>
    <row r="919" spans="1:26" ht="13.5" customHeight="1">
      <c r="A919" s="589"/>
      <c r="B919" s="590"/>
      <c r="C919" s="590"/>
      <c r="D919" s="605"/>
      <c r="E919" s="590"/>
      <c r="F919" s="589"/>
      <c r="G919" s="590"/>
      <c r="H919" s="590"/>
      <c r="I919" s="605"/>
      <c r="J919" s="589"/>
      <c r="K919" s="590"/>
      <c r="L919" s="590"/>
      <c r="M919" s="605"/>
      <c r="N919" s="590"/>
      <c r="O919" s="590"/>
      <c r="P919" s="590"/>
      <c r="Q919" s="590"/>
      <c r="R919" s="590"/>
      <c r="S919" s="590"/>
      <c r="T919" s="590"/>
      <c r="U919" s="590"/>
      <c r="V919" s="590"/>
      <c r="W919" s="590"/>
      <c r="X919" s="590"/>
      <c r="Y919" s="590"/>
      <c r="Z919" s="590"/>
    </row>
    <row r="920" spans="1:26" ht="13.5" customHeight="1">
      <c r="A920" s="589"/>
      <c r="B920" s="590"/>
      <c r="C920" s="590"/>
      <c r="D920" s="605"/>
      <c r="E920" s="590"/>
      <c r="F920" s="589"/>
      <c r="G920" s="590"/>
      <c r="H920" s="590"/>
      <c r="I920" s="605"/>
      <c r="J920" s="589"/>
      <c r="K920" s="590"/>
      <c r="L920" s="590"/>
      <c r="M920" s="605"/>
      <c r="N920" s="590"/>
      <c r="O920" s="590"/>
      <c r="P920" s="590"/>
      <c r="Q920" s="590"/>
      <c r="R920" s="590"/>
      <c r="S920" s="590"/>
      <c r="T920" s="590"/>
      <c r="U920" s="590"/>
      <c r="V920" s="590"/>
      <c r="W920" s="590"/>
      <c r="X920" s="590"/>
      <c r="Y920" s="590"/>
      <c r="Z920" s="590"/>
    </row>
    <row r="921" spans="1:26" ht="13.5" customHeight="1">
      <c r="A921" s="589"/>
      <c r="B921" s="590"/>
      <c r="C921" s="590"/>
      <c r="D921" s="605"/>
      <c r="E921" s="590"/>
      <c r="F921" s="589"/>
      <c r="G921" s="590"/>
      <c r="H921" s="590"/>
      <c r="I921" s="605"/>
      <c r="J921" s="589"/>
      <c r="K921" s="590"/>
      <c r="L921" s="590"/>
      <c r="M921" s="605"/>
      <c r="N921" s="590"/>
      <c r="O921" s="590"/>
      <c r="P921" s="590"/>
      <c r="Q921" s="590"/>
      <c r="R921" s="590"/>
      <c r="S921" s="590"/>
      <c r="T921" s="590"/>
      <c r="U921" s="590"/>
      <c r="V921" s="590"/>
      <c r="W921" s="590"/>
      <c r="X921" s="590"/>
      <c r="Y921" s="590"/>
      <c r="Z921" s="590"/>
    </row>
    <row r="922" spans="1:26" ht="13.5" customHeight="1">
      <c r="A922" s="589"/>
      <c r="B922" s="590"/>
      <c r="C922" s="590"/>
      <c r="D922" s="605"/>
      <c r="E922" s="590"/>
      <c r="F922" s="589"/>
      <c r="G922" s="590"/>
      <c r="H922" s="590"/>
      <c r="I922" s="605"/>
      <c r="J922" s="589"/>
      <c r="K922" s="590"/>
      <c r="L922" s="590"/>
      <c r="M922" s="605"/>
      <c r="N922" s="590"/>
      <c r="O922" s="590"/>
      <c r="P922" s="590"/>
      <c r="Q922" s="590"/>
      <c r="R922" s="590"/>
      <c r="S922" s="590"/>
      <c r="T922" s="590"/>
      <c r="U922" s="590"/>
      <c r="V922" s="590"/>
      <c r="W922" s="590"/>
      <c r="X922" s="590"/>
      <c r="Y922" s="590"/>
      <c r="Z922" s="590"/>
    </row>
    <row r="923" spans="1:26" ht="13.5" customHeight="1">
      <c r="A923" s="589"/>
      <c r="B923" s="590"/>
      <c r="C923" s="590"/>
      <c r="D923" s="605"/>
      <c r="E923" s="590"/>
      <c r="F923" s="589"/>
      <c r="G923" s="590"/>
      <c r="H923" s="590"/>
      <c r="I923" s="605"/>
      <c r="J923" s="589"/>
      <c r="K923" s="590"/>
      <c r="L923" s="590"/>
      <c r="M923" s="605"/>
      <c r="N923" s="590"/>
      <c r="O923" s="590"/>
      <c r="P923" s="590"/>
      <c r="Q923" s="590"/>
      <c r="R923" s="590"/>
      <c r="S923" s="590"/>
      <c r="T923" s="590"/>
      <c r="U923" s="590"/>
      <c r="V923" s="590"/>
      <c r="W923" s="590"/>
      <c r="X923" s="590"/>
      <c r="Y923" s="590"/>
      <c r="Z923" s="590"/>
    </row>
    <row r="924" spans="1:26" ht="13.5" customHeight="1">
      <c r="A924" s="589"/>
      <c r="B924" s="590"/>
      <c r="C924" s="590"/>
      <c r="D924" s="605"/>
      <c r="E924" s="590"/>
      <c r="F924" s="589"/>
      <c r="G924" s="590"/>
      <c r="H924" s="590"/>
      <c r="I924" s="605"/>
      <c r="J924" s="589"/>
      <c r="K924" s="590"/>
      <c r="L924" s="590"/>
      <c r="M924" s="605"/>
      <c r="N924" s="590"/>
      <c r="O924" s="590"/>
      <c r="P924" s="590"/>
      <c r="Q924" s="590"/>
      <c r="R924" s="590"/>
      <c r="S924" s="590"/>
      <c r="T924" s="590"/>
      <c r="U924" s="590"/>
      <c r="V924" s="590"/>
      <c r="W924" s="590"/>
      <c r="X924" s="590"/>
      <c r="Y924" s="590"/>
      <c r="Z924" s="590"/>
    </row>
    <row r="925" spans="1:26" ht="13.5" customHeight="1">
      <c r="A925" s="589"/>
      <c r="B925" s="590"/>
      <c r="C925" s="590"/>
      <c r="D925" s="605"/>
      <c r="E925" s="590"/>
      <c r="F925" s="589"/>
      <c r="G925" s="590"/>
      <c r="H925" s="590"/>
      <c r="I925" s="605"/>
      <c r="J925" s="589"/>
      <c r="K925" s="590"/>
      <c r="L925" s="590"/>
      <c r="M925" s="605"/>
      <c r="N925" s="590"/>
      <c r="O925" s="590"/>
      <c r="P925" s="590"/>
      <c r="Q925" s="590"/>
      <c r="R925" s="590"/>
      <c r="S925" s="590"/>
      <c r="T925" s="590"/>
      <c r="U925" s="590"/>
      <c r="V925" s="590"/>
      <c r="W925" s="590"/>
      <c r="X925" s="590"/>
      <c r="Y925" s="590"/>
      <c r="Z925" s="590"/>
    </row>
    <row r="926" spans="1:26" ht="13.5" customHeight="1">
      <c r="A926" s="589"/>
      <c r="B926" s="590"/>
      <c r="C926" s="590"/>
      <c r="D926" s="605"/>
      <c r="E926" s="590"/>
      <c r="F926" s="589"/>
      <c r="G926" s="590"/>
      <c r="H926" s="590"/>
      <c r="I926" s="605"/>
      <c r="J926" s="589"/>
      <c r="K926" s="590"/>
      <c r="L926" s="590"/>
      <c r="M926" s="605"/>
      <c r="N926" s="590"/>
      <c r="O926" s="590"/>
      <c r="P926" s="590"/>
      <c r="Q926" s="590"/>
      <c r="R926" s="590"/>
      <c r="S926" s="590"/>
      <c r="T926" s="590"/>
      <c r="U926" s="590"/>
      <c r="V926" s="590"/>
      <c r="W926" s="590"/>
      <c r="X926" s="590"/>
      <c r="Y926" s="590"/>
      <c r="Z926" s="590"/>
    </row>
    <row r="927" spans="1:26" ht="13.5" customHeight="1">
      <c r="A927" s="589"/>
      <c r="B927" s="590"/>
      <c r="C927" s="590"/>
      <c r="D927" s="605"/>
      <c r="E927" s="590"/>
      <c r="F927" s="589"/>
      <c r="G927" s="590"/>
      <c r="H927" s="590"/>
      <c r="I927" s="605"/>
      <c r="J927" s="589"/>
      <c r="K927" s="590"/>
      <c r="L927" s="590"/>
      <c r="M927" s="605"/>
      <c r="N927" s="590"/>
      <c r="O927" s="590"/>
      <c r="P927" s="590"/>
      <c r="Q927" s="590"/>
      <c r="R927" s="590"/>
      <c r="S927" s="590"/>
      <c r="T927" s="590"/>
      <c r="U927" s="590"/>
      <c r="V927" s="590"/>
      <c r="W927" s="590"/>
      <c r="X927" s="590"/>
      <c r="Y927" s="590"/>
      <c r="Z927" s="590"/>
    </row>
    <row r="928" spans="1:26" ht="13.5" customHeight="1">
      <c r="A928" s="589"/>
      <c r="B928" s="590"/>
      <c r="C928" s="590"/>
      <c r="D928" s="605"/>
      <c r="E928" s="590"/>
      <c r="F928" s="589"/>
      <c r="G928" s="590"/>
      <c r="H928" s="590"/>
      <c r="I928" s="605"/>
      <c r="J928" s="589"/>
      <c r="K928" s="590"/>
      <c r="L928" s="590"/>
      <c r="M928" s="605"/>
      <c r="N928" s="590"/>
      <c r="O928" s="590"/>
      <c r="P928" s="590"/>
      <c r="Q928" s="590"/>
      <c r="R928" s="590"/>
      <c r="S928" s="590"/>
      <c r="T928" s="590"/>
      <c r="U928" s="590"/>
      <c r="V928" s="590"/>
      <c r="W928" s="590"/>
      <c r="X928" s="590"/>
      <c r="Y928" s="590"/>
      <c r="Z928" s="590"/>
    </row>
    <row r="929" spans="1:26" ht="13.5" customHeight="1">
      <c r="A929" s="589"/>
      <c r="B929" s="590"/>
      <c r="C929" s="590"/>
      <c r="D929" s="605"/>
      <c r="E929" s="590"/>
      <c r="F929" s="589"/>
      <c r="G929" s="590"/>
      <c r="H929" s="590"/>
      <c r="I929" s="605"/>
      <c r="J929" s="589"/>
      <c r="K929" s="590"/>
      <c r="L929" s="590"/>
      <c r="M929" s="605"/>
      <c r="N929" s="590"/>
      <c r="O929" s="590"/>
      <c r="P929" s="590"/>
      <c r="Q929" s="590"/>
      <c r="R929" s="590"/>
      <c r="S929" s="590"/>
      <c r="T929" s="590"/>
      <c r="U929" s="590"/>
      <c r="V929" s="590"/>
      <c r="W929" s="590"/>
      <c r="X929" s="590"/>
      <c r="Y929" s="590"/>
      <c r="Z929" s="590"/>
    </row>
    <row r="930" spans="1:26" ht="13.5" customHeight="1">
      <c r="A930" s="589"/>
      <c r="B930" s="590"/>
      <c r="C930" s="590"/>
      <c r="D930" s="605"/>
      <c r="E930" s="590"/>
      <c r="F930" s="589"/>
      <c r="G930" s="590"/>
      <c r="H930" s="590"/>
      <c r="I930" s="605"/>
      <c r="J930" s="589"/>
      <c r="K930" s="590"/>
      <c r="L930" s="590"/>
      <c r="M930" s="605"/>
      <c r="N930" s="590"/>
      <c r="O930" s="590"/>
      <c r="P930" s="590"/>
      <c r="Q930" s="590"/>
      <c r="R930" s="590"/>
      <c r="S930" s="590"/>
      <c r="T930" s="590"/>
      <c r="U930" s="590"/>
      <c r="V930" s="590"/>
      <c r="W930" s="590"/>
      <c r="X930" s="590"/>
      <c r="Y930" s="590"/>
      <c r="Z930" s="590"/>
    </row>
    <row r="931" spans="1:26" ht="13.5" customHeight="1">
      <c r="A931" s="589"/>
      <c r="B931" s="590"/>
      <c r="C931" s="590"/>
      <c r="D931" s="605"/>
      <c r="E931" s="590"/>
      <c r="F931" s="589"/>
      <c r="G931" s="590"/>
      <c r="H931" s="590"/>
      <c r="I931" s="605"/>
      <c r="J931" s="589"/>
      <c r="K931" s="590"/>
      <c r="L931" s="590"/>
      <c r="M931" s="605"/>
      <c r="N931" s="590"/>
      <c r="O931" s="590"/>
      <c r="P931" s="590"/>
      <c r="Q931" s="590"/>
      <c r="R931" s="590"/>
      <c r="S931" s="590"/>
      <c r="T931" s="590"/>
      <c r="U931" s="590"/>
      <c r="V931" s="590"/>
      <c r="W931" s="590"/>
      <c r="X931" s="590"/>
      <c r="Y931" s="590"/>
      <c r="Z931" s="590"/>
    </row>
    <row r="932" spans="1:26" ht="13.5" customHeight="1">
      <c r="A932" s="589"/>
      <c r="B932" s="590"/>
      <c r="C932" s="590"/>
      <c r="D932" s="605"/>
      <c r="E932" s="590"/>
      <c r="F932" s="589"/>
      <c r="G932" s="590"/>
      <c r="H932" s="590"/>
      <c r="I932" s="605"/>
      <c r="J932" s="589"/>
      <c r="K932" s="590"/>
      <c r="L932" s="590"/>
      <c r="M932" s="605"/>
      <c r="N932" s="590"/>
      <c r="O932" s="590"/>
      <c r="P932" s="590"/>
      <c r="Q932" s="590"/>
      <c r="R932" s="590"/>
      <c r="S932" s="590"/>
      <c r="T932" s="590"/>
      <c r="U932" s="590"/>
      <c r="V932" s="590"/>
      <c r="W932" s="590"/>
      <c r="X932" s="590"/>
      <c r="Y932" s="590"/>
      <c r="Z932" s="590"/>
    </row>
    <row r="933" spans="1:26" ht="13.5" customHeight="1">
      <c r="A933" s="589"/>
      <c r="B933" s="590"/>
      <c r="C933" s="590"/>
      <c r="D933" s="605"/>
      <c r="E933" s="590"/>
      <c r="F933" s="589"/>
      <c r="G933" s="590"/>
      <c r="H933" s="590"/>
      <c r="I933" s="605"/>
      <c r="J933" s="589"/>
      <c r="K933" s="590"/>
      <c r="L933" s="590"/>
      <c r="M933" s="605"/>
      <c r="N933" s="590"/>
      <c r="O933" s="590"/>
      <c r="P933" s="590"/>
      <c r="Q933" s="590"/>
      <c r="R933" s="590"/>
      <c r="S933" s="590"/>
      <c r="T933" s="590"/>
      <c r="U933" s="590"/>
      <c r="V933" s="590"/>
      <c r="W933" s="590"/>
      <c r="X933" s="590"/>
      <c r="Y933" s="590"/>
      <c r="Z933" s="590"/>
    </row>
    <row r="934" spans="1:26" ht="13.5" customHeight="1">
      <c r="A934" s="589"/>
      <c r="B934" s="590"/>
      <c r="C934" s="590"/>
      <c r="D934" s="605"/>
      <c r="E934" s="590"/>
      <c r="F934" s="589"/>
      <c r="G934" s="590"/>
      <c r="H934" s="590"/>
      <c r="I934" s="605"/>
      <c r="J934" s="589"/>
      <c r="K934" s="590"/>
      <c r="L934" s="590"/>
      <c r="M934" s="605"/>
      <c r="N934" s="590"/>
      <c r="O934" s="590"/>
      <c r="P934" s="590"/>
      <c r="Q934" s="590"/>
      <c r="R934" s="590"/>
      <c r="S934" s="590"/>
      <c r="T934" s="590"/>
      <c r="U934" s="590"/>
      <c r="V934" s="590"/>
      <c r="W934" s="590"/>
      <c r="X934" s="590"/>
      <c r="Y934" s="590"/>
      <c r="Z934" s="590"/>
    </row>
    <row r="935" spans="1:26" ht="13.5" customHeight="1">
      <c r="A935" s="589"/>
      <c r="B935" s="590"/>
      <c r="C935" s="590"/>
      <c r="D935" s="605"/>
      <c r="E935" s="590"/>
      <c r="F935" s="589"/>
      <c r="G935" s="590"/>
      <c r="H935" s="590"/>
      <c r="I935" s="605"/>
      <c r="J935" s="589"/>
      <c r="K935" s="590"/>
      <c r="L935" s="590"/>
      <c r="M935" s="605"/>
      <c r="N935" s="590"/>
      <c r="O935" s="590"/>
      <c r="P935" s="590"/>
      <c r="Q935" s="590"/>
      <c r="R935" s="590"/>
      <c r="S935" s="590"/>
      <c r="T935" s="590"/>
      <c r="U935" s="590"/>
      <c r="V935" s="590"/>
      <c r="W935" s="590"/>
      <c r="X935" s="590"/>
      <c r="Y935" s="590"/>
      <c r="Z935" s="590"/>
    </row>
    <row r="936" spans="1:26" ht="13.5" customHeight="1">
      <c r="A936" s="589"/>
      <c r="B936" s="590"/>
      <c r="C936" s="590"/>
      <c r="D936" s="605"/>
      <c r="E936" s="590"/>
      <c r="F936" s="589"/>
      <c r="G936" s="590"/>
      <c r="H936" s="590"/>
      <c r="I936" s="605"/>
      <c r="J936" s="589"/>
      <c r="K936" s="590"/>
      <c r="L936" s="590"/>
      <c r="M936" s="605"/>
      <c r="N936" s="590"/>
      <c r="O936" s="590"/>
      <c r="P936" s="590"/>
      <c r="Q936" s="590"/>
      <c r="R936" s="590"/>
      <c r="S936" s="590"/>
      <c r="T936" s="590"/>
      <c r="U936" s="590"/>
      <c r="V936" s="590"/>
      <c r="W936" s="590"/>
      <c r="X936" s="590"/>
      <c r="Y936" s="590"/>
      <c r="Z936" s="590"/>
    </row>
    <row r="937" spans="1:26" ht="13.5" customHeight="1">
      <c r="A937" s="589"/>
      <c r="B937" s="590"/>
      <c r="C937" s="590"/>
      <c r="D937" s="605"/>
      <c r="E937" s="590"/>
      <c r="F937" s="589"/>
      <c r="G937" s="590"/>
      <c r="H937" s="590"/>
      <c r="I937" s="605"/>
      <c r="J937" s="589"/>
      <c r="K937" s="590"/>
      <c r="L937" s="590"/>
      <c r="M937" s="605"/>
      <c r="N937" s="590"/>
      <c r="O937" s="590"/>
      <c r="P937" s="590"/>
      <c r="Q937" s="590"/>
      <c r="R937" s="590"/>
      <c r="S937" s="590"/>
      <c r="T937" s="590"/>
      <c r="U937" s="590"/>
      <c r="V937" s="590"/>
      <c r="W937" s="590"/>
      <c r="X937" s="590"/>
      <c r="Y937" s="590"/>
      <c r="Z937" s="590"/>
    </row>
    <row r="938" spans="1:26" ht="13.5" customHeight="1">
      <c r="A938" s="589"/>
      <c r="B938" s="590"/>
      <c r="C938" s="590"/>
      <c r="D938" s="605"/>
      <c r="E938" s="590"/>
      <c r="F938" s="589"/>
      <c r="G938" s="590"/>
      <c r="H938" s="590"/>
      <c r="I938" s="605"/>
      <c r="J938" s="589"/>
      <c r="K938" s="590"/>
      <c r="L938" s="590"/>
      <c r="M938" s="605"/>
      <c r="N938" s="590"/>
      <c r="O938" s="590"/>
      <c r="P938" s="590"/>
      <c r="Q938" s="590"/>
      <c r="R938" s="590"/>
      <c r="S938" s="590"/>
      <c r="T938" s="590"/>
      <c r="U938" s="590"/>
      <c r="V938" s="590"/>
      <c r="W938" s="590"/>
      <c r="X938" s="590"/>
      <c r="Y938" s="590"/>
      <c r="Z938" s="590"/>
    </row>
    <row r="939" spans="1:26" ht="13.5" customHeight="1">
      <c r="A939" s="589"/>
      <c r="B939" s="590"/>
      <c r="C939" s="590"/>
      <c r="D939" s="605"/>
      <c r="E939" s="590"/>
      <c r="F939" s="589"/>
      <c r="G939" s="590"/>
      <c r="H939" s="590"/>
      <c r="I939" s="605"/>
      <c r="J939" s="589"/>
      <c r="K939" s="590"/>
      <c r="L939" s="590"/>
      <c r="M939" s="605"/>
      <c r="N939" s="590"/>
      <c r="O939" s="590"/>
      <c r="P939" s="590"/>
      <c r="Q939" s="590"/>
      <c r="R939" s="590"/>
      <c r="S939" s="590"/>
      <c r="T939" s="590"/>
      <c r="U939" s="590"/>
      <c r="V939" s="590"/>
      <c r="W939" s="590"/>
      <c r="X939" s="590"/>
      <c r="Y939" s="590"/>
      <c r="Z939" s="590"/>
    </row>
    <row r="940" spans="1:26" ht="13.5" customHeight="1">
      <c r="A940" s="589"/>
      <c r="B940" s="590"/>
      <c r="C940" s="590"/>
      <c r="D940" s="605"/>
      <c r="E940" s="590"/>
      <c r="F940" s="589"/>
      <c r="G940" s="590"/>
      <c r="H940" s="590"/>
      <c r="I940" s="605"/>
      <c r="J940" s="589"/>
      <c r="K940" s="590"/>
      <c r="L940" s="590"/>
      <c r="M940" s="605"/>
      <c r="N940" s="590"/>
      <c r="O940" s="590"/>
      <c r="P940" s="590"/>
      <c r="Q940" s="590"/>
      <c r="R940" s="590"/>
      <c r="S940" s="590"/>
      <c r="T940" s="590"/>
      <c r="U940" s="590"/>
      <c r="V940" s="590"/>
      <c r="W940" s="590"/>
      <c r="X940" s="590"/>
      <c r="Y940" s="590"/>
      <c r="Z940" s="590"/>
    </row>
    <row r="941" spans="1:26" ht="13.5" customHeight="1">
      <c r="A941" s="589"/>
      <c r="B941" s="590"/>
      <c r="C941" s="590"/>
      <c r="D941" s="605"/>
      <c r="E941" s="590"/>
      <c r="F941" s="589"/>
      <c r="G941" s="590"/>
      <c r="H941" s="590"/>
      <c r="I941" s="605"/>
      <c r="J941" s="589"/>
      <c r="K941" s="590"/>
      <c r="L941" s="590"/>
      <c r="M941" s="605"/>
      <c r="N941" s="590"/>
      <c r="O941" s="590"/>
      <c r="P941" s="590"/>
      <c r="Q941" s="590"/>
      <c r="R941" s="590"/>
      <c r="S941" s="590"/>
      <c r="T941" s="590"/>
      <c r="U941" s="590"/>
      <c r="V941" s="590"/>
      <c r="W941" s="590"/>
      <c r="X941" s="590"/>
      <c r="Y941" s="590"/>
      <c r="Z941" s="590"/>
    </row>
    <row r="942" spans="1:26" ht="13.5" customHeight="1">
      <c r="A942" s="589"/>
      <c r="B942" s="590"/>
      <c r="C942" s="590"/>
      <c r="D942" s="605"/>
      <c r="E942" s="590"/>
      <c r="F942" s="589"/>
      <c r="G942" s="590"/>
      <c r="H942" s="590"/>
      <c r="I942" s="605"/>
      <c r="J942" s="589"/>
      <c r="K942" s="590"/>
      <c r="L942" s="590"/>
      <c r="M942" s="605"/>
      <c r="N942" s="590"/>
      <c r="O942" s="590"/>
      <c r="P942" s="590"/>
      <c r="Q942" s="590"/>
      <c r="R942" s="590"/>
      <c r="S942" s="590"/>
      <c r="T942" s="590"/>
      <c r="U942" s="590"/>
      <c r="V942" s="590"/>
      <c r="W942" s="590"/>
      <c r="X942" s="590"/>
      <c r="Y942" s="590"/>
      <c r="Z942" s="590"/>
    </row>
    <row r="943" spans="1:26" ht="13.5" customHeight="1">
      <c r="A943" s="589"/>
      <c r="B943" s="590"/>
      <c r="C943" s="590"/>
      <c r="D943" s="605"/>
      <c r="E943" s="590"/>
      <c r="F943" s="589"/>
      <c r="G943" s="590"/>
      <c r="H943" s="590"/>
      <c r="I943" s="605"/>
      <c r="J943" s="589"/>
      <c r="K943" s="590"/>
      <c r="L943" s="590"/>
      <c r="M943" s="605"/>
      <c r="N943" s="590"/>
      <c r="O943" s="590"/>
      <c r="P943" s="590"/>
      <c r="Q943" s="590"/>
      <c r="R943" s="590"/>
      <c r="S943" s="590"/>
      <c r="T943" s="590"/>
      <c r="U943" s="590"/>
      <c r="V943" s="590"/>
      <c r="W943" s="590"/>
      <c r="X943" s="590"/>
      <c r="Y943" s="590"/>
      <c r="Z943" s="590"/>
    </row>
    <row r="944" spans="1:26" ht="13.5" customHeight="1">
      <c r="A944" s="589"/>
      <c r="B944" s="590"/>
      <c r="C944" s="590"/>
      <c r="D944" s="605"/>
      <c r="E944" s="590"/>
      <c r="F944" s="589"/>
      <c r="G944" s="590"/>
      <c r="H944" s="590"/>
      <c r="I944" s="605"/>
      <c r="J944" s="589"/>
      <c r="K944" s="590"/>
      <c r="L944" s="590"/>
      <c r="M944" s="605"/>
      <c r="N944" s="590"/>
      <c r="O944" s="590"/>
      <c r="P944" s="590"/>
      <c r="Q944" s="590"/>
      <c r="R944" s="590"/>
      <c r="S944" s="590"/>
      <c r="T944" s="590"/>
      <c r="U944" s="590"/>
      <c r="V944" s="590"/>
      <c r="W944" s="590"/>
      <c r="X944" s="590"/>
      <c r="Y944" s="590"/>
      <c r="Z944" s="590"/>
    </row>
    <row r="945" spans="1:26" ht="13.5" customHeight="1">
      <c r="A945" s="589"/>
      <c r="B945" s="590"/>
      <c r="C945" s="590"/>
      <c r="D945" s="605"/>
      <c r="E945" s="590"/>
      <c r="F945" s="589"/>
      <c r="G945" s="590"/>
      <c r="H945" s="590"/>
      <c r="I945" s="605"/>
      <c r="J945" s="589"/>
      <c r="K945" s="590"/>
      <c r="L945" s="590"/>
      <c r="M945" s="605"/>
      <c r="N945" s="590"/>
      <c r="O945" s="590"/>
      <c r="P945" s="590"/>
      <c r="Q945" s="590"/>
      <c r="R945" s="590"/>
      <c r="S945" s="590"/>
      <c r="T945" s="590"/>
      <c r="U945" s="590"/>
      <c r="V945" s="590"/>
      <c r="W945" s="590"/>
      <c r="X945" s="590"/>
      <c r="Y945" s="590"/>
      <c r="Z945" s="590"/>
    </row>
    <row r="946" spans="1:26" ht="13.5" customHeight="1">
      <c r="A946" s="589"/>
      <c r="B946" s="590"/>
      <c r="C946" s="590"/>
      <c r="D946" s="605"/>
      <c r="E946" s="590"/>
      <c r="F946" s="589"/>
      <c r="G946" s="590"/>
      <c r="H946" s="590"/>
      <c r="I946" s="605"/>
      <c r="J946" s="589"/>
      <c r="K946" s="590"/>
      <c r="L946" s="590"/>
      <c r="M946" s="605"/>
      <c r="N946" s="590"/>
      <c r="O946" s="590"/>
      <c r="P946" s="590"/>
      <c r="Q946" s="590"/>
      <c r="R946" s="590"/>
      <c r="S946" s="590"/>
      <c r="T946" s="590"/>
      <c r="U946" s="590"/>
      <c r="V946" s="590"/>
      <c r="W946" s="590"/>
      <c r="X946" s="590"/>
      <c r="Y946" s="590"/>
      <c r="Z946" s="590"/>
    </row>
    <row r="947" spans="1:26" ht="13.5" customHeight="1">
      <c r="A947" s="589"/>
      <c r="B947" s="590"/>
      <c r="C947" s="590"/>
      <c r="D947" s="605"/>
      <c r="E947" s="590"/>
      <c r="F947" s="589"/>
      <c r="G947" s="590"/>
      <c r="H947" s="590"/>
      <c r="I947" s="605"/>
      <c r="J947" s="589"/>
      <c r="K947" s="590"/>
      <c r="L947" s="590"/>
      <c r="M947" s="605"/>
      <c r="N947" s="590"/>
      <c r="O947" s="590"/>
      <c r="P947" s="590"/>
      <c r="Q947" s="590"/>
      <c r="R947" s="590"/>
      <c r="S947" s="590"/>
      <c r="T947" s="590"/>
      <c r="U947" s="590"/>
      <c r="V947" s="590"/>
      <c r="W947" s="590"/>
      <c r="X947" s="590"/>
      <c r="Y947" s="590"/>
      <c r="Z947" s="590"/>
    </row>
    <row r="948" spans="1:26" ht="13.5" customHeight="1">
      <c r="A948" s="589"/>
      <c r="B948" s="590"/>
      <c r="C948" s="590"/>
      <c r="D948" s="605"/>
      <c r="E948" s="590"/>
      <c r="F948" s="589"/>
      <c r="G948" s="590"/>
      <c r="H948" s="590"/>
      <c r="I948" s="605"/>
      <c r="J948" s="589"/>
      <c r="K948" s="590"/>
      <c r="L948" s="590"/>
      <c r="M948" s="605"/>
      <c r="N948" s="590"/>
      <c r="O948" s="590"/>
      <c r="P948" s="590"/>
      <c r="Q948" s="590"/>
      <c r="R948" s="590"/>
      <c r="S948" s="590"/>
      <c r="T948" s="590"/>
      <c r="U948" s="590"/>
      <c r="V948" s="590"/>
      <c r="W948" s="590"/>
      <c r="X948" s="590"/>
      <c r="Y948" s="590"/>
      <c r="Z948" s="590"/>
    </row>
    <row r="949" spans="1:26" ht="13.5" customHeight="1">
      <c r="A949" s="589"/>
      <c r="B949" s="590"/>
      <c r="C949" s="590"/>
      <c r="D949" s="605"/>
      <c r="E949" s="590"/>
      <c r="F949" s="589"/>
      <c r="G949" s="590"/>
      <c r="H949" s="590"/>
      <c r="I949" s="605"/>
      <c r="J949" s="589"/>
      <c r="K949" s="590"/>
      <c r="L949" s="590"/>
      <c r="M949" s="605"/>
      <c r="N949" s="590"/>
      <c r="O949" s="590"/>
      <c r="P949" s="590"/>
      <c r="Q949" s="590"/>
      <c r="R949" s="590"/>
      <c r="S949" s="590"/>
      <c r="T949" s="590"/>
      <c r="U949" s="590"/>
      <c r="V949" s="590"/>
      <c r="W949" s="590"/>
      <c r="X949" s="590"/>
      <c r="Y949" s="590"/>
      <c r="Z949" s="590"/>
    </row>
    <row r="950" spans="1:26" ht="13.5" customHeight="1">
      <c r="A950" s="589"/>
      <c r="B950" s="590"/>
      <c r="C950" s="590"/>
      <c r="D950" s="605"/>
      <c r="E950" s="590"/>
      <c r="F950" s="589"/>
      <c r="G950" s="590"/>
      <c r="H950" s="590"/>
      <c r="I950" s="605"/>
      <c r="J950" s="589"/>
      <c r="K950" s="590"/>
      <c r="L950" s="590"/>
      <c r="M950" s="605"/>
      <c r="N950" s="590"/>
      <c r="O950" s="590"/>
      <c r="P950" s="590"/>
      <c r="Q950" s="590"/>
      <c r="R950" s="590"/>
      <c r="S950" s="590"/>
      <c r="T950" s="590"/>
      <c r="U950" s="590"/>
      <c r="V950" s="590"/>
      <c r="W950" s="590"/>
      <c r="X950" s="590"/>
      <c r="Y950" s="590"/>
      <c r="Z950" s="590"/>
    </row>
    <row r="951" spans="1:26" ht="13.5" customHeight="1">
      <c r="A951" s="589"/>
      <c r="B951" s="590"/>
      <c r="C951" s="590"/>
      <c r="D951" s="605"/>
      <c r="E951" s="590"/>
      <c r="F951" s="589"/>
      <c r="G951" s="590"/>
      <c r="H951" s="590"/>
      <c r="I951" s="605"/>
      <c r="J951" s="589"/>
      <c r="K951" s="590"/>
      <c r="L951" s="590"/>
      <c r="M951" s="605"/>
      <c r="N951" s="590"/>
      <c r="O951" s="590"/>
      <c r="P951" s="590"/>
      <c r="Q951" s="590"/>
      <c r="R951" s="590"/>
      <c r="S951" s="590"/>
      <c r="T951" s="590"/>
      <c r="U951" s="590"/>
      <c r="V951" s="590"/>
      <c r="W951" s="590"/>
      <c r="X951" s="590"/>
      <c r="Y951" s="590"/>
      <c r="Z951" s="590"/>
    </row>
    <row r="952" spans="1:26" ht="13.5" customHeight="1">
      <c r="A952" s="589"/>
      <c r="B952" s="590"/>
      <c r="C952" s="590"/>
      <c r="D952" s="605"/>
      <c r="E952" s="590"/>
      <c r="F952" s="589"/>
      <c r="G952" s="590"/>
      <c r="H952" s="590"/>
      <c r="I952" s="605"/>
      <c r="J952" s="589"/>
      <c r="K952" s="590"/>
      <c r="L952" s="590"/>
      <c r="M952" s="605"/>
      <c r="N952" s="590"/>
      <c r="O952" s="590"/>
      <c r="P952" s="590"/>
      <c r="Q952" s="590"/>
      <c r="R952" s="590"/>
      <c r="S952" s="590"/>
      <c r="T952" s="590"/>
      <c r="U952" s="590"/>
      <c r="V952" s="590"/>
      <c r="W952" s="590"/>
      <c r="X952" s="590"/>
      <c r="Y952" s="590"/>
      <c r="Z952" s="590"/>
    </row>
    <row r="953" spans="1:26" ht="13.5" customHeight="1">
      <c r="A953" s="589"/>
      <c r="B953" s="590"/>
      <c r="C953" s="590"/>
      <c r="D953" s="605"/>
      <c r="E953" s="590"/>
      <c r="F953" s="589"/>
      <c r="G953" s="590"/>
      <c r="H953" s="590"/>
      <c r="I953" s="605"/>
      <c r="J953" s="589"/>
      <c r="K953" s="590"/>
      <c r="L953" s="590"/>
      <c r="M953" s="605"/>
      <c r="N953" s="590"/>
      <c r="O953" s="590"/>
      <c r="P953" s="590"/>
      <c r="Q953" s="590"/>
      <c r="R953" s="590"/>
      <c r="S953" s="590"/>
      <c r="T953" s="590"/>
      <c r="U953" s="590"/>
      <c r="V953" s="590"/>
      <c r="W953" s="590"/>
      <c r="X953" s="590"/>
      <c r="Y953" s="590"/>
      <c r="Z953" s="590"/>
    </row>
    <row r="954" spans="1:26" ht="13.5" customHeight="1">
      <c r="A954" s="589"/>
      <c r="B954" s="590"/>
      <c r="C954" s="590"/>
      <c r="D954" s="605"/>
      <c r="E954" s="590"/>
      <c r="F954" s="589"/>
      <c r="G954" s="590"/>
      <c r="H954" s="590"/>
      <c r="I954" s="605"/>
      <c r="J954" s="589"/>
      <c r="K954" s="590"/>
      <c r="L954" s="590"/>
      <c r="M954" s="605"/>
      <c r="N954" s="590"/>
      <c r="O954" s="590"/>
      <c r="P954" s="590"/>
      <c r="Q954" s="590"/>
      <c r="R954" s="590"/>
      <c r="S954" s="590"/>
      <c r="T954" s="590"/>
      <c r="U954" s="590"/>
      <c r="V954" s="590"/>
      <c r="W954" s="590"/>
      <c r="X954" s="590"/>
      <c r="Y954" s="590"/>
      <c r="Z954" s="590"/>
    </row>
    <row r="955" spans="1:26" ht="13.5" customHeight="1">
      <c r="A955" s="589"/>
      <c r="B955" s="590"/>
      <c r="C955" s="590"/>
      <c r="D955" s="605"/>
      <c r="E955" s="590"/>
      <c r="F955" s="589"/>
      <c r="G955" s="590"/>
      <c r="H955" s="590"/>
      <c r="I955" s="605"/>
      <c r="J955" s="589"/>
      <c r="K955" s="590"/>
      <c r="L955" s="590"/>
      <c r="M955" s="605"/>
      <c r="N955" s="590"/>
      <c r="O955" s="590"/>
      <c r="P955" s="590"/>
      <c r="Q955" s="590"/>
      <c r="R955" s="590"/>
      <c r="S955" s="590"/>
      <c r="T955" s="590"/>
      <c r="U955" s="590"/>
      <c r="V955" s="590"/>
      <c r="W955" s="590"/>
      <c r="X955" s="590"/>
      <c r="Y955" s="590"/>
      <c r="Z955" s="590"/>
    </row>
    <row r="956" spans="1:26" ht="13.5" customHeight="1">
      <c r="A956" s="589"/>
      <c r="B956" s="590"/>
      <c r="C956" s="590"/>
      <c r="D956" s="605"/>
      <c r="E956" s="590"/>
      <c r="F956" s="589"/>
      <c r="G956" s="590"/>
      <c r="H956" s="590"/>
      <c r="I956" s="605"/>
      <c r="J956" s="589"/>
      <c r="K956" s="590"/>
      <c r="L956" s="590"/>
      <c r="M956" s="605"/>
      <c r="N956" s="590"/>
      <c r="O956" s="590"/>
      <c r="P956" s="590"/>
      <c r="Q956" s="590"/>
      <c r="R956" s="590"/>
      <c r="S956" s="590"/>
      <c r="T956" s="590"/>
      <c r="U956" s="590"/>
      <c r="V956" s="590"/>
      <c r="W956" s="590"/>
      <c r="X956" s="590"/>
      <c r="Y956" s="590"/>
      <c r="Z956" s="590"/>
    </row>
    <row r="957" spans="1:26" ht="13.5" customHeight="1">
      <c r="A957" s="589"/>
      <c r="B957" s="590"/>
      <c r="C957" s="590"/>
      <c r="D957" s="605"/>
      <c r="E957" s="590"/>
      <c r="F957" s="589"/>
      <c r="G957" s="590"/>
      <c r="H957" s="590"/>
      <c r="I957" s="605"/>
      <c r="J957" s="589"/>
      <c r="K957" s="590"/>
      <c r="L957" s="590"/>
      <c r="M957" s="605"/>
      <c r="N957" s="590"/>
      <c r="O957" s="590"/>
      <c r="P957" s="590"/>
      <c r="Q957" s="590"/>
      <c r="R957" s="590"/>
      <c r="S957" s="590"/>
      <c r="T957" s="590"/>
      <c r="U957" s="590"/>
      <c r="V957" s="590"/>
      <c r="W957" s="590"/>
      <c r="X957" s="590"/>
      <c r="Y957" s="590"/>
      <c r="Z957" s="590"/>
    </row>
    <row r="958" spans="1:26" ht="13.5" customHeight="1">
      <c r="A958" s="589"/>
      <c r="B958" s="590"/>
      <c r="C958" s="590"/>
      <c r="D958" s="605"/>
      <c r="E958" s="590"/>
      <c r="F958" s="589"/>
      <c r="G958" s="590"/>
      <c r="H958" s="590"/>
      <c r="I958" s="605"/>
      <c r="J958" s="589"/>
      <c r="K958" s="590"/>
      <c r="L958" s="590"/>
      <c r="M958" s="605"/>
      <c r="N958" s="590"/>
      <c r="O958" s="590"/>
      <c r="P958" s="590"/>
      <c r="Q958" s="590"/>
      <c r="R958" s="590"/>
      <c r="S958" s="590"/>
      <c r="T958" s="590"/>
      <c r="U958" s="590"/>
      <c r="V958" s="590"/>
      <c r="W958" s="590"/>
      <c r="X958" s="590"/>
      <c r="Y958" s="590"/>
      <c r="Z958" s="590"/>
    </row>
    <row r="959" spans="1:26" ht="13.5" customHeight="1">
      <c r="A959" s="589"/>
      <c r="B959" s="590"/>
      <c r="C959" s="590"/>
      <c r="D959" s="605"/>
      <c r="E959" s="590"/>
      <c r="F959" s="589"/>
      <c r="G959" s="590"/>
      <c r="H959" s="590"/>
      <c r="I959" s="605"/>
      <c r="J959" s="589"/>
      <c r="K959" s="590"/>
      <c r="L959" s="590"/>
      <c r="M959" s="605"/>
      <c r="N959" s="590"/>
      <c r="O959" s="590"/>
      <c r="P959" s="590"/>
      <c r="Q959" s="590"/>
      <c r="R959" s="590"/>
      <c r="S959" s="590"/>
      <c r="T959" s="590"/>
      <c r="U959" s="590"/>
      <c r="V959" s="590"/>
      <c r="W959" s="590"/>
      <c r="X959" s="590"/>
      <c r="Y959" s="590"/>
      <c r="Z959" s="590"/>
    </row>
    <row r="960" spans="1:26" ht="13.5" customHeight="1">
      <c r="A960" s="589"/>
      <c r="B960" s="590"/>
      <c r="C960" s="590"/>
      <c r="D960" s="605"/>
      <c r="E960" s="590"/>
      <c r="F960" s="589"/>
      <c r="G960" s="590"/>
      <c r="H960" s="590"/>
      <c r="I960" s="605"/>
      <c r="J960" s="589"/>
      <c r="K960" s="590"/>
      <c r="L960" s="590"/>
      <c r="M960" s="605"/>
      <c r="N960" s="590"/>
      <c r="O960" s="590"/>
      <c r="P960" s="590"/>
      <c r="Q960" s="590"/>
      <c r="R960" s="590"/>
      <c r="S960" s="590"/>
      <c r="T960" s="590"/>
      <c r="U960" s="590"/>
      <c r="V960" s="590"/>
      <c r="W960" s="590"/>
      <c r="X960" s="590"/>
      <c r="Y960" s="590"/>
      <c r="Z960" s="590"/>
    </row>
    <row r="961" spans="1:26" ht="13.5" customHeight="1">
      <c r="A961" s="589"/>
      <c r="B961" s="590"/>
      <c r="C961" s="590"/>
      <c r="D961" s="605"/>
      <c r="E961" s="590"/>
      <c r="F961" s="589"/>
      <c r="G961" s="590"/>
      <c r="H961" s="590"/>
      <c r="I961" s="605"/>
      <c r="J961" s="589"/>
      <c r="K961" s="590"/>
      <c r="L961" s="590"/>
      <c r="M961" s="605"/>
      <c r="N961" s="590"/>
      <c r="O961" s="590"/>
      <c r="P961" s="590"/>
      <c r="Q961" s="590"/>
      <c r="R961" s="590"/>
      <c r="S961" s="590"/>
      <c r="T961" s="590"/>
      <c r="U961" s="590"/>
      <c r="V961" s="590"/>
      <c r="W961" s="590"/>
      <c r="X961" s="590"/>
      <c r="Y961" s="590"/>
      <c r="Z961" s="590"/>
    </row>
    <row r="962" spans="1:26" ht="13.5" customHeight="1">
      <c r="A962" s="589"/>
      <c r="B962" s="590"/>
      <c r="C962" s="590"/>
      <c r="D962" s="605"/>
      <c r="E962" s="590"/>
      <c r="F962" s="589"/>
      <c r="G962" s="590"/>
      <c r="H962" s="590"/>
      <c r="I962" s="605"/>
      <c r="J962" s="589"/>
      <c r="K962" s="590"/>
      <c r="L962" s="590"/>
      <c r="M962" s="605"/>
      <c r="N962" s="590"/>
      <c r="O962" s="590"/>
      <c r="P962" s="590"/>
      <c r="Q962" s="590"/>
      <c r="R962" s="590"/>
      <c r="S962" s="590"/>
      <c r="T962" s="590"/>
      <c r="U962" s="590"/>
      <c r="V962" s="590"/>
      <c r="W962" s="590"/>
      <c r="X962" s="590"/>
      <c r="Y962" s="590"/>
      <c r="Z962" s="590"/>
    </row>
    <row r="963" spans="1:26" ht="13.5" customHeight="1">
      <c r="A963" s="589"/>
      <c r="B963" s="590"/>
      <c r="C963" s="590"/>
      <c r="D963" s="605"/>
      <c r="E963" s="590"/>
      <c r="F963" s="589"/>
      <c r="G963" s="590"/>
      <c r="H963" s="590"/>
      <c r="I963" s="605"/>
      <c r="J963" s="589"/>
      <c r="K963" s="590"/>
      <c r="L963" s="590"/>
      <c r="M963" s="605"/>
      <c r="N963" s="590"/>
      <c r="O963" s="590"/>
      <c r="P963" s="590"/>
      <c r="Q963" s="590"/>
      <c r="R963" s="590"/>
      <c r="S963" s="590"/>
      <c r="T963" s="590"/>
      <c r="U963" s="590"/>
      <c r="V963" s="590"/>
      <c r="W963" s="590"/>
      <c r="X963" s="590"/>
      <c r="Y963" s="590"/>
      <c r="Z963" s="590"/>
    </row>
    <row r="964" spans="1:26" ht="13.5" customHeight="1">
      <c r="A964" s="589"/>
      <c r="B964" s="590"/>
      <c r="C964" s="590"/>
      <c r="D964" s="605"/>
      <c r="E964" s="590"/>
      <c r="F964" s="589"/>
      <c r="G964" s="590"/>
      <c r="H964" s="590"/>
      <c r="I964" s="605"/>
      <c r="J964" s="589"/>
      <c r="K964" s="590"/>
      <c r="L964" s="590"/>
      <c r="M964" s="605"/>
      <c r="N964" s="590"/>
      <c r="O964" s="590"/>
      <c r="P964" s="590"/>
      <c r="Q964" s="590"/>
      <c r="R964" s="590"/>
      <c r="S964" s="590"/>
      <c r="T964" s="590"/>
      <c r="U964" s="590"/>
      <c r="V964" s="590"/>
      <c r="W964" s="590"/>
      <c r="X964" s="590"/>
      <c r="Y964" s="590"/>
      <c r="Z964" s="590"/>
    </row>
    <row r="965" spans="1:26" ht="13.5" customHeight="1">
      <c r="A965" s="589"/>
      <c r="B965" s="590"/>
      <c r="C965" s="590"/>
      <c r="D965" s="605"/>
      <c r="E965" s="590"/>
      <c r="F965" s="589"/>
      <c r="G965" s="590"/>
      <c r="H965" s="590"/>
      <c r="I965" s="605"/>
      <c r="J965" s="589"/>
      <c r="K965" s="590"/>
      <c r="L965" s="590"/>
      <c r="M965" s="605"/>
      <c r="N965" s="590"/>
      <c r="O965" s="590"/>
      <c r="P965" s="590"/>
      <c r="Q965" s="590"/>
      <c r="R965" s="590"/>
      <c r="S965" s="590"/>
      <c r="T965" s="590"/>
      <c r="U965" s="590"/>
      <c r="V965" s="590"/>
      <c r="W965" s="590"/>
      <c r="X965" s="590"/>
      <c r="Y965" s="590"/>
      <c r="Z965" s="590"/>
    </row>
    <row r="966" spans="1:26" ht="13.5" customHeight="1">
      <c r="A966" s="589"/>
      <c r="B966" s="590"/>
      <c r="C966" s="590"/>
      <c r="D966" s="605"/>
      <c r="E966" s="590"/>
      <c r="F966" s="589"/>
      <c r="G966" s="590"/>
      <c r="H966" s="590"/>
      <c r="I966" s="605"/>
      <c r="J966" s="589"/>
      <c r="K966" s="590"/>
      <c r="L966" s="590"/>
      <c r="M966" s="605"/>
      <c r="N966" s="590"/>
      <c r="O966" s="590"/>
      <c r="P966" s="590"/>
      <c r="Q966" s="590"/>
      <c r="R966" s="590"/>
      <c r="S966" s="590"/>
      <c r="T966" s="590"/>
      <c r="U966" s="590"/>
      <c r="V966" s="590"/>
      <c r="W966" s="590"/>
      <c r="X966" s="590"/>
      <c r="Y966" s="590"/>
      <c r="Z966" s="590"/>
    </row>
    <row r="967" spans="1:26" ht="13.5" customHeight="1">
      <c r="A967" s="589"/>
      <c r="B967" s="590"/>
      <c r="C967" s="590"/>
      <c r="D967" s="605"/>
      <c r="E967" s="590"/>
      <c r="F967" s="589"/>
      <c r="G967" s="590"/>
      <c r="H967" s="590"/>
      <c r="I967" s="605"/>
      <c r="J967" s="589"/>
      <c r="K967" s="590"/>
      <c r="L967" s="590"/>
      <c r="M967" s="605"/>
      <c r="N967" s="590"/>
      <c r="O967" s="590"/>
      <c r="P967" s="590"/>
      <c r="Q967" s="590"/>
      <c r="R967" s="590"/>
      <c r="S967" s="590"/>
      <c r="T967" s="590"/>
      <c r="U967" s="590"/>
      <c r="V967" s="590"/>
      <c r="W967" s="590"/>
      <c r="X967" s="590"/>
      <c r="Y967" s="590"/>
      <c r="Z967" s="590"/>
    </row>
    <row r="968" spans="1:26" ht="13.5" customHeight="1">
      <c r="A968" s="589"/>
      <c r="B968" s="590"/>
      <c r="C968" s="590"/>
      <c r="D968" s="605"/>
      <c r="E968" s="590"/>
      <c r="F968" s="589"/>
      <c r="G968" s="590"/>
      <c r="H968" s="590"/>
      <c r="I968" s="605"/>
      <c r="J968" s="589"/>
      <c r="K968" s="590"/>
      <c r="L968" s="590"/>
      <c r="M968" s="605"/>
      <c r="N968" s="590"/>
      <c r="O968" s="590"/>
      <c r="P968" s="590"/>
      <c r="Q968" s="590"/>
      <c r="R968" s="590"/>
      <c r="S968" s="590"/>
      <c r="T968" s="590"/>
      <c r="U968" s="590"/>
      <c r="V968" s="590"/>
      <c r="W968" s="590"/>
      <c r="X968" s="590"/>
      <c r="Y968" s="590"/>
      <c r="Z968" s="590"/>
    </row>
    <row r="969" spans="1:26" ht="13.5" customHeight="1">
      <c r="A969" s="589"/>
      <c r="B969" s="590"/>
      <c r="C969" s="590"/>
      <c r="D969" s="605"/>
      <c r="E969" s="590"/>
      <c r="F969" s="589"/>
      <c r="G969" s="590"/>
      <c r="H969" s="590"/>
      <c r="I969" s="605"/>
      <c r="J969" s="589"/>
      <c r="K969" s="590"/>
      <c r="L969" s="590"/>
      <c r="M969" s="605"/>
      <c r="N969" s="590"/>
      <c r="O969" s="590"/>
      <c r="P969" s="590"/>
      <c r="Q969" s="590"/>
      <c r="R969" s="590"/>
      <c r="S969" s="590"/>
      <c r="T969" s="590"/>
      <c r="U969" s="590"/>
      <c r="V969" s="590"/>
      <c r="W969" s="590"/>
      <c r="X969" s="590"/>
      <c r="Y969" s="590"/>
      <c r="Z969" s="590"/>
    </row>
    <row r="970" spans="1:26" ht="13.5" customHeight="1">
      <c r="A970" s="589"/>
      <c r="B970" s="590"/>
      <c r="C970" s="590"/>
      <c r="D970" s="605"/>
      <c r="E970" s="590"/>
      <c r="F970" s="589"/>
      <c r="G970" s="590"/>
      <c r="H970" s="590"/>
      <c r="I970" s="605"/>
      <c r="J970" s="589"/>
      <c r="K970" s="590"/>
      <c r="L970" s="590"/>
      <c r="M970" s="605"/>
      <c r="N970" s="590"/>
      <c r="O970" s="590"/>
      <c r="P970" s="590"/>
      <c r="Q970" s="590"/>
      <c r="R970" s="590"/>
      <c r="S970" s="590"/>
      <c r="T970" s="590"/>
      <c r="U970" s="590"/>
      <c r="V970" s="590"/>
      <c r="W970" s="590"/>
      <c r="X970" s="590"/>
      <c r="Y970" s="590"/>
      <c r="Z970" s="590"/>
    </row>
    <row r="971" spans="1:26" ht="13.5" customHeight="1">
      <c r="A971" s="589"/>
      <c r="B971" s="590"/>
      <c r="C971" s="590"/>
      <c r="D971" s="605"/>
      <c r="E971" s="590"/>
      <c r="F971" s="589"/>
      <c r="G971" s="590"/>
      <c r="H971" s="590"/>
      <c r="I971" s="605"/>
      <c r="J971" s="589"/>
      <c r="K971" s="590"/>
      <c r="L971" s="590"/>
      <c r="M971" s="605"/>
      <c r="N971" s="590"/>
      <c r="O971" s="590"/>
      <c r="P971" s="590"/>
      <c r="Q971" s="590"/>
      <c r="R971" s="590"/>
      <c r="S971" s="590"/>
      <c r="T971" s="590"/>
      <c r="U971" s="590"/>
      <c r="V971" s="590"/>
      <c r="W971" s="590"/>
      <c r="X971" s="590"/>
      <c r="Y971" s="590"/>
      <c r="Z971" s="590"/>
    </row>
    <row r="972" spans="1:26" ht="13.5" customHeight="1">
      <c r="A972" s="589"/>
      <c r="B972" s="590"/>
      <c r="C972" s="590"/>
      <c r="D972" s="605"/>
      <c r="E972" s="590"/>
      <c r="F972" s="589"/>
      <c r="G972" s="590"/>
      <c r="H972" s="590"/>
      <c r="I972" s="605"/>
      <c r="J972" s="589"/>
      <c r="K972" s="590"/>
      <c r="L972" s="590"/>
      <c r="M972" s="605"/>
      <c r="N972" s="590"/>
      <c r="O972" s="590"/>
      <c r="P972" s="590"/>
      <c r="Q972" s="590"/>
      <c r="R972" s="590"/>
      <c r="S972" s="590"/>
      <c r="T972" s="590"/>
      <c r="U972" s="590"/>
      <c r="V972" s="590"/>
      <c r="W972" s="590"/>
      <c r="X972" s="590"/>
      <c r="Y972" s="590"/>
      <c r="Z972" s="590"/>
    </row>
    <row r="973" spans="1:26" ht="13.5" customHeight="1">
      <c r="A973" s="589"/>
      <c r="B973" s="590"/>
      <c r="C973" s="590"/>
      <c r="D973" s="605"/>
      <c r="E973" s="590"/>
      <c r="F973" s="589"/>
      <c r="G973" s="590"/>
      <c r="H973" s="590"/>
      <c r="I973" s="605"/>
      <c r="J973" s="589"/>
      <c r="K973" s="590"/>
      <c r="L973" s="590"/>
      <c r="M973" s="605"/>
      <c r="N973" s="590"/>
      <c r="O973" s="590"/>
      <c r="P973" s="590"/>
      <c r="Q973" s="590"/>
      <c r="R973" s="590"/>
      <c r="S973" s="590"/>
      <c r="T973" s="590"/>
      <c r="U973" s="590"/>
      <c r="V973" s="590"/>
      <c r="W973" s="590"/>
      <c r="X973" s="590"/>
      <c r="Y973" s="590"/>
      <c r="Z973" s="590"/>
    </row>
    <row r="974" spans="1:26" ht="13.5" customHeight="1">
      <c r="A974" s="589"/>
      <c r="B974" s="590"/>
      <c r="C974" s="590"/>
      <c r="D974" s="605"/>
      <c r="E974" s="590"/>
      <c r="F974" s="589"/>
      <c r="G974" s="590"/>
      <c r="H974" s="590"/>
      <c r="I974" s="605"/>
      <c r="J974" s="589"/>
      <c r="K974" s="590"/>
      <c r="L974" s="590"/>
      <c r="M974" s="605"/>
      <c r="N974" s="590"/>
      <c r="O974" s="590"/>
      <c r="P974" s="590"/>
      <c r="Q974" s="590"/>
      <c r="R974" s="590"/>
      <c r="S974" s="590"/>
      <c r="T974" s="590"/>
      <c r="U974" s="590"/>
      <c r="V974" s="590"/>
      <c r="W974" s="590"/>
      <c r="X974" s="590"/>
      <c r="Y974" s="590"/>
      <c r="Z974" s="590"/>
    </row>
    <row r="975" spans="1:26" ht="13.5" customHeight="1">
      <c r="A975" s="589"/>
      <c r="B975" s="590"/>
      <c r="C975" s="590"/>
      <c r="D975" s="605"/>
      <c r="E975" s="590"/>
      <c r="F975" s="589"/>
      <c r="G975" s="590"/>
      <c r="H975" s="590"/>
      <c r="I975" s="605"/>
      <c r="J975" s="589"/>
      <c r="K975" s="590"/>
      <c r="L975" s="590"/>
      <c r="M975" s="605"/>
      <c r="N975" s="590"/>
      <c r="O975" s="590"/>
      <c r="P975" s="590"/>
      <c r="Q975" s="590"/>
      <c r="R975" s="590"/>
      <c r="S975" s="590"/>
      <c r="T975" s="590"/>
      <c r="U975" s="590"/>
      <c r="V975" s="590"/>
      <c r="W975" s="590"/>
      <c r="X975" s="590"/>
      <c r="Y975" s="590"/>
      <c r="Z975" s="590"/>
    </row>
    <row r="976" spans="1:26" ht="13.5" customHeight="1">
      <c r="A976" s="589"/>
      <c r="B976" s="590"/>
      <c r="C976" s="590"/>
      <c r="D976" s="605"/>
      <c r="E976" s="590"/>
      <c r="F976" s="589"/>
      <c r="G976" s="590"/>
      <c r="H976" s="590"/>
      <c r="I976" s="605"/>
      <c r="J976" s="589"/>
      <c r="K976" s="590"/>
      <c r="L976" s="590"/>
      <c r="M976" s="605"/>
      <c r="N976" s="590"/>
      <c r="O976" s="590"/>
      <c r="P976" s="590"/>
      <c r="Q976" s="590"/>
      <c r="R976" s="590"/>
      <c r="S976" s="590"/>
      <c r="T976" s="590"/>
      <c r="U976" s="590"/>
      <c r="V976" s="590"/>
      <c r="W976" s="590"/>
      <c r="X976" s="590"/>
      <c r="Y976" s="590"/>
      <c r="Z976" s="590"/>
    </row>
    <row r="977" spans="1:26" ht="13.5" customHeight="1">
      <c r="A977" s="589"/>
      <c r="B977" s="590"/>
      <c r="C977" s="590"/>
      <c r="D977" s="605"/>
      <c r="E977" s="590"/>
      <c r="F977" s="589"/>
      <c r="G977" s="590"/>
      <c r="H977" s="590"/>
      <c r="I977" s="605"/>
      <c r="J977" s="589"/>
      <c r="K977" s="590"/>
      <c r="L977" s="590"/>
      <c r="M977" s="605"/>
      <c r="N977" s="590"/>
      <c r="O977" s="590"/>
      <c r="P977" s="590"/>
      <c r="Q977" s="590"/>
      <c r="R977" s="590"/>
      <c r="S977" s="590"/>
      <c r="T977" s="590"/>
      <c r="U977" s="590"/>
      <c r="V977" s="590"/>
      <c r="W977" s="590"/>
      <c r="X977" s="590"/>
      <c r="Y977" s="590"/>
      <c r="Z977" s="590"/>
    </row>
    <row r="978" spans="1:26" ht="13.5" customHeight="1">
      <c r="A978" s="589"/>
      <c r="B978" s="590"/>
      <c r="C978" s="590"/>
      <c r="D978" s="605"/>
      <c r="E978" s="590"/>
      <c r="F978" s="589"/>
      <c r="G978" s="590"/>
      <c r="H978" s="590"/>
      <c r="I978" s="605"/>
      <c r="J978" s="589"/>
      <c r="K978" s="590"/>
      <c r="L978" s="590"/>
      <c r="M978" s="605"/>
      <c r="N978" s="590"/>
      <c r="O978" s="590"/>
      <c r="P978" s="590"/>
      <c r="Q978" s="590"/>
      <c r="R978" s="590"/>
      <c r="S978" s="590"/>
      <c r="T978" s="590"/>
      <c r="U978" s="590"/>
      <c r="V978" s="590"/>
      <c r="W978" s="590"/>
      <c r="X978" s="590"/>
      <c r="Y978" s="590"/>
      <c r="Z978" s="590"/>
    </row>
    <row r="979" spans="1:26" ht="13.5" customHeight="1">
      <c r="A979" s="589"/>
      <c r="B979" s="590"/>
      <c r="C979" s="590"/>
      <c r="D979" s="605"/>
      <c r="E979" s="590"/>
      <c r="F979" s="589"/>
      <c r="G979" s="590"/>
      <c r="H979" s="590"/>
      <c r="I979" s="605"/>
      <c r="J979" s="589"/>
      <c r="K979" s="590"/>
      <c r="L979" s="590"/>
      <c r="M979" s="605"/>
      <c r="N979" s="590"/>
      <c r="O979" s="590"/>
      <c r="P979" s="590"/>
      <c r="Q979" s="590"/>
      <c r="R979" s="590"/>
      <c r="S979" s="590"/>
      <c r="T979" s="590"/>
      <c r="U979" s="590"/>
      <c r="V979" s="590"/>
      <c r="W979" s="590"/>
      <c r="X979" s="590"/>
      <c r="Y979" s="590"/>
      <c r="Z979" s="590"/>
    </row>
    <row r="980" spans="1:26" ht="13.5" customHeight="1">
      <c r="A980" s="589"/>
      <c r="B980" s="590"/>
      <c r="C980" s="590"/>
      <c r="D980" s="605"/>
      <c r="E980" s="590"/>
      <c r="F980" s="589"/>
      <c r="G980" s="590"/>
      <c r="H980" s="590"/>
      <c r="I980" s="605"/>
      <c r="J980" s="589"/>
      <c r="K980" s="590"/>
      <c r="L980" s="590"/>
      <c r="M980" s="605"/>
      <c r="N980" s="590"/>
      <c r="O980" s="590"/>
      <c r="P980" s="590"/>
      <c r="Q980" s="590"/>
      <c r="R980" s="590"/>
      <c r="S980" s="590"/>
      <c r="T980" s="590"/>
      <c r="U980" s="590"/>
      <c r="V980" s="590"/>
      <c r="W980" s="590"/>
      <c r="X980" s="590"/>
      <c r="Y980" s="590"/>
      <c r="Z980" s="590"/>
    </row>
    <row r="981" spans="1:26" ht="13.5" customHeight="1">
      <c r="A981" s="589"/>
      <c r="B981" s="590"/>
      <c r="C981" s="590"/>
      <c r="D981" s="605"/>
      <c r="E981" s="590"/>
      <c r="F981" s="589"/>
      <c r="G981" s="590"/>
      <c r="H981" s="590"/>
      <c r="I981" s="605"/>
      <c r="J981" s="589"/>
      <c r="K981" s="590"/>
      <c r="L981" s="590"/>
      <c r="M981" s="605"/>
      <c r="N981" s="590"/>
      <c r="O981" s="590"/>
      <c r="P981" s="590"/>
      <c r="Q981" s="590"/>
      <c r="R981" s="590"/>
      <c r="S981" s="590"/>
      <c r="T981" s="590"/>
      <c r="U981" s="590"/>
      <c r="V981" s="590"/>
      <c r="W981" s="590"/>
      <c r="X981" s="590"/>
      <c r="Y981" s="590"/>
      <c r="Z981" s="590"/>
    </row>
    <row r="982" spans="1:26" ht="13.5" customHeight="1">
      <c r="A982" s="589"/>
      <c r="B982" s="590"/>
      <c r="C982" s="590"/>
      <c r="D982" s="605"/>
      <c r="E982" s="590"/>
      <c r="F982" s="589"/>
      <c r="G982" s="590"/>
      <c r="H982" s="590"/>
      <c r="I982" s="605"/>
      <c r="J982" s="589"/>
      <c r="K982" s="590"/>
      <c r="L982" s="590"/>
      <c r="M982" s="605"/>
      <c r="N982" s="590"/>
      <c r="O982" s="590"/>
      <c r="P982" s="590"/>
      <c r="Q982" s="590"/>
      <c r="R982" s="590"/>
      <c r="S982" s="590"/>
      <c r="T982" s="590"/>
      <c r="U982" s="590"/>
      <c r="V982" s="590"/>
      <c r="W982" s="590"/>
      <c r="X982" s="590"/>
      <c r="Y982" s="590"/>
      <c r="Z982" s="590"/>
    </row>
    <row r="983" spans="1:26" ht="13.5" customHeight="1">
      <c r="A983" s="589"/>
      <c r="B983" s="590"/>
      <c r="C983" s="590"/>
      <c r="D983" s="605"/>
      <c r="E983" s="590"/>
      <c r="F983" s="589"/>
      <c r="G983" s="590"/>
      <c r="H983" s="590"/>
      <c r="I983" s="605"/>
      <c r="J983" s="589"/>
      <c r="K983" s="590"/>
      <c r="L983" s="590"/>
      <c r="M983" s="605"/>
      <c r="N983" s="590"/>
      <c r="O983" s="590"/>
      <c r="P983" s="590"/>
      <c r="Q983" s="590"/>
      <c r="R983" s="590"/>
      <c r="S983" s="590"/>
      <c r="T983" s="590"/>
      <c r="U983" s="590"/>
      <c r="V983" s="590"/>
      <c r="W983" s="590"/>
      <c r="X983" s="590"/>
      <c r="Y983" s="590"/>
      <c r="Z983" s="590"/>
    </row>
    <row r="984" spans="1:26" ht="13.5" customHeight="1">
      <c r="A984" s="589"/>
      <c r="B984" s="590"/>
      <c r="C984" s="590"/>
      <c r="D984" s="605"/>
      <c r="E984" s="590"/>
      <c r="F984" s="589"/>
      <c r="G984" s="590"/>
      <c r="H984" s="590"/>
      <c r="I984" s="605"/>
      <c r="J984" s="589"/>
      <c r="K984" s="590"/>
      <c r="L984" s="590"/>
      <c r="M984" s="605"/>
      <c r="N984" s="590"/>
      <c r="O984" s="590"/>
      <c r="P984" s="590"/>
      <c r="Q984" s="590"/>
      <c r="R984" s="590"/>
      <c r="S984" s="590"/>
      <c r="T984" s="590"/>
      <c r="U984" s="590"/>
      <c r="V984" s="590"/>
      <c r="W984" s="590"/>
      <c r="X984" s="590"/>
      <c r="Y984" s="590"/>
      <c r="Z984" s="590"/>
    </row>
    <row r="985" spans="1:26" ht="13.5" customHeight="1">
      <c r="A985" s="589"/>
      <c r="B985" s="590"/>
      <c r="C985" s="590"/>
      <c r="D985" s="605"/>
      <c r="E985" s="590"/>
      <c r="F985" s="589"/>
      <c r="G985" s="590"/>
      <c r="H985" s="590"/>
      <c r="I985" s="605"/>
      <c r="J985" s="589"/>
      <c r="K985" s="590"/>
      <c r="L985" s="590"/>
      <c r="M985" s="605"/>
      <c r="N985" s="590"/>
      <c r="O985" s="590"/>
      <c r="P985" s="590"/>
      <c r="Q985" s="590"/>
      <c r="R985" s="590"/>
      <c r="S985" s="590"/>
      <c r="T985" s="590"/>
      <c r="U985" s="590"/>
      <c r="V985" s="590"/>
      <c r="W985" s="590"/>
      <c r="X985" s="590"/>
      <c r="Y985" s="590"/>
      <c r="Z985" s="590"/>
    </row>
    <row r="986" spans="1:26" ht="13.5" customHeight="1">
      <c r="A986" s="589"/>
      <c r="B986" s="590"/>
      <c r="C986" s="590"/>
      <c r="D986" s="605"/>
      <c r="E986" s="590"/>
      <c r="F986" s="589"/>
      <c r="G986" s="590"/>
      <c r="H986" s="590"/>
      <c r="I986" s="605"/>
      <c r="J986" s="589"/>
      <c r="K986" s="590"/>
      <c r="L986" s="590"/>
      <c r="M986" s="605"/>
      <c r="N986" s="590"/>
      <c r="O986" s="590"/>
      <c r="P986" s="590"/>
      <c r="Q986" s="590"/>
      <c r="R986" s="590"/>
      <c r="S986" s="590"/>
      <c r="T986" s="590"/>
      <c r="U986" s="590"/>
      <c r="V986" s="590"/>
      <c r="W986" s="590"/>
      <c r="X986" s="590"/>
      <c r="Y986" s="590"/>
      <c r="Z986" s="590"/>
    </row>
    <row r="987" spans="1:26" ht="13.5" customHeight="1">
      <c r="A987" s="589"/>
      <c r="B987" s="590"/>
      <c r="C987" s="590"/>
      <c r="D987" s="605"/>
      <c r="E987" s="590"/>
      <c r="F987" s="589"/>
      <c r="G987" s="590"/>
      <c r="H987" s="590"/>
      <c r="I987" s="605"/>
      <c r="J987" s="589"/>
      <c r="K987" s="590"/>
      <c r="L987" s="590"/>
      <c r="M987" s="605"/>
      <c r="N987" s="590"/>
      <c r="O987" s="590"/>
      <c r="P987" s="590"/>
      <c r="Q987" s="590"/>
      <c r="R987" s="590"/>
      <c r="S987" s="590"/>
      <c r="T987" s="590"/>
      <c r="U987" s="590"/>
      <c r="V987" s="590"/>
      <c r="W987" s="590"/>
      <c r="X987" s="590"/>
      <c r="Y987" s="590"/>
      <c r="Z987" s="590"/>
    </row>
    <row r="988" spans="1:26" ht="13.5" customHeight="1">
      <c r="A988" s="589"/>
      <c r="B988" s="590"/>
      <c r="C988" s="590"/>
      <c r="D988" s="605"/>
      <c r="E988" s="590"/>
      <c r="F988" s="589"/>
      <c r="G988" s="590"/>
      <c r="H988" s="590"/>
      <c r="I988" s="605"/>
      <c r="J988" s="589"/>
      <c r="K988" s="590"/>
      <c r="L988" s="590"/>
      <c r="M988" s="605"/>
      <c r="N988" s="590"/>
      <c r="O988" s="590"/>
      <c r="P988" s="590"/>
      <c r="Q988" s="590"/>
      <c r="R988" s="590"/>
      <c r="S988" s="590"/>
      <c r="T988" s="590"/>
      <c r="U988" s="590"/>
      <c r="V988" s="590"/>
      <c r="W988" s="590"/>
      <c r="X988" s="590"/>
      <c r="Y988" s="590"/>
      <c r="Z988" s="590"/>
    </row>
    <row r="989" spans="1:26" ht="13.5" customHeight="1">
      <c r="A989" s="589"/>
      <c r="B989" s="590"/>
      <c r="C989" s="590"/>
      <c r="D989" s="605"/>
      <c r="E989" s="590"/>
      <c r="F989" s="589"/>
      <c r="G989" s="590"/>
      <c r="H989" s="590"/>
      <c r="I989" s="605"/>
      <c r="J989" s="589"/>
      <c r="K989" s="590"/>
      <c r="L989" s="590"/>
      <c r="M989" s="605"/>
      <c r="N989" s="590"/>
      <c r="O989" s="590"/>
      <c r="P989" s="590"/>
      <c r="Q989" s="590"/>
      <c r="R989" s="590"/>
      <c r="S989" s="590"/>
      <c r="T989" s="590"/>
      <c r="U989" s="590"/>
      <c r="V989" s="590"/>
      <c r="W989" s="590"/>
      <c r="X989" s="590"/>
      <c r="Y989" s="590"/>
      <c r="Z989" s="590"/>
    </row>
    <row r="990" spans="1:26" ht="13.5" customHeight="1">
      <c r="A990" s="589"/>
      <c r="B990" s="590"/>
      <c r="C990" s="590"/>
      <c r="D990" s="605"/>
      <c r="E990" s="590"/>
      <c r="F990" s="589"/>
      <c r="G990" s="590"/>
      <c r="H990" s="590"/>
      <c r="I990" s="605"/>
      <c r="J990" s="589"/>
      <c r="K990" s="590"/>
      <c r="L990" s="590"/>
      <c r="M990" s="605"/>
      <c r="N990" s="590"/>
      <c r="O990" s="590"/>
      <c r="P990" s="590"/>
      <c r="Q990" s="590"/>
      <c r="R990" s="590"/>
      <c r="S990" s="590"/>
      <c r="T990" s="590"/>
      <c r="U990" s="590"/>
      <c r="V990" s="590"/>
      <c r="W990" s="590"/>
      <c r="X990" s="590"/>
      <c r="Y990" s="590"/>
      <c r="Z990" s="590"/>
    </row>
    <row r="991" spans="1:26" ht="13.5" customHeight="1">
      <c r="A991" s="589"/>
      <c r="B991" s="590"/>
      <c r="C991" s="590"/>
      <c r="D991" s="605"/>
      <c r="E991" s="590"/>
      <c r="F991" s="589"/>
      <c r="G991" s="590"/>
      <c r="H991" s="590"/>
      <c r="I991" s="605"/>
      <c r="J991" s="589"/>
      <c r="K991" s="590"/>
      <c r="L991" s="590"/>
      <c r="M991" s="605"/>
      <c r="N991" s="590"/>
      <c r="O991" s="590"/>
      <c r="P991" s="590"/>
      <c r="Q991" s="590"/>
      <c r="R991" s="590"/>
      <c r="S991" s="590"/>
      <c r="T991" s="590"/>
      <c r="U991" s="590"/>
      <c r="V991" s="590"/>
      <c r="W991" s="590"/>
      <c r="X991" s="590"/>
      <c r="Y991" s="590"/>
      <c r="Z991" s="590"/>
    </row>
    <row r="992" spans="1:26" ht="13.5" customHeight="1">
      <c r="A992" s="589"/>
      <c r="B992" s="590"/>
      <c r="C992" s="590"/>
      <c r="D992" s="605"/>
      <c r="E992" s="590"/>
      <c r="F992" s="589"/>
      <c r="G992" s="590"/>
      <c r="H992" s="590"/>
      <c r="I992" s="605"/>
      <c r="J992" s="589"/>
      <c r="K992" s="590"/>
      <c r="L992" s="590"/>
      <c r="M992" s="605"/>
      <c r="N992" s="590"/>
      <c r="O992" s="590"/>
      <c r="P992" s="590"/>
      <c r="Q992" s="590"/>
      <c r="R992" s="590"/>
      <c r="S992" s="590"/>
      <c r="T992" s="590"/>
      <c r="U992" s="590"/>
      <c r="V992" s="590"/>
      <c r="W992" s="590"/>
      <c r="X992" s="590"/>
      <c r="Y992" s="590"/>
      <c r="Z992" s="590"/>
    </row>
    <row r="993" spans="1:26" ht="13.5" customHeight="1">
      <c r="A993" s="589"/>
      <c r="B993" s="590"/>
      <c r="C993" s="590"/>
      <c r="D993" s="605"/>
      <c r="E993" s="590"/>
      <c r="F993" s="589"/>
      <c r="G993" s="590"/>
      <c r="H993" s="590"/>
      <c r="I993" s="605"/>
      <c r="J993" s="589"/>
      <c r="K993" s="590"/>
      <c r="L993" s="590"/>
      <c r="M993" s="605"/>
      <c r="N993" s="590"/>
      <c r="O993" s="590"/>
      <c r="P993" s="590"/>
      <c r="Q993" s="590"/>
      <c r="R993" s="590"/>
      <c r="S993" s="590"/>
      <c r="T993" s="590"/>
      <c r="U993" s="590"/>
      <c r="V993" s="590"/>
      <c r="W993" s="590"/>
      <c r="X993" s="590"/>
      <c r="Y993" s="590"/>
      <c r="Z993" s="590"/>
    </row>
    <row r="994" spans="1:26" ht="13.5" customHeight="1">
      <c r="A994" s="589"/>
      <c r="B994" s="590"/>
      <c r="C994" s="590"/>
      <c r="D994" s="605"/>
      <c r="E994" s="590"/>
      <c r="F994" s="589"/>
      <c r="G994" s="590"/>
      <c r="H994" s="590"/>
      <c r="I994" s="605"/>
      <c r="J994" s="589"/>
      <c r="K994" s="590"/>
      <c r="L994" s="590"/>
      <c r="M994" s="605"/>
      <c r="N994" s="590"/>
      <c r="O994" s="590"/>
      <c r="P994" s="590"/>
      <c r="Q994" s="590"/>
      <c r="R994" s="590"/>
      <c r="S994" s="590"/>
      <c r="T994" s="590"/>
      <c r="U994" s="590"/>
      <c r="V994" s="590"/>
      <c r="W994" s="590"/>
      <c r="X994" s="590"/>
      <c r="Y994" s="590"/>
      <c r="Z994" s="590"/>
    </row>
    <row r="995" spans="1:26" ht="13.5" customHeight="1">
      <c r="A995" s="589"/>
      <c r="B995" s="590"/>
      <c r="C995" s="590"/>
      <c r="D995" s="605"/>
      <c r="E995" s="590"/>
      <c r="F995" s="589"/>
      <c r="G995" s="590"/>
      <c r="H995" s="590"/>
      <c r="I995" s="605"/>
      <c r="J995" s="589"/>
      <c r="K995" s="590"/>
      <c r="L995" s="590"/>
      <c r="M995" s="605"/>
      <c r="N995" s="590"/>
      <c r="O995" s="590"/>
      <c r="P995" s="590"/>
      <c r="Q995" s="590"/>
      <c r="R995" s="590"/>
      <c r="S995" s="590"/>
      <c r="T995" s="590"/>
      <c r="U995" s="590"/>
      <c r="V995" s="590"/>
      <c r="W995" s="590"/>
      <c r="X995" s="590"/>
      <c r="Y995" s="590"/>
      <c r="Z995" s="590"/>
    </row>
    <row r="996" spans="1:26" ht="13.5" customHeight="1">
      <c r="A996" s="589"/>
      <c r="B996" s="590"/>
      <c r="C996" s="590"/>
      <c r="D996" s="605"/>
      <c r="E996" s="590"/>
      <c r="F996" s="589"/>
      <c r="G996" s="590"/>
      <c r="H996" s="590"/>
      <c r="I996" s="605"/>
      <c r="J996" s="589"/>
      <c r="K996" s="590"/>
      <c r="L996" s="590"/>
      <c r="M996" s="605"/>
      <c r="N996" s="590"/>
      <c r="O996" s="590"/>
      <c r="P996" s="590"/>
      <c r="Q996" s="590"/>
      <c r="R996" s="590"/>
      <c r="S996" s="590"/>
      <c r="T996" s="590"/>
      <c r="U996" s="590"/>
      <c r="V996" s="590"/>
      <c r="W996" s="590"/>
      <c r="X996" s="590"/>
      <c r="Y996" s="590"/>
      <c r="Z996" s="590"/>
    </row>
    <row r="997" spans="1:26" ht="13.5" customHeight="1">
      <c r="A997" s="589"/>
      <c r="B997" s="590"/>
      <c r="C997" s="590"/>
      <c r="D997" s="605"/>
      <c r="E997" s="590"/>
      <c r="F997" s="589"/>
      <c r="G997" s="590"/>
      <c r="H997" s="590"/>
      <c r="I997" s="605"/>
      <c r="J997" s="589"/>
      <c r="K997" s="590"/>
      <c r="L997" s="590"/>
      <c r="M997" s="605"/>
      <c r="N997" s="590"/>
      <c r="O997" s="590"/>
      <c r="P997" s="590"/>
      <c r="Q997" s="590"/>
      <c r="R997" s="590"/>
      <c r="S997" s="590"/>
      <c r="T997" s="590"/>
      <c r="U997" s="590"/>
      <c r="V997" s="590"/>
      <c r="W997" s="590"/>
      <c r="X997" s="590"/>
      <c r="Y997" s="590"/>
      <c r="Z997" s="590"/>
    </row>
    <row r="998" spans="1:26" ht="13.5" customHeight="1">
      <c r="A998" s="589"/>
      <c r="B998" s="590"/>
      <c r="C998" s="590"/>
      <c r="D998" s="605"/>
      <c r="E998" s="590"/>
      <c r="F998" s="589"/>
      <c r="G998" s="590"/>
      <c r="H998" s="590"/>
      <c r="I998" s="605"/>
      <c r="J998" s="589"/>
      <c r="K998" s="590"/>
      <c r="L998" s="590"/>
      <c r="M998" s="605"/>
      <c r="N998" s="590"/>
      <c r="O998" s="590"/>
      <c r="P998" s="590"/>
      <c r="Q998" s="590"/>
      <c r="R998" s="590"/>
      <c r="S998" s="590"/>
      <c r="T998" s="590"/>
      <c r="U998" s="590"/>
      <c r="V998" s="590"/>
      <c r="W998" s="590"/>
      <c r="X998" s="590"/>
      <c r="Y998" s="590"/>
      <c r="Z998" s="590"/>
    </row>
    <row r="999" spans="1:26" ht="13.5" customHeight="1">
      <c r="A999" s="589"/>
      <c r="B999" s="590"/>
      <c r="C999" s="590"/>
      <c r="D999" s="605"/>
      <c r="E999" s="590"/>
      <c r="F999" s="589"/>
      <c r="G999" s="590"/>
      <c r="H999" s="590"/>
      <c r="I999" s="605"/>
      <c r="J999" s="589"/>
      <c r="K999" s="590"/>
      <c r="L999" s="590"/>
      <c r="M999" s="605"/>
      <c r="N999" s="590"/>
      <c r="O999" s="590"/>
      <c r="P999" s="590"/>
      <c r="Q999" s="590"/>
      <c r="R999" s="590"/>
      <c r="S999" s="590"/>
      <c r="T999" s="590"/>
      <c r="U999" s="590"/>
      <c r="V999" s="590"/>
      <c r="W999" s="590"/>
      <c r="X999" s="590"/>
      <c r="Y999" s="590"/>
      <c r="Z999" s="590"/>
    </row>
    <row r="1000" spans="1:26" ht="13.5" customHeight="1">
      <c r="A1000" s="589"/>
      <c r="B1000" s="590"/>
      <c r="C1000" s="590"/>
      <c r="D1000" s="605"/>
      <c r="E1000" s="590"/>
      <c r="F1000" s="589"/>
      <c r="G1000" s="590"/>
      <c r="H1000" s="590"/>
      <c r="I1000" s="605"/>
      <c r="J1000" s="589"/>
      <c r="K1000" s="590"/>
      <c r="L1000" s="590"/>
      <c r="M1000" s="605"/>
      <c r="N1000" s="590"/>
      <c r="O1000" s="590"/>
      <c r="P1000" s="590"/>
      <c r="Q1000" s="590"/>
      <c r="R1000" s="590"/>
      <c r="S1000" s="590"/>
      <c r="T1000" s="590"/>
      <c r="U1000" s="590"/>
      <c r="V1000" s="590"/>
      <c r="W1000" s="590"/>
      <c r="X1000" s="590"/>
      <c r="Y1000" s="590"/>
      <c r="Z1000" s="590"/>
    </row>
  </sheetData>
  <pageMargins left="0.511811024" right="0.511811024" top="0.78740157499999996" bottom="0.78740157499999996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12.42578125" customWidth="1"/>
    <col min="2" max="2" width="62.28515625" customWidth="1"/>
    <col min="3" max="3" width="16.140625" customWidth="1"/>
    <col min="4" max="4" width="16.7109375" customWidth="1"/>
    <col min="5" max="5" width="9.28515625" customWidth="1"/>
    <col min="6" max="6" width="11" customWidth="1"/>
    <col min="7" max="7" width="36.85546875" customWidth="1"/>
    <col min="8" max="8" width="11.5703125" customWidth="1"/>
    <col min="9" max="9" width="10.7109375" customWidth="1"/>
    <col min="10" max="26" width="8.140625" customWidth="1"/>
  </cols>
  <sheetData>
    <row r="1" spans="1:26" ht="13.5" customHeight="1">
      <c r="A1" s="589"/>
      <c r="B1" s="590"/>
      <c r="C1" s="591" t="s">
        <v>2273</v>
      </c>
      <c r="D1" s="591" t="s">
        <v>2274</v>
      </c>
      <c r="E1" s="590"/>
      <c r="F1" s="625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</row>
    <row r="2" spans="1:26" ht="14.25" customHeight="1">
      <c r="A2" s="593">
        <v>45382</v>
      </c>
      <c r="B2" s="590" t="s">
        <v>2275</v>
      </c>
      <c r="C2" s="595"/>
      <c r="D2" s="595">
        <v>12331.87</v>
      </c>
      <c r="E2" s="590"/>
      <c r="F2" s="626"/>
      <c r="G2" s="627"/>
      <c r="H2" s="601"/>
      <c r="I2" s="601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</row>
    <row r="3" spans="1:26" ht="14.25" customHeight="1">
      <c r="A3" s="593">
        <v>45382</v>
      </c>
      <c r="B3" s="590" t="s">
        <v>2311</v>
      </c>
      <c r="C3" s="597"/>
      <c r="D3" s="597">
        <v>128.1</v>
      </c>
      <c r="E3" s="590"/>
      <c r="F3" s="626"/>
      <c r="G3" s="627"/>
      <c r="H3" s="601"/>
      <c r="I3" s="601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</row>
    <row r="4" spans="1:26" ht="13.5" customHeight="1">
      <c r="A4" s="612" t="s">
        <v>2312</v>
      </c>
      <c r="B4" s="627" t="s">
        <v>2313</v>
      </c>
      <c r="C4" s="601">
        <v>1700</v>
      </c>
      <c r="D4" s="605"/>
      <c r="E4" s="590"/>
      <c r="F4" s="626"/>
      <c r="G4" s="406"/>
      <c r="H4" s="601"/>
      <c r="I4" s="601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0"/>
    </row>
    <row r="5" spans="1:26" ht="13.5" customHeight="1">
      <c r="A5" s="612" t="s">
        <v>2312</v>
      </c>
      <c r="B5" s="406" t="s">
        <v>2277</v>
      </c>
      <c r="C5" s="601">
        <v>1800</v>
      </c>
      <c r="D5" s="602"/>
      <c r="E5" s="602"/>
      <c r="F5" s="626"/>
      <c r="G5" s="406"/>
      <c r="H5" s="601"/>
      <c r="I5" s="601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</row>
    <row r="6" spans="1:26" ht="13.5" customHeight="1">
      <c r="A6" s="612" t="s">
        <v>2312</v>
      </c>
      <c r="B6" s="406" t="s">
        <v>614</v>
      </c>
      <c r="C6" s="601">
        <v>100</v>
      </c>
      <c r="D6" s="602"/>
      <c r="E6" s="602"/>
      <c r="F6" s="626"/>
      <c r="G6" s="627"/>
      <c r="H6" s="601"/>
      <c r="I6" s="601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</row>
    <row r="7" spans="1:26" ht="13.5" customHeight="1">
      <c r="A7" s="612" t="s">
        <v>2312</v>
      </c>
      <c r="B7" s="406" t="s">
        <v>409</v>
      </c>
      <c r="C7" s="601">
        <v>520.33000000000004</v>
      </c>
      <c r="D7" s="602"/>
      <c r="E7" s="602"/>
      <c r="F7" s="626"/>
      <c r="G7" s="627"/>
      <c r="H7" s="601"/>
      <c r="I7" s="601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</row>
    <row r="8" spans="1:26" ht="13.5" customHeight="1">
      <c r="A8" s="603">
        <v>45383</v>
      </c>
      <c r="B8" s="602" t="s">
        <v>2314</v>
      </c>
      <c r="C8" s="604">
        <v>2150</v>
      </c>
      <c r="D8" s="604"/>
      <c r="E8" s="602"/>
      <c r="F8" s="626"/>
      <c r="G8" s="406"/>
      <c r="H8" s="601"/>
      <c r="I8" s="601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</row>
    <row r="9" spans="1:26" ht="13.5" customHeight="1">
      <c r="A9" s="603">
        <v>45383</v>
      </c>
      <c r="B9" s="602" t="s">
        <v>2278</v>
      </c>
      <c r="C9" s="604">
        <f>((331*2)+(210))*2</f>
        <v>1744</v>
      </c>
      <c r="D9" s="602"/>
      <c r="E9" s="602"/>
      <c r="F9" s="626"/>
      <c r="G9" s="406"/>
      <c r="H9" s="601"/>
      <c r="I9" s="601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</row>
    <row r="10" spans="1:26" ht="13.5" customHeight="1">
      <c r="A10" s="603">
        <v>45383</v>
      </c>
      <c r="B10" s="602" t="s">
        <v>2315</v>
      </c>
      <c r="C10" s="604">
        <f>(5*100)*2</f>
        <v>1000</v>
      </c>
      <c r="D10" s="602"/>
      <c r="E10" s="602"/>
      <c r="F10" s="626"/>
      <c r="G10" s="627"/>
      <c r="H10" s="601"/>
      <c r="I10" s="601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</row>
    <row r="11" spans="1:26" ht="13.5" customHeight="1">
      <c r="A11" s="603">
        <v>45383</v>
      </c>
      <c r="B11" s="602" t="s">
        <v>2316</v>
      </c>
      <c r="C11" s="604">
        <v>500</v>
      </c>
      <c r="D11" s="602"/>
      <c r="E11" s="602"/>
      <c r="F11" s="626"/>
      <c r="G11" s="406"/>
      <c r="H11" s="601"/>
      <c r="I11" s="601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</row>
    <row r="12" spans="1:26" ht="13.5" customHeight="1">
      <c r="A12" s="603">
        <v>45383</v>
      </c>
      <c r="B12" s="602" t="s">
        <v>2317</v>
      </c>
      <c r="C12" s="604">
        <v>6000</v>
      </c>
      <c r="D12" s="602"/>
      <c r="E12" s="602"/>
      <c r="F12" s="626"/>
      <c r="G12" s="406"/>
      <c r="H12" s="601"/>
      <c r="I12" s="601"/>
      <c r="J12" s="590"/>
      <c r="K12" s="590"/>
      <c r="L12" s="590"/>
      <c r="M12" s="590"/>
      <c r="N12" s="590"/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</row>
    <row r="13" spans="1:26" ht="13.5" customHeight="1">
      <c r="A13" s="603">
        <v>45413</v>
      </c>
      <c r="B13" s="602" t="s">
        <v>2318</v>
      </c>
      <c r="C13" s="609">
        <v>1911</v>
      </c>
      <c r="D13" s="602" t="s">
        <v>2319</v>
      </c>
      <c r="E13" s="604">
        <f>250*3</f>
        <v>750</v>
      </c>
      <c r="F13" s="625"/>
      <c r="G13" s="590"/>
      <c r="H13" s="590"/>
      <c r="I13" s="601"/>
      <c r="J13" s="590"/>
      <c r="K13" s="590"/>
      <c r="L13" s="590"/>
      <c r="M13" s="590"/>
      <c r="N13" s="590"/>
      <c r="O13" s="590"/>
      <c r="P13" s="590"/>
      <c r="Q13" s="590"/>
      <c r="R13" s="590"/>
      <c r="S13" s="590"/>
      <c r="T13" s="590"/>
      <c r="U13" s="590"/>
      <c r="V13" s="590"/>
      <c r="W13" s="590"/>
      <c r="X13" s="590"/>
      <c r="Y13" s="590"/>
      <c r="Z13" s="590"/>
    </row>
    <row r="14" spans="1:26" ht="13.5" customHeight="1">
      <c r="A14" s="603">
        <v>45383</v>
      </c>
      <c r="B14" s="602" t="s">
        <v>2279</v>
      </c>
      <c r="C14" s="604">
        <v>1800</v>
      </c>
      <c r="D14" s="602"/>
      <c r="E14" s="604"/>
      <c r="F14" s="626"/>
      <c r="G14" s="406"/>
      <c r="H14" s="601"/>
      <c r="I14" s="601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</row>
    <row r="15" spans="1:26" ht="13.5" customHeight="1">
      <c r="A15" s="603">
        <v>45383</v>
      </c>
      <c r="B15" s="602" t="s">
        <v>2281</v>
      </c>
      <c r="C15" s="604">
        <v>139</v>
      </c>
      <c r="D15" s="601">
        <f>D3+D2+C4+C5+C6+C7-SUM(C8:C15)</f>
        <v>1336.3000000000029</v>
      </c>
      <c r="E15" s="602"/>
      <c r="F15" s="625"/>
      <c r="G15" s="590"/>
      <c r="H15" s="590"/>
      <c r="I15" s="601"/>
      <c r="J15" s="590"/>
      <c r="K15" s="590"/>
      <c r="L15" s="590"/>
      <c r="M15" s="590"/>
      <c r="N15" s="590"/>
      <c r="O15" s="590"/>
      <c r="P15" s="590"/>
      <c r="Q15" s="590"/>
      <c r="R15" s="590"/>
      <c r="S15" s="590"/>
      <c r="T15" s="590"/>
      <c r="U15" s="590"/>
      <c r="V15" s="590"/>
      <c r="W15" s="590"/>
      <c r="X15" s="590"/>
      <c r="Y15" s="590"/>
      <c r="Z15" s="590"/>
    </row>
    <row r="16" spans="1:26" ht="13.5" customHeight="1">
      <c r="A16" s="612" t="s">
        <v>2080</v>
      </c>
      <c r="B16" s="627" t="s">
        <v>2320</v>
      </c>
      <c r="C16" s="601">
        <v>2500</v>
      </c>
      <c r="D16" s="601"/>
      <c r="E16" s="602"/>
      <c r="F16" s="625"/>
      <c r="G16" s="590"/>
      <c r="H16" s="590"/>
      <c r="I16" s="601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</row>
    <row r="17" spans="1:26" ht="13.5" customHeight="1">
      <c r="A17" s="612" t="s">
        <v>2080</v>
      </c>
      <c r="B17" s="406" t="s">
        <v>2277</v>
      </c>
      <c r="C17" s="601">
        <v>1800</v>
      </c>
      <c r="D17" s="601"/>
      <c r="E17" s="602"/>
      <c r="F17" s="625"/>
      <c r="G17" s="590"/>
      <c r="H17" s="590"/>
      <c r="I17" s="601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</row>
    <row r="18" spans="1:26" ht="13.5" customHeight="1">
      <c r="A18" s="612" t="s">
        <v>2080</v>
      </c>
      <c r="B18" s="406" t="s">
        <v>614</v>
      </c>
      <c r="C18" s="601">
        <v>100</v>
      </c>
      <c r="D18" s="601"/>
      <c r="E18" s="602"/>
      <c r="F18" s="625"/>
      <c r="G18" s="590"/>
      <c r="H18" s="590"/>
      <c r="I18" s="601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</row>
    <row r="19" spans="1:26" ht="13.5" customHeight="1">
      <c r="A19" s="612" t="s">
        <v>2080</v>
      </c>
      <c r="B19" s="406" t="s">
        <v>409</v>
      </c>
      <c r="C19" s="601">
        <f>520.33-223</f>
        <v>297.33000000000004</v>
      </c>
      <c r="D19" s="602"/>
      <c r="E19" s="602"/>
      <c r="F19" s="626"/>
      <c r="G19" s="627"/>
      <c r="H19" s="601"/>
      <c r="I19" s="601"/>
      <c r="J19" s="590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</row>
    <row r="20" spans="1:26" ht="13.5" customHeight="1">
      <c r="A20" s="603">
        <v>45413</v>
      </c>
      <c r="B20" s="602" t="s">
        <v>2288</v>
      </c>
      <c r="C20" s="609">
        <v>255</v>
      </c>
      <c r="D20" s="602"/>
      <c r="E20" s="616"/>
      <c r="F20" s="625"/>
      <c r="G20" s="590"/>
      <c r="H20" s="590"/>
      <c r="I20" s="601"/>
      <c r="J20" s="590"/>
      <c r="K20" s="590"/>
      <c r="L20" s="590"/>
      <c r="M20" s="590"/>
      <c r="N20" s="590"/>
      <c r="O20" s="590"/>
      <c r="P20" s="590"/>
      <c r="Q20" s="590"/>
      <c r="R20" s="590"/>
      <c r="S20" s="590"/>
      <c r="T20" s="590"/>
      <c r="U20" s="590"/>
      <c r="V20" s="590"/>
      <c r="W20" s="590"/>
      <c r="X20" s="590"/>
      <c r="Y20" s="590"/>
      <c r="Z20" s="590"/>
    </row>
    <row r="21" spans="1:26" ht="13.5" customHeight="1">
      <c r="A21" s="603">
        <v>45413</v>
      </c>
      <c r="B21" s="602" t="s">
        <v>2281</v>
      </c>
      <c r="C21" s="604">
        <v>139</v>
      </c>
      <c r="D21" s="601"/>
      <c r="E21" s="602"/>
      <c r="F21" s="625"/>
      <c r="G21" s="590"/>
      <c r="H21" s="590"/>
      <c r="I21" s="601"/>
      <c r="J21" s="590"/>
      <c r="K21" s="590"/>
      <c r="L21" s="590"/>
      <c r="M21" s="590"/>
      <c r="N21" s="590"/>
      <c r="O21" s="590"/>
      <c r="P21" s="590"/>
      <c r="Q21" s="590"/>
      <c r="R21" s="590"/>
      <c r="S21" s="590"/>
      <c r="T21" s="590"/>
      <c r="U21" s="590"/>
      <c r="V21" s="590"/>
      <c r="W21" s="590"/>
      <c r="X21" s="590"/>
      <c r="Y21" s="590"/>
      <c r="Z21" s="590"/>
    </row>
    <row r="22" spans="1:26" ht="13.5" customHeight="1">
      <c r="A22" s="603">
        <v>45413</v>
      </c>
      <c r="B22" s="602" t="s">
        <v>2321</v>
      </c>
      <c r="C22" s="604">
        <f>550+(300*3)+50</f>
        <v>1500</v>
      </c>
      <c r="D22" s="601">
        <f>D15+C16+C17+C18+C19-C20-C21-C22</f>
        <v>4139.6300000000028</v>
      </c>
      <c r="E22" s="602"/>
      <c r="F22" s="625"/>
      <c r="G22" s="590"/>
      <c r="H22" s="590"/>
      <c r="I22" s="601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</row>
    <row r="23" spans="1:26" ht="13.5" customHeight="1">
      <c r="A23" s="612" t="s">
        <v>2083</v>
      </c>
      <c r="B23" s="627" t="s">
        <v>2322</v>
      </c>
      <c r="C23" s="601">
        <v>2250</v>
      </c>
      <c r="D23" s="602"/>
      <c r="E23" s="602"/>
      <c r="F23" s="625"/>
      <c r="G23" s="590"/>
      <c r="H23" s="590"/>
      <c r="I23" s="590"/>
      <c r="J23" s="590"/>
      <c r="K23" s="590"/>
      <c r="L23" s="590"/>
      <c r="M23" s="590"/>
      <c r="N23" s="590"/>
      <c r="O23" s="590"/>
      <c r="P23" s="590"/>
      <c r="Q23" s="590"/>
      <c r="R23" s="590"/>
      <c r="S23" s="590"/>
      <c r="T23" s="590"/>
      <c r="U23" s="590"/>
      <c r="V23" s="590"/>
      <c r="W23" s="590"/>
      <c r="X23" s="590"/>
      <c r="Y23" s="590"/>
      <c r="Z23" s="590"/>
    </row>
    <row r="24" spans="1:26" ht="13.5" customHeight="1">
      <c r="A24" s="612" t="s">
        <v>2083</v>
      </c>
      <c r="B24" s="406" t="s">
        <v>2277</v>
      </c>
      <c r="C24" s="601">
        <v>1800</v>
      </c>
      <c r="D24" s="602"/>
      <c r="E24" s="602"/>
      <c r="F24" s="625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0"/>
      <c r="V24" s="590"/>
      <c r="W24" s="590"/>
      <c r="X24" s="590"/>
      <c r="Y24" s="590"/>
      <c r="Z24" s="590"/>
    </row>
    <row r="25" spans="1:26" ht="13.5" customHeight="1">
      <c r="A25" s="612" t="s">
        <v>2083</v>
      </c>
      <c r="B25" s="406" t="s">
        <v>614</v>
      </c>
      <c r="C25" s="601">
        <v>100</v>
      </c>
      <c r="D25" s="602"/>
      <c r="E25" s="602"/>
      <c r="F25" s="625"/>
      <c r="G25" s="590"/>
      <c r="H25" s="590"/>
      <c r="I25" s="601"/>
      <c r="J25" s="590"/>
      <c r="K25" s="590"/>
      <c r="L25" s="590"/>
      <c r="M25" s="590"/>
      <c r="N25" s="590"/>
      <c r="O25" s="590"/>
      <c r="P25" s="590"/>
      <c r="Q25" s="590"/>
      <c r="R25" s="590"/>
      <c r="S25" s="590"/>
      <c r="T25" s="590"/>
      <c r="U25" s="590"/>
      <c r="V25" s="590"/>
      <c r="W25" s="590"/>
      <c r="X25" s="590"/>
      <c r="Y25" s="590"/>
      <c r="Z25" s="590"/>
    </row>
    <row r="26" spans="1:26" ht="13.5" customHeight="1">
      <c r="A26" s="603">
        <v>45444</v>
      </c>
      <c r="B26" s="602" t="s">
        <v>2323</v>
      </c>
      <c r="C26" s="604">
        <v>3420</v>
      </c>
      <c r="D26" s="602"/>
      <c r="E26" s="602"/>
      <c r="F26" s="625"/>
      <c r="G26" s="590"/>
      <c r="H26" s="590"/>
      <c r="I26" s="601"/>
      <c r="J26" s="590"/>
      <c r="K26" s="590"/>
      <c r="L26" s="590"/>
      <c r="M26" s="590"/>
      <c r="N26" s="590"/>
      <c r="O26" s="590"/>
      <c r="P26" s="590"/>
      <c r="Q26" s="590"/>
      <c r="R26" s="590"/>
      <c r="S26" s="590"/>
      <c r="T26" s="590"/>
      <c r="U26" s="590"/>
      <c r="V26" s="590"/>
      <c r="W26" s="590"/>
      <c r="X26" s="590"/>
      <c r="Y26" s="590"/>
      <c r="Z26" s="590"/>
    </row>
    <row r="27" spans="1:26" ht="13.5" customHeight="1">
      <c r="A27" s="603">
        <v>45444</v>
      </c>
      <c r="B27" s="606" t="s">
        <v>2324</v>
      </c>
      <c r="C27" s="604">
        <v>1450</v>
      </c>
      <c r="D27" s="602"/>
      <c r="E27" s="602"/>
      <c r="F27" s="625"/>
      <c r="G27" s="590"/>
      <c r="H27" s="590"/>
      <c r="I27" s="601"/>
      <c r="J27" s="590"/>
      <c r="K27" s="590"/>
      <c r="L27" s="590"/>
      <c r="M27" s="590"/>
      <c r="N27" s="590"/>
      <c r="O27" s="590"/>
      <c r="P27" s="590"/>
      <c r="Q27" s="590"/>
      <c r="R27" s="590"/>
      <c r="S27" s="590"/>
      <c r="T27" s="590"/>
      <c r="U27" s="590"/>
      <c r="V27" s="590"/>
      <c r="W27" s="590"/>
      <c r="X27" s="590"/>
      <c r="Y27" s="590"/>
      <c r="Z27" s="590"/>
    </row>
    <row r="28" spans="1:26" ht="13.5" customHeight="1">
      <c r="A28" s="603">
        <v>45444</v>
      </c>
      <c r="B28" s="606" t="s">
        <v>2325</v>
      </c>
      <c r="C28" s="604">
        <v>1450</v>
      </c>
      <c r="D28" s="602"/>
      <c r="E28" s="602"/>
      <c r="F28" s="625"/>
      <c r="G28" s="590"/>
      <c r="H28" s="590"/>
      <c r="I28" s="601"/>
      <c r="J28" s="590"/>
      <c r="K28" s="590"/>
      <c r="L28" s="590"/>
      <c r="M28" s="590"/>
      <c r="N28" s="590"/>
      <c r="O28" s="590"/>
      <c r="P28" s="590"/>
      <c r="Q28" s="590"/>
      <c r="R28" s="590"/>
      <c r="S28" s="590"/>
      <c r="T28" s="590"/>
      <c r="U28" s="590"/>
      <c r="V28" s="590"/>
      <c r="W28" s="590"/>
      <c r="X28" s="590"/>
      <c r="Y28" s="590"/>
      <c r="Z28" s="590"/>
    </row>
    <row r="29" spans="1:26" ht="13.5" customHeight="1">
      <c r="A29" s="603">
        <v>45444</v>
      </c>
      <c r="B29" s="602" t="s">
        <v>2326</v>
      </c>
      <c r="C29" s="604">
        <v>1450</v>
      </c>
      <c r="D29" s="602"/>
      <c r="E29" s="602"/>
      <c r="F29" s="625"/>
      <c r="G29" s="590"/>
      <c r="H29" s="590"/>
      <c r="I29" s="601"/>
      <c r="J29" s="590"/>
      <c r="K29" s="590"/>
      <c r="L29" s="590"/>
      <c r="M29" s="590"/>
      <c r="N29" s="590"/>
      <c r="O29" s="590"/>
      <c r="P29" s="590"/>
      <c r="Q29" s="590"/>
      <c r="R29" s="590"/>
      <c r="S29" s="590"/>
      <c r="T29" s="590"/>
      <c r="U29" s="590"/>
      <c r="V29" s="590"/>
      <c r="W29" s="590"/>
      <c r="X29" s="590"/>
      <c r="Y29" s="590"/>
      <c r="Z29" s="590"/>
    </row>
    <row r="30" spans="1:26" ht="13.5" customHeight="1">
      <c r="A30" s="603">
        <v>45444</v>
      </c>
      <c r="B30" s="602" t="s">
        <v>2281</v>
      </c>
      <c r="C30" s="604">
        <v>139</v>
      </c>
      <c r="D30" s="601">
        <f>D22+C23+C24+C25-C26-C27-C28-C29-C30</f>
        <v>380.63000000000284</v>
      </c>
      <c r="E30" s="602"/>
      <c r="F30" s="625"/>
      <c r="G30" s="590"/>
      <c r="H30" s="590"/>
      <c r="I30" s="601"/>
      <c r="J30" s="590"/>
      <c r="K30" s="590"/>
      <c r="L30" s="590"/>
      <c r="M30" s="590"/>
      <c r="N30" s="590"/>
      <c r="O30" s="590"/>
      <c r="P30" s="590"/>
      <c r="Q30" s="590"/>
      <c r="R30" s="590"/>
      <c r="S30" s="590"/>
      <c r="T30" s="590"/>
      <c r="U30" s="590"/>
      <c r="V30" s="590"/>
      <c r="W30" s="590"/>
      <c r="X30" s="590"/>
      <c r="Y30" s="590"/>
      <c r="Z30" s="590"/>
    </row>
    <row r="31" spans="1:26" ht="13.5" customHeight="1">
      <c r="A31" s="612" t="s">
        <v>2092</v>
      </c>
      <c r="B31" s="406" t="s">
        <v>2327</v>
      </c>
      <c r="C31" s="601">
        <v>300</v>
      </c>
      <c r="D31" s="602"/>
      <c r="E31" s="602"/>
      <c r="F31" s="625"/>
      <c r="G31" s="590"/>
      <c r="H31" s="590"/>
      <c r="I31" s="601"/>
      <c r="J31" s="590"/>
      <c r="K31" s="590"/>
      <c r="L31" s="590"/>
      <c r="M31" s="590"/>
      <c r="N31" s="590"/>
      <c r="O31" s="590"/>
      <c r="P31" s="590"/>
      <c r="Q31" s="590"/>
      <c r="R31" s="590"/>
      <c r="S31" s="590"/>
      <c r="T31" s="590"/>
      <c r="U31" s="590"/>
      <c r="V31" s="590"/>
      <c r="W31" s="590"/>
      <c r="X31" s="590"/>
      <c r="Y31" s="590"/>
      <c r="Z31" s="590"/>
    </row>
    <row r="32" spans="1:26" ht="13.5" customHeight="1">
      <c r="A32" s="612" t="s">
        <v>2092</v>
      </c>
      <c r="B32" s="406" t="s">
        <v>2277</v>
      </c>
      <c r="C32" s="601">
        <v>1800</v>
      </c>
      <c r="D32" s="602"/>
      <c r="E32" s="602"/>
      <c r="F32" s="625"/>
      <c r="G32" s="590"/>
      <c r="H32" s="590"/>
      <c r="I32" s="601"/>
      <c r="J32" s="590"/>
      <c r="K32" s="590"/>
      <c r="L32" s="590"/>
      <c r="M32" s="590"/>
      <c r="N32" s="590"/>
      <c r="O32" s="590"/>
      <c r="P32" s="590"/>
      <c r="Q32" s="590"/>
      <c r="R32" s="590"/>
      <c r="S32" s="590"/>
      <c r="T32" s="590"/>
      <c r="U32" s="590"/>
      <c r="V32" s="590"/>
      <c r="W32" s="590"/>
      <c r="X32" s="590"/>
      <c r="Y32" s="590"/>
      <c r="Z32" s="590"/>
    </row>
    <row r="33" spans="1:26" ht="13.5" customHeight="1">
      <c r="A33" s="612" t="s">
        <v>2092</v>
      </c>
      <c r="B33" s="406" t="s">
        <v>614</v>
      </c>
      <c r="C33" s="601">
        <v>100</v>
      </c>
      <c r="D33" s="602"/>
      <c r="E33" s="602"/>
      <c r="F33" s="625"/>
      <c r="G33" s="590"/>
      <c r="H33" s="590"/>
      <c r="I33" s="601"/>
      <c r="J33" s="628"/>
      <c r="K33" s="628"/>
      <c r="L33" s="628"/>
      <c r="M33" s="628"/>
      <c r="N33" s="590"/>
      <c r="O33" s="590"/>
      <c r="P33" s="590"/>
      <c r="Q33" s="590"/>
      <c r="R33" s="590"/>
      <c r="S33" s="590"/>
      <c r="T33" s="590"/>
      <c r="U33" s="590"/>
      <c r="V33" s="590"/>
      <c r="W33" s="590"/>
      <c r="X33" s="590"/>
      <c r="Y33" s="590"/>
      <c r="Z33" s="590"/>
    </row>
    <row r="34" spans="1:26" ht="13.5" customHeight="1">
      <c r="A34" s="603">
        <v>45474</v>
      </c>
      <c r="B34" s="607" t="s">
        <v>2328</v>
      </c>
      <c r="C34" s="604">
        <f>3150/2</f>
        <v>1575</v>
      </c>
      <c r="D34" s="602"/>
      <c r="E34" s="602"/>
      <c r="F34" s="625"/>
      <c r="G34" s="590"/>
      <c r="H34" s="590"/>
      <c r="I34" s="601"/>
      <c r="J34" s="590"/>
      <c r="K34" s="590"/>
      <c r="L34" s="590"/>
      <c r="M34" s="590"/>
      <c r="N34" s="590"/>
      <c r="O34" s="590"/>
      <c r="P34" s="590"/>
      <c r="Q34" s="590"/>
      <c r="R34" s="590"/>
      <c r="S34" s="590"/>
      <c r="T34" s="590"/>
      <c r="U34" s="590"/>
      <c r="V34" s="590"/>
      <c r="W34" s="590"/>
      <c r="X34" s="590"/>
      <c r="Y34" s="590"/>
      <c r="Z34" s="590"/>
    </row>
    <row r="35" spans="1:26" ht="13.5" customHeight="1">
      <c r="A35" s="603">
        <v>45474</v>
      </c>
      <c r="B35" s="602" t="s">
        <v>2281</v>
      </c>
      <c r="C35" s="604">
        <v>139</v>
      </c>
      <c r="D35" s="601">
        <f>D30+C31+C32+C33-C34-C35</f>
        <v>866.63000000000284</v>
      </c>
      <c r="E35" s="602"/>
      <c r="F35" s="625"/>
      <c r="G35" s="590"/>
      <c r="H35" s="590"/>
      <c r="I35" s="601"/>
      <c r="J35" s="590"/>
      <c r="K35" s="590"/>
      <c r="L35" s="590"/>
      <c r="M35" s="590"/>
      <c r="N35" s="590"/>
      <c r="O35" s="590"/>
      <c r="P35" s="590"/>
      <c r="Q35" s="590"/>
      <c r="R35" s="590"/>
      <c r="S35" s="590"/>
      <c r="T35" s="590"/>
      <c r="U35" s="590"/>
      <c r="V35" s="590"/>
      <c r="W35" s="590"/>
      <c r="X35" s="590"/>
      <c r="Y35" s="590"/>
      <c r="Z35" s="590"/>
    </row>
    <row r="36" spans="1:26" ht="13.5" customHeight="1">
      <c r="A36" s="612" t="s">
        <v>2095</v>
      </c>
      <c r="B36" s="627" t="s">
        <v>2329</v>
      </c>
      <c r="C36" s="601">
        <v>3300</v>
      </c>
      <c r="D36" s="602"/>
      <c r="E36" s="602"/>
      <c r="F36" s="625"/>
      <c r="G36" s="629"/>
      <c r="H36" s="592"/>
      <c r="I36" s="605"/>
      <c r="J36" s="611"/>
      <c r="K36" s="611"/>
      <c r="L36" s="611"/>
      <c r="M36" s="590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</row>
    <row r="37" spans="1:26" ht="13.5" customHeight="1">
      <c r="A37" s="612" t="s">
        <v>2095</v>
      </c>
      <c r="B37" s="627" t="s">
        <v>2330</v>
      </c>
      <c r="C37" s="601">
        <v>2500</v>
      </c>
      <c r="D37" s="602"/>
      <c r="E37" s="602"/>
      <c r="F37" s="625"/>
      <c r="G37" s="590"/>
      <c r="H37" s="590"/>
      <c r="I37" s="590"/>
      <c r="J37" s="590"/>
      <c r="K37" s="590"/>
      <c r="L37" s="590"/>
      <c r="M37" s="590"/>
      <c r="N37" s="590"/>
      <c r="O37" s="590"/>
      <c r="P37" s="590"/>
      <c r="Q37" s="590"/>
      <c r="R37" s="590"/>
      <c r="S37" s="590"/>
      <c r="T37" s="590"/>
      <c r="U37" s="590"/>
      <c r="V37" s="590"/>
      <c r="W37" s="590"/>
      <c r="X37" s="590"/>
      <c r="Y37" s="590"/>
      <c r="Z37" s="590"/>
    </row>
    <row r="38" spans="1:26" ht="13.5" customHeight="1">
      <c r="A38" s="612" t="s">
        <v>2095</v>
      </c>
      <c r="B38" s="406" t="s">
        <v>2277</v>
      </c>
      <c r="C38" s="601">
        <v>1800</v>
      </c>
      <c r="D38" s="602"/>
      <c r="E38" s="616"/>
      <c r="F38" s="630"/>
      <c r="G38" s="628"/>
      <c r="H38" s="628"/>
      <c r="I38" s="628"/>
      <c r="J38" s="611"/>
      <c r="K38" s="611"/>
      <c r="L38" s="611"/>
      <c r="M38" s="590"/>
      <c r="N38" s="590"/>
      <c r="O38" s="590"/>
      <c r="P38" s="590"/>
      <c r="Q38" s="590"/>
      <c r="R38" s="590"/>
      <c r="S38" s="590"/>
      <c r="T38" s="590"/>
      <c r="U38" s="590"/>
      <c r="V38" s="590"/>
      <c r="W38" s="590"/>
      <c r="X38" s="590"/>
      <c r="Y38" s="590"/>
      <c r="Z38" s="590"/>
    </row>
    <row r="39" spans="1:26" ht="13.5" customHeight="1">
      <c r="A39" s="612" t="s">
        <v>2095</v>
      </c>
      <c r="B39" s="406" t="s">
        <v>614</v>
      </c>
      <c r="C39" s="601">
        <v>100</v>
      </c>
      <c r="D39" s="602"/>
      <c r="E39" s="602"/>
      <c r="F39" s="630"/>
      <c r="G39" s="628"/>
      <c r="H39" s="628"/>
      <c r="I39" s="628"/>
      <c r="J39" s="611"/>
      <c r="K39" s="611"/>
      <c r="L39" s="611"/>
      <c r="M39" s="590"/>
      <c r="N39" s="590"/>
      <c r="O39" s="590"/>
      <c r="P39" s="590"/>
      <c r="Q39" s="590"/>
      <c r="R39" s="590"/>
      <c r="S39" s="590"/>
      <c r="T39" s="590"/>
      <c r="U39" s="590"/>
      <c r="V39" s="590"/>
      <c r="W39" s="590"/>
      <c r="X39" s="590"/>
      <c r="Y39" s="590"/>
      <c r="Z39" s="590"/>
    </row>
    <row r="40" spans="1:26" ht="14.25" customHeight="1">
      <c r="A40" s="603">
        <v>45505</v>
      </c>
      <c r="B40" s="606" t="s">
        <v>2094</v>
      </c>
      <c r="C40" s="604">
        <v>1450</v>
      </c>
      <c r="D40" s="631"/>
      <c r="E40" s="602"/>
      <c r="F40" s="632"/>
      <c r="G40" s="633"/>
      <c r="H40" s="634"/>
      <c r="I40" s="635"/>
      <c r="J40" s="611"/>
      <c r="K40" s="611"/>
      <c r="L40" s="611"/>
      <c r="M40" s="611"/>
      <c r="N40" s="590"/>
      <c r="O40" s="590"/>
      <c r="P40" s="590"/>
      <c r="Q40" s="590"/>
      <c r="R40" s="590"/>
      <c r="S40" s="590"/>
      <c r="T40" s="590"/>
      <c r="U40" s="590"/>
      <c r="V40" s="590"/>
      <c r="W40" s="590"/>
      <c r="X40" s="590"/>
      <c r="Y40" s="590"/>
      <c r="Z40" s="590"/>
    </row>
    <row r="41" spans="1:26" ht="13.5" customHeight="1">
      <c r="A41" s="603">
        <v>45505</v>
      </c>
      <c r="B41" s="606" t="s">
        <v>2096</v>
      </c>
      <c r="C41" s="604">
        <v>1450</v>
      </c>
      <c r="D41" s="602"/>
      <c r="E41" s="616"/>
      <c r="F41" s="625"/>
      <c r="G41" s="590"/>
      <c r="H41" s="590"/>
      <c r="I41" s="590"/>
      <c r="J41" s="590"/>
      <c r="K41" s="590"/>
      <c r="L41" s="590"/>
      <c r="M41" s="590"/>
      <c r="N41" s="590"/>
      <c r="O41" s="590"/>
      <c r="P41" s="590"/>
      <c r="Q41" s="590"/>
      <c r="R41" s="590"/>
      <c r="S41" s="590"/>
      <c r="T41" s="590"/>
      <c r="U41" s="590"/>
      <c r="V41" s="590"/>
      <c r="W41" s="590"/>
      <c r="X41" s="590"/>
      <c r="Y41" s="590"/>
      <c r="Z41" s="590"/>
    </row>
    <row r="42" spans="1:26" ht="13.5" customHeight="1">
      <c r="A42" s="603">
        <v>45505</v>
      </c>
      <c r="B42" s="608" t="s">
        <v>2331</v>
      </c>
      <c r="C42" s="604">
        <v>1200</v>
      </c>
      <c r="D42" s="610"/>
      <c r="E42" s="602"/>
      <c r="F42" s="625"/>
      <c r="G42" s="590"/>
      <c r="H42" s="590"/>
      <c r="I42" s="590"/>
      <c r="J42" s="590"/>
      <c r="K42" s="590"/>
      <c r="L42" s="590"/>
      <c r="M42" s="590"/>
      <c r="N42" s="590"/>
      <c r="O42" s="590"/>
      <c r="P42" s="590"/>
      <c r="Q42" s="590"/>
      <c r="R42" s="590"/>
      <c r="S42" s="590"/>
      <c r="T42" s="590"/>
      <c r="U42" s="590"/>
      <c r="V42" s="590"/>
      <c r="W42" s="590"/>
      <c r="X42" s="590"/>
      <c r="Y42" s="590"/>
      <c r="Z42" s="590"/>
    </row>
    <row r="43" spans="1:26" ht="13.5" customHeight="1">
      <c r="A43" s="603">
        <v>45505</v>
      </c>
      <c r="B43" s="602" t="s">
        <v>2281</v>
      </c>
      <c r="C43" s="604">
        <v>139</v>
      </c>
      <c r="D43" s="613">
        <f>D35+C36+C37+C38+C39-C40-C41-C42-C43</f>
        <v>4327.6300000000028</v>
      </c>
      <c r="E43" s="610"/>
      <c r="F43" s="625"/>
      <c r="G43" s="590"/>
      <c r="H43" s="590"/>
      <c r="I43" s="590"/>
      <c r="J43" s="590"/>
      <c r="K43" s="590"/>
      <c r="L43" s="590"/>
      <c r="M43" s="590"/>
      <c r="N43" s="590"/>
      <c r="O43" s="590"/>
      <c r="P43" s="590"/>
      <c r="Q43" s="590"/>
      <c r="R43" s="590"/>
      <c r="S43" s="590"/>
      <c r="T43" s="590"/>
      <c r="U43" s="590"/>
      <c r="V43" s="590"/>
      <c r="W43" s="590"/>
      <c r="X43" s="590"/>
      <c r="Y43" s="590"/>
      <c r="Z43" s="590"/>
    </row>
    <row r="44" spans="1:26" ht="13.5" customHeight="1">
      <c r="A44" s="612" t="s">
        <v>2099</v>
      </c>
      <c r="B44" s="406" t="s">
        <v>2277</v>
      </c>
      <c r="C44" s="601">
        <v>1800</v>
      </c>
      <c r="D44" s="601"/>
      <c r="E44" s="628"/>
      <c r="F44" s="625"/>
      <c r="G44" s="590"/>
      <c r="H44" s="590"/>
      <c r="I44" s="590"/>
      <c r="J44" s="590"/>
      <c r="K44" s="590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590"/>
      <c r="X44" s="590"/>
      <c r="Y44" s="590"/>
      <c r="Z44" s="590"/>
    </row>
    <row r="45" spans="1:26" ht="13.5" customHeight="1">
      <c r="A45" s="612" t="s">
        <v>2099</v>
      </c>
      <c r="B45" s="406" t="s">
        <v>614</v>
      </c>
      <c r="C45" s="601">
        <v>100</v>
      </c>
      <c r="D45" s="601"/>
      <c r="E45" s="636"/>
      <c r="F45" s="625"/>
      <c r="G45" s="590"/>
      <c r="H45" s="590"/>
      <c r="I45" s="590"/>
      <c r="J45" s="590"/>
      <c r="K45" s="590"/>
      <c r="L45" s="590"/>
      <c r="M45" s="590"/>
      <c r="N45" s="590"/>
      <c r="O45" s="590"/>
      <c r="P45" s="590"/>
      <c r="Q45" s="590"/>
      <c r="R45" s="590"/>
      <c r="S45" s="590"/>
      <c r="T45" s="590"/>
      <c r="U45" s="590"/>
      <c r="V45" s="590"/>
      <c r="W45" s="590"/>
      <c r="X45" s="590"/>
      <c r="Y45" s="590"/>
      <c r="Z45" s="590"/>
    </row>
    <row r="46" spans="1:26" ht="13.5" customHeight="1">
      <c r="A46" s="603">
        <v>45536</v>
      </c>
      <c r="B46" s="607" t="s">
        <v>2286</v>
      </c>
      <c r="C46" s="604">
        <f>3150/2</f>
        <v>1575</v>
      </c>
      <c r="D46" s="637"/>
      <c r="E46" s="590"/>
      <c r="F46" s="625"/>
      <c r="G46" s="590"/>
      <c r="H46" s="590"/>
      <c r="I46" s="590"/>
      <c r="J46" s="590"/>
      <c r="K46" s="590"/>
      <c r="L46" s="590"/>
      <c r="M46" s="590"/>
      <c r="N46" s="590"/>
      <c r="O46" s="590"/>
      <c r="P46" s="590"/>
      <c r="Q46" s="590"/>
      <c r="R46" s="590"/>
      <c r="S46" s="590"/>
      <c r="T46" s="590"/>
      <c r="U46" s="590"/>
      <c r="V46" s="590"/>
      <c r="W46" s="590"/>
      <c r="X46" s="590"/>
      <c r="Y46" s="590"/>
      <c r="Z46" s="590"/>
    </row>
    <row r="47" spans="1:26" ht="13.5" customHeight="1">
      <c r="A47" s="603">
        <v>45536</v>
      </c>
      <c r="B47" s="602" t="s">
        <v>2281</v>
      </c>
      <c r="C47" s="604">
        <v>139</v>
      </c>
      <c r="D47" s="605">
        <f>D43+C44+C45-C46-C47</f>
        <v>4513.6300000000028</v>
      </c>
      <c r="E47" s="590"/>
      <c r="F47" s="625"/>
      <c r="G47" s="590"/>
      <c r="H47" s="590"/>
      <c r="I47" s="590"/>
      <c r="J47" s="590"/>
      <c r="K47" s="590"/>
      <c r="L47" s="590"/>
      <c r="M47" s="590"/>
      <c r="N47" s="590"/>
      <c r="O47" s="590"/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0"/>
    </row>
    <row r="48" spans="1:26" ht="13.5" customHeight="1">
      <c r="A48" s="612" t="s">
        <v>2103</v>
      </c>
      <c r="B48" s="627" t="s">
        <v>2332</v>
      </c>
      <c r="C48" s="601">
        <v>2900</v>
      </c>
      <c r="D48" s="605"/>
      <c r="E48" s="590"/>
      <c r="F48" s="625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590"/>
      <c r="R48" s="590"/>
      <c r="S48" s="590"/>
      <c r="T48" s="590"/>
      <c r="U48" s="590"/>
      <c r="V48" s="590"/>
      <c r="W48" s="590"/>
      <c r="X48" s="590"/>
      <c r="Y48" s="590"/>
      <c r="Z48" s="590"/>
    </row>
    <row r="49" spans="1:26" ht="13.5" customHeight="1">
      <c r="A49" s="612" t="s">
        <v>2103</v>
      </c>
      <c r="B49" s="627" t="s">
        <v>2333</v>
      </c>
      <c r="C49" s="601">
        <v>1100</v>
      </c>
      <c r="D49" s="638"/>
      <c r="E49" s="590"/>
      <c r="F49" s="625"/>
      <c r="G49" s="590"/>
      <c r="H49" s="590"/>
      <c r="I49" s="590"/>
      <c r="J49" s="590"/>
      <c r="K49" s="590"/>
      <c r="L49" s="590"/>
      <c r="M49" s="590"/>
      <c r="N49" s="590"/>
      <c r="O49" s="590"/>
      <c r="P49" s="590"/>
      <c r="Q49" s="590"/>
      <c r="R49" s="590"/>
      <c r="S49" s="590"/>
      <c r="T49" s="590"/>
      <c r="U49" s="590"/>
      <c r="V49" s="590"/>
      <c r="W49" s="590"/>
      <c r="X49" s="590"/>
      <c r="Y49" s="590"/>
      <c r="Z49" s="590"/>
    </row>
    <row r="50" spans="1:26" ht="13.5" customHeight="1">
      <c r="A50" s="612" t="s">
        <v>2103</v>
      </c>
      <c r="B50" s="406" t="s">
        <v>2277</v>
      </c>
      <c r="C50" s="601">
        <v>1800</v>
      </c>
      <c r="D50" s="601"/>
      <c r="E50" s="590"/>
      <c r="F50" s="625"/>
      <c r="G50" s="590"/>
      <c r="H50" s="590"/>
      <c r="I50" s="590"/>
      <c r="J50" s="590"/>
      <c r="K50" s="590"/>
      <c r="L50" s="590"/>
      <c r="M50" s="590"/>
      <c r="N50" s="590"/>
      <c r="O50" s="590"/>
      <c r="P50" s="590"/>
      <c r="Q50" s="590"/>
      <c r="R50" s="590"/>
      <c r="S50" s="590"/>
      <c r="T50" s="590"/>
      <c r="U50" s="590"/>
      <c r="V50" s="590"/>
      <c r="W50" s="590"/>
      <c r="X50" s="590"/>
      <c r="Y50" s="590"/>
      <c r="Z50" s="590"/>
    </row>
    <row r="51" spans="1:26" ht="13.5" customHeight="1">
      <c r="A51" s="612" t="s">
        <v>2103</v>
      </c>
      <c r="B51" s="406" t="s">
        <v>614</v>
      </c>
      <c r="C51" s="601">
        <v>100</v>
      </c>
      <c r="D51" s="601"/>
      <c r="E51" s="590"/>
      <c r="F51" s="625"/>
      <c r="G51" s="590"/>
      <c r="H51" s="590"/>
      <c r="I51" s="590"/>
      <c r="J51" s="590"/>
      <c r="K51" s="590"/>
      <c r="L51" s="590"/>
      <c r="M51" s="590"/>
      <c r="N51" s="590"/>
      <c r="O51" s="590"/>
      <c r="P51" s="590"/>
      <c r="Q51" s="590"/>
      <c r="R51" s="590"/>
      <c r="S51" s="590"/>
      <c r="T51" s="590"/>
      <c r="U51" s="590"/>
      <c r="V51" s="590"/>
      <c r="W51" s="590"/>
      <c r="X51" s="590"/>
      <c r="Y51" s="590"/>
      <c r="Z51" s="590"/>
    </row>
    <row r="52" spans="1:26" ht="13.5" customHeight="1">
      <c r="A52" s="612" t="s">
        <v>2103</v>
      </c>
      <c r="B52" s="627" t="s">
        <v>2334</v>
      </c>
      <c r="C52" s="601">
        <v>1900</v>
      </c>
      <c r="D52" s="601"/>
      <c r="E52" s="590"/>
      <c r="F52" s="625"/>
      <c r="G52" s="590"/>
      <c r="H52" s="590"/>
      <c r="I52" s="590"/>
      <c r="J52" s="590"/>
      <c r="K52" s="590"/>
      <c r="L52" s="590"/>
      <c r="M52" s="590"/>
      <c r="N52" s="590"/>
      <c r="O52" s="590"/>
      <c r="P52" s="590"/>
      <c r="Q52" s="590"/>
      <c r="R52" s="590"/>
      <c r="S52" s="590"/>
      <c r="T52" s="590"/>
      <c r="U52" s="590"/>
      <c r="V52" s="590"/>
      <c r="W52" s="590"/>
      <c r="X52" s="590"/>
      <c r="Y52" s="590"/>
      <c r="Z52" s="590"/>
    </row>
    <row r="53" spans="1:26" ht="13.5" customHeight="1">
      <c r="A53" s="603">
        <v>45566</v>
      </c>
      <c r="B53" s="606" t="s">
        <v>2102</v>
      </c>
      <c r="C53" s="604">
        <v>1450</v>
      </c>
      <c r="D53" s="601"/>
      <c r="E53" s="590"/>
      <c r="F53" s="625"/>
      <c r="G53" s="590"/>
      <c r="H53" s="590"/>
      <c r="I53" s="590"/>
      <c r="J53" s="590"/>
      <c r="K53" s="590"/>
      <c r="L53" s="590"/>
      <c r="M53" s="590"/>
      <c r="N53" s="590"/>
      <c r="O53" s="590"/>
      <c r="P53" s="590"/>
      <c r="Q53" s="590"/>
      <c r="R53" s="590"/>
      <c r="S53" s="590"/>
      <c r="T53" s="590"/>
      <c r="U53" s="590"/>
      <c r="V53" s="590"/>
      <c r="W53" s="590"/>
      <c r="X53" s="590"/>
      <c r="Y53" s="590"/>
      <c r="Z53" s="590"/>
    </row>
    <row r="54" spans="1:26" ht="13.5" customHeight="1">
      <c r="A54" s="603">
        <v>45566</v>
      </c>
      <c r="B54" s="606" t="s">
        <v>2104</v>
      </c>
      <c r="C54" s="604">
        <v>1450</v>
      </c>
      <c r="D54" s="601"/>
      <c r="E54" s="590"/>
      <c r="F54" s="625"/>
      <c r="G54" s="590"/>
      <c r="H54" s="590"/>
      <c r="I54" s="590"/>
      <c r="J54" s="590"/>
      <c r="K54" s="590"/>
      <c r="L54" s="590"/>
      <c r="M54" s="590"/>
      <c r="N54" s="590"/>
      <c r="O54" s="590"/>
      <c r="P54" s="590"/>
      <c r="Q54" s="590"/>
      <c r="R54" s="590"/>
      <c r="S54" s="590"/>
      <c r="T54" s="590"/>
      <c r="U54" s="590"/>
      <c r="V54" s="590"/>
      <c r="W54" s="590"/>
      <c r="X54" s="590"/>
      <c r="Y54" s="590"/>
      <c r="Z54" s="590"/>
    </row>
    <row r="55" spans="1:26" ht="13.5" customHeight="1">
      <c r="A55" s="603">
        <v>45566</v>
      </c>
      <c r="B55" s="602" t="s">
        <v>2281</v>
      </c>
      <c r="C55" s="604">
        <v>139</v>
      </c>
      <c r="D55" s="601">
        <f>D47+C48+C49+C50+C51+C52-C53-C54-C55</f>
        <v>9274.6300000000028</v>
      </c>
      <c r="E55" s="590"/>
      <c r="F55" s="625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0"/>
      <c r="R55" s="590"/>
      <c r="S55" s="590"/>
      <c r="T55" s="590"/>
      <c r="U55" s="590"/>
      <c r="V55" s="590"/>
      <c r="W55" s="590"/>
      <c r="X55" s="590"/>
      <c r="Y55" s="590"/>
      <c r="Z55" s="590"/>
    </row>
    <row r="56" spans="1:26" ht="13.5" customHeight="1">
      <c r="A56" s="612" t="s">
        <v>2106</v>
      </c>
      <c r="B56" s="627" t="s">
        <v>2335</v>
      </c>
      <c r="C56" s="601">
        <v>2000</v>
      </c>
      <c r="D56" s="601"/>
      <c r="E56" s="590"/>
      <c r="F56" s="625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0"/>
      <c r="T56" s="590"/>
      <c r="U56" s="590"/>
      <c r="V56" s="590"/>
      <c r="W56" s="590"/>
      <c r="X56" s="590"/>
      <c r="Y56" s="590"/>
      <c r="Z56" s="590"/>
    </row>
    <row r="57" spans="1:26" ht="13.5" customHeight="1">
      <c r="A57" s="612" t="s">
        <v>2106</v>
      </c>
      <c r="B57" s="406" t="s">
        <v>2277</v>
      </c>
      <c r="C57" s="601">
        <v>1800</v>
      </c>
      <c r="D57" s="601"/>
      <c r="E57" s="590"/>
      <c r="F57" s="625"/>
      <c r="G57" s="590"/>
      <c r="H57" s="590"/>
      <c r="I57" s="590"/>
      <c r="J57" s="590"/>
      <c r="K57" s="590"/>
      <c r="L57" s="590"/>
      <c r="M57" s="590"/>
      <c r="N57" s="590"/>
      <c r="O57" s="590"/>
      <c r="P57" s="590"/>
      <c r="Q57" s="590"/>
      <c r="R57" s="590"/>
      <c r="S57" s="590"/>
      <c r="T57" s="590"/>
      <c r="U57" s="590"/>
      <c r="V57" s="590"/>
      <c r="W57" s="590"/>
      <c r="X57" s="590"/>
      <c r="Y57" s="590"/>
      <c r="Z57" s="590"/>
    </row>
    <row r="58" spans="1:26" ht="13.5" customHeight="1">
      <c r="A58" s="612" t="s">
        <v>2106</v>
      </c>
      <c r="B58" s="406" t="s">
        <v>614</v>
      </c>
      <c r="C58" s="601">
        <v>100</v>
      </c>
      <c r="D58" s="601"/>
      <c r="E58" s="590"/>
      <c r="F58" s="625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</row>
    <row r="59" spans="1:26" ht="13.5" customHeight="1">
      <c r="A59" s="603">
        <v>45597</v>
      </c>
      <c r="B59" s="606" t="s">
        <v>2107</v>
      </c>
      <c r="C59" s="604">
        <v>1450</v>
      </c>
      <c r="D59" s="601"/>
      <c r="E59" s="590"/>
      <c r="F59" s="625"/>
      <c r="G59" s="590"/>
      <c r="H59" s="590"/>
      <c r="I59" s="590"/>
      <c r="J59" s="590"/>
      <c r="K59" s="590"/>
      <c r="L59" s="590"/>
      <c r="M59" s="590"/>
      <c r="N59" s="590"/>
      <c r="O59" s="590"/>
      <c r="P59" s="590"/>
      <c r="Q59" s="590"/>
      <c r="R59" s="590"/>
      <c r="S59" s="590"/>
      <c r="T59" s="590"/>
      <c r="U59" s="590"/>
      <c r="V59" s="590"/>
      <c r="W59" s="590"/>
      <c r="X59" s="590"/>
      <c r="Y59" s="590"/>
      <c r="Z59" s="590"/>
    </row>
    <row r="60" spans="1:26" ht="13.5" customHeight="1">
      <c r="A60" s="603">
        <v>45597</v>
      </c>
      <c r="B60" s="606" t="s">
        <v>2336</v>
      </c>
      <c r="C60" s="623">
        <f>3300-C42</f>
        <v>2100</v>
      </c>
      <c r="D60" s="601"/>
      <c r="E60" s="590"/>
      <c r="F60" s="625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  <c r="R60" s="590"/>
      <c r="S60" s="590"/>
      <c r="T60" s="590"/>
      <c r="U60" s="590"/>
      <c r="V60" s="590"/>
      <c r="W60" s="590"/>
      <c r="X60" s="590"/>
      <c r="Y60" s="590"/>
      <c r="Z60" s="590"/>
    </row>
    <row r="61" spans="1:26" ht="13.5" customHeight="1">
      <c r="A61" s="603">
        <v>45597</v>
      </c>
      <c r="B61" s="606" t="s">
        <v>2108</v>
      </c>
      <c r="C61" s="604">
        <v>1450</v>
      </c>
      <c r="D61" s="601"/>
      <c r="E61" s="590"/>
      <c r="F61" s="625"/>
      <c r="G61" s="590"/>
      <c r="H61" s="590"/>
      <c r="I61" s="590"/>
      <c r="J61" s="590"/>
      <c r="K61" s="590"/>
      <c r="L61" s="590"/>
      <c r="M61" s="590"/>
      <c r="N61" s="590"/>
      <c r="O61" s="590"/>
      <c r="P61" s="590"/>
      <c r="Q61" s="590"/>
      <c r="R61" s="590"/>
      <c r="S61" s="590"/>
      <c r="T61" s="590"/>
      <c r="U61" s="590"/>
      <c r="V61" s="590"/>
      <c r="W61" s="590"/>
      <c r="X61" s="590"/>
      <c r="Y61" s="590"/>
      <c r="Z61" s="590"/>
    </row>
    <row r="62" spans="1:26" ht="13.5" customHeight="1">
      <c r="A62" s="603">
        <v>45597</v>
      </c>
      <c r="B62" s="602" t="s">
        <v>2281</v>
      </c>
      <c r="C62" s="604">
        <v>139</v>
      </c>
      <c r="D62" s="601">
        <f>D55+C56+C57+C58-C59-C60-C61-C62</f>
        <v>8035.6300000000028</v>
      </c>
      <c r="E62" s="590"/>
      <c r="F62" s="625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</row>
    <row r="63" spans="1:26" ht="13.5" customHeight="1">
      <c r="A63" s="612" t="s">
        <v>2302</v>
      </c>
      <c r="B63" s="627" t="s">
        <v>2337</v>
      </c>
      <c r="C63" s="601">
        <v>2800</v>
      </c>
      <c r="D63" s="601"/>
      <c r="E63" s="590"/>
      <c r="F63" s="625"/>
      <c r="G63" s="590"/>
      <c r="H63" s="590"/>
      <c r="I63" s="590"/>
      <c r="J63" s="590"/>
      <c r="K63" s="590"/>
      <c r="L63" s="590"/>
      <c r="M63" s="590"/>
      <c r="N63" s="590"/>
      <c r="O63" s="590"/>
      <c r="P63" s="590"/>
      <c r="Q63" s="590"/>
      <c r="R63" s="590"/>
      <c r="S63" s="590"/>
      <c r="T63" s="590"/>
      <c r="U63" s="590"/>
      <c r="V63" s="590"/>
      <c r="W63" s="590"/>
      <c r="X63" s="590"/>
      <c r="Y63" s="590"/>
      <c r="Z63" s="590"/>
    </row>
    <row r="64" spans="1:26" ht="13.5" customHeight="1">
      <c r="A64" s="612" t="s">
        <v>2302</v>
      </c>
      <c r="B64" s="406" t="s">
        <v>2277</v>
      </c>
      <c r="C64" s="601">
        <v>1800</v>
      </c>
      <c r="D64" s="601"/>
      <c r="E64" s="590"/>
      <c r="F64" s="625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  <c r="R64" s="590"/>
      <c r="S64" s="590"/>
      <c r="T64" s="590"/>
      <c r="U64" s="590"/>
      <c r="V64" s="590"/>
      <c r="W64" s="590"/>
      <c r="X64" s="590"/>
      <c r="Y64" s="590"/>
      <c r="Z64" s="590"/>
    </row>
    <row r="65" spans="1:26" ht="13.5" customHeight="1">
      <c r="A65" s="612" t="s">
        <v>2302</v>
      </c>
      <c r="B65" s="406" t="s">
        <v>614</v>
      </c>
      <c r="C65" s="601">
        <v>100</v>
      </c>
      <c r="D65" s="601"/>
      <c r="E65" s="590"/>
      <c r="F65" s="625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</row>
    <row r="66" spans="1:26" ht="13.5" customHeight="1">
      <c r="A66" s="617" t="s">
        <v>2304</v>
      </c>
      <c r="B66" s="606" t="s">
        <v>2140</v>
      </c>
      <c r="C66" s="618">
        <f>1200+1800+1200</f>
        <v>4200</v>
      </c>
      <c r="D66" s="601"/>
      <c r="E66" s="590"/>
      <c r="F66" s="625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</row>
    <row r="67" spans="1:26" ht="13.5" customHeight="1">
      <c r="A67" s="603">
        <v>45627</v>
      </c>
      <c r="B67" s="602" t="s">
        <v>2281</v>
      </c>
      <c r="C67" s="604">
        <v>139</v>
      </c>
      <c r="D67" s="601"/>
      <c r="E67" s="590"/>
      <c r="F67" s="625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</row>
    <row r="68" spans="1:26" ht="13.5" customHeight="1">
      <c r="A68" s="617" t="s">
        <v>2305</v>
      </c>
      <c r="B68" s="616" t="s">
        <v>2338</v>
      </c>
      <c r="C68" s="609">
        <v>1500</v>
      </c>
      <c r="D68" s="601"/>
      <c r="E68" s="590"/>
      <c r="F68" s="639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</row>
    <row r="69" spans="1:26" ht="13.5" customHeight="1">
      <c r="A69" s="617" t="s">
        <v>2305</v>
      </c>
      <c r="B69" s="616" t="s">
        <v>2308</v>
      </c>
      <c r="C69" s="609">
        <f>200*25</f>
        <v>5000</v>
      </c>
      <c r="D69" s="601">
        <f>D62+C63+C64+C65-C66-C67-C68-C69</f>
        <v>1896.6300000000028</v>
      </c>
      <c r="E69" s="605"/>
      <c r="F69" s="639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</row>
    <row r="70" spans="1:26" ht="13.5" customHeight="1">
      <c r="A70" s="589"/>
      <c r="B70" s="624"/>
      <c r="C70" s="619" t="s">
        <v>2339</v>
      </c>
      <c r="D70" s="601">
        <f>D69+C13-E13</f>
        <v>3057.6300000000028</v>
      </c>
      <c r="E70" s="590"/>
      <c r="F70" s="625"/>
      <c r="G70" s="590"/>
      <c r="H70" s="590"/>
      <c r="I70" s="590"/>
      <c r="J70" s="590"/>
      <c r="K70" s="590"/>
      <c r="L70" s="590"/>
      <c r="M70" s="590"/>
      <c r="N70" s="590"/>
      <c r="O70" s="590"/>
      <c r="P70" s="590"/>
      <c r="Q70" s="590"/>
      <c r="R70" s="590"/>
      <c r="S70" s="590"/>
      <c r="T70" s="590"/>
      <c r="U70" s="590"/>
      <c r="V70" s="590"/>
      <c r="W70" s="590"/>
      <c r="X70" s="590"/>
      <c r="Y70" s="590"/>
      <c r="Z70" s="590"/>
    </row>
    <row r="71" spans="1:26" ht="13.5" customHeight="1">
      <c r="A71" s="736" t="s">
        <v>2340</v>
      </c>
      <c r="B71" s="667"/>
      <c r="C71" s="406"/>
      <c r="D71" s="601"/>
      <c r="E71" s="590"/>
      <c r="F71" s="625"/>
      <c r="G71" s="590"/>
      <c r="H71" s="590"/>
      <c r="I71" s="590"/>
      <c r="J71" s="590"/>
      <c r="K71" s="590"/>
      <c r="L71" s="590"/>
      <c r="M71" s="590"/>
      <c r="N71" s="590"/>
      <c r="O71" s="590"/>
      <c r="P71" s="590"/>
      <c r="Q71" s="590"/>
      <c r="R71" s="590"/>
      <c r="S71" s="590"/>
      <c r="T71" s="590"/>
      <c r="U71" s="590"/>
      <c r="V71" s="590"/>
      <c r="W71" s="590"/>
      <c r="X71" s="590"/>
      <c r="Y71" s="590"/>
      <c r="Z71" s="590"/>
    </row>
    <row r="72" spans="1:26" ht="13.5" customHeight="1">
      <c r="A72" s="589"/>
      <c r="B72" s="590"/>
      <c r="C72" s="590"/>
      <c r="D72" s="601"/>
      <c r="E72" s="590"/>
      <c r="F72" s="625"/>
      <c r="G72" s="590"/>
      <c r="H72" s="590"/>
      <c r="I72" s="590"/>
      <c r="J72" s="590"/>
      <c r="K72" s="590"/>
      <c r="L72" s="590"/>
      <c r="M72" s="590"/>
      <c r="N72" s="590"/>
      <c r="O72" s="590"/>
      <c r="P72" s="590"/>
      <c r="Q72" s="590"/>
      <c r="R72" s="590"/>
      <c r="S72" s="590"/>
      <c r="T72" s="590"/>
      <c r="U72" s="590"/>
      <c r="V72" s="590"/>
      <c r="W72" s="590"/>
      <c r="X72" s="590"/>
      <c r="Y72" s="590"/>
      <c r="Z72" s="590"/>
    </row>
    <row r="73" spans="1:26" ht="13.5" customHeight="1">
      <c r="A73" s="589"/>
      <c r="B73" s="624" t="s">
        <v>2341</v>
      </c>
      <c r="C73" s="591" t="s">
        <v>2273</v>
      </c>
      <c r="D73" s="590"/>
      <c r="E73" s="590"/>
      <c r="F73" s="625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0"/>
      <c r="R73" s="590"/>
      <c r="S73" s="590"/>
      <c r="T73" s="590"/>
      <c r="U73" s="590"/>
      <c r="V73" s="590"/>
      <c r="W73" s="590"/>
      <c r="X73" s="590"/>
      <c r="Y73" s="590"/>
      <c r="Z73" s="590"/>
    </row>
    <row r="74" spans="1:26" ht="13.5" customHeight="1">
      <c r="A74" s="603">
        <v>45383</v>
      </c>
      <c r="B74" s="602" t="s">
        <v>2314</v>
      </c>
      <c r="C74" s="604">
        <v>2150</v>
      </c>
      <c r="D74" s="590"/>
      <c r="E74" s="590"/>
      <c r="F74" s="625"/>
      <c r="G74" s="590"/>
      <c r="H74" s="590"/>
      <c r="I74" s="590"/>
      <c r="J74" s="590"/>
      <c r="K74" s="590"/>
      <c r="L74" s="590"/>
      <c r="M74" s="590"/>
      <c r="N74" s="590"/>
      <c r="O74" s="590"/>
      <c r="P74" s="590"/>
      <c r="Q74" s="590"/>
      <c r="R74" s="590"/>
      <c r="S74" s="590"/>
      <c r="T74" s="590"/>
      <c r="U74" s="590"/>
      <c r="V74" s="590"/>
      <c r="W74" s="590"/>
      <c r="X74" s="590"/>
      <c r="Y74" s="590"/>
      <c r="Z74" s="590"/>
    </row>
    <row r="75" spans="1:26" ht="13.5" customHeight="1">
      <c r="A75" s="603">
        <v>45383</v>
      </c>
      <c r="B75" s="602" t="s">
        <v>2278</v>
      </c>
      <c r="C75" s="604">
        <f>((331*2)+(210))*2</f>
        <v>1744</v>
      </c>
      <c r="D75" s="590"/>
      <c r="E75" s="633"/>
      <c r="F75" s="625"/>
      <c r="G75" s="590"/>
      <c r="H75" s="590"/>
      <c r="I75" s="590"/>
      <c r="J75" s="590"/>
      <c r="K75" s="590"/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0"/>
      <c r="Y75" s="590"/>
      <c r="Z75" s="590"/>
    </row>
    <row r="76" spans="1:26" ht="13.5" customHeight="1">
      <c r="A76" s="603">
        <v>45383</v>
      </c>
      <c r="B76" s="602" t="s">
        <v>2315</v>
      </c>
      <c r="C76" s="604">
        <f>(5*100)*2</f>
        <v>1000</v>
      </c>
      <c r="D76" s="590"/>
      <c r="E76" s="406"/>
      <c r="F76" s="625"/>
      <c r="G76" s="590"/>
      <c r="H76" s="590"/>
      <c r="I76" s="590"/>
      <c r="J76" s="590"/>
      <c r="K76" s="590"/>
      <c r="L76" s="590"/>
      <c r="M76" s="590"/>
      <c r="N76" s="590"/>
      <c r="O76" s="590"/>
      <c r="P76" s="590"/>
      <c r="Q76" s="590"/>
      <c r="R76" s="590"/>
      <c r="S76" s="590"/>
      <c r="T76" s="590"/>
      <c r="U76" s="590"/>
      <c r="V76" s="590"/>
      <c r="W76" s="590"/>
      <c r="X76" s="590"/>
      <c r="Y76" s="590"/>
      <c r="Z76" s="590"/>
    </row>
    <row r="77" spans="1:26" ht="13.5" customHeight="1">
      <c r="A77" s="603">
        <v>45383</v>
      </c>
      <c r="B77" s="602" t="s">
        <v>2316</v>
      </c>
      <c r="C77" s="604">
        <v>500</v>
      </c>
      <c r="D77" s="590"/>
      <c r="E77" s="603"/>
      <c r="F77" s="640"/>
      <c r="G77" s="604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</row>
    <row r="78" spans="1:26" ht="13.5" customHeight="1">
      <c r="A78" s="603">
        <v>45383</v>
      </c>
      <c r="B78" s="602" t="s">
        <v>2317</v>
      </c>
      <c r="C78" s="604">
        <v>6000</v>
      </c>
      <c r="D78" s="590"/>
      <c r="E78" s="633"/>
      <c r="F78" s="625"/>
      <c r="G78" s="590"/>
      <c r="H78" s="590"/>
      <c r="I78" s="590"/>
      <c r="J78" s="590"/>
      <c r="K78" s="590"/>
      <c r="L78" s="590"/>
      <c r="M78" s="590"/>
      <c r="N78" s="590"/>
      <c r="O78" s="590"/>
      <c r="P78" s="590"/>
      <c r="Q78" s="590"/>
      <c r="R78" s="590"/>
      <c r="S78" s="590"/>
      <c r="T78" s="590"/>
      <c r="U78" s="590"/>
      <c r="V78" s="590"/>
      <c r="W78" s="590"/>
      <c r="X78" s="590"/>
      <c r="Y78" s="590"/>
      <c r="Z78" s="590"/>
    </row>
    <row r="79" spans="1:26" ht="13.5" customHeight="1">
      <c r="A79" s="603">
        <v>45383</v>
      </c>
      <c r="B79" s="602" t="s">
        <v>2279</v>
      </c>
      <c r="C79" s="604">
        <v>1800</v>
      </c>
      <c r="D79" s="590"/>
      <c r="E79" s="590"/>
      <c r="F79" s="625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  <c r="R79" s="590"/>
      <c r="S79" s="590"/>
      <c r="T79" s="590"/>
      <c r="U79" s="590"/>
      <c r="V79" s="590"/>
      <c r="W79" s="590"/>
      <c r="X79" s="590"/>
      <c r="Y79" s="590"/>
      <c r="Z79" s="590"/>
    </row>
    <row r="80" spans="1:26" ht="13.5" customHeight="1">
      <c r="A80" s="603">
        <v>45383</v>
      </c>
      <c r="B80" s="602" t="s">
        <v>2281</v>
      </c>
      <c r="C80" s="604">
        <v>139</v>
      </c>
      <c r="D80" s="406"/>
      <c r="E80" s="628"/>
      <c r="F80" s="625"/>
      <c r="G80" s="590"/>
      <c r="H80" s="590"/>
      <c r="I80" s="590"/>
      <c r="J80" s="590"/>
      <c r="K80" s="590"/>
      <c r="L80" s="590"/>
      <c r="M80" s="590"/>
      <c r="N80" s="590"/>
      <c r="O80" s="590"/>
      <c r="P80" s="590"/>
      <c r="Q80" s="590"/>
      <c r="R80" s="590"/>
      <c r="S80" s="590"/>
      <c r="T80" s="590"/>
      <c r="U80" s="590"/>
      <c r="V80" s="590"/>
      <c r="W80" s="590"/>
      <c r="X80" s="590"/>
      <c r="Y80" s="590"/>
      <c r="Z80" s="590"/>
    </row>
    <row r="81" spans="1:26" ht="13.5" customHeight="1">
      <c r="A81" s="603">
        <v>45413</v>
      </c>
      <c r="B81" s="602" t="s">
        <v>2318</v>
      </c>
      <c r="C81" s="609">
        <v>1911</v>
      </c>
      <c r="D81" s="602" t="s">
        <v>2319</v>
      </c>
      <c r="E81" s="604">
        <f>250*3</f>
        <v>750</v>
      </c>
      <c r="F81" s="625"/>
      <c r="G81" s="590"/>
      <c r="H81" s="590"/>
      <c r="I81" s="590"/>
      <c r="J81" s="590"/>
      <c r="K81" s="590"/>
      <c r="L81" s="590"/>
      <c r="M81" s="590"/>
      <c r="N81" s="590"/>
      <c r="O81" s="590"/>
      <c r="P81" s="590"/>
      <c r="Q81" s="590"/>
      <c r="R81" s="590"/>
      <c r="S81" s="590"/>
      <c r="T81" s="590"/>
      <c r="U81" s="590"/>
      <c r="V81" s="590"/>
      <c r="W81" s="590"/>
      <c r="X81" s="590"/>
      <c r="Y81" s="590"/>
      <c r="Z81" s="590"/>
    </row>
    <row r="82" spans="1:26" ht="13.5" customHeight="1">
      <c r="A82" s="603">
        <v>45413</v>
      </c>
      <c r="B82" s="602" t="s">
        <v>2288</v>
      </c>
      <c r="C82" s="609">
        <v>255</v>
      </c>
      <c r="D82" s="636"/>
      <c r="E82" s="636"/>
      <c r="F82" s="625"/>
      <c r="G82" s="590"/>
      <c r="H82" s="590"/>
      <c r="I82" s="590"/>
      <c r="J82" s="590"/>
      <c r="K82" s="590"/>
      <c r="L82" s="590"/>
      <c r="M82" s="590"/>
      <c r="N82" s="590"/>
      <c r="O82" s="590"/>
      <c r="P82" s="590"/>
      <c r="Q82" s="590"/>
      <c r="R82" s="590"/>
      <c r="S82" s="590"/>
      <c r="T82" s="590"/>
      <c r="U82" s="590"/>
      <c r="V82" s="590"/>
      <c r="W82" s="590"/>
      <c r="X82" s="590"/>
      <c r="Y82" s="590"/>
      <c r="Z82" s="590"/>
    </row>
    <row r="83" spans="1:26" ht="13.5" customHeight="1">
      <c r="A83" s="603">
        <v>45413</v>
      </c>
      <c r="B83" s="602" t="s">
        <v>2321</v>
      </c>
      <c r="C83" s="604">
        <f>550+(300*3)+50</f>
        <v>1500</v>
      </c>
      <c r="D83" s="603"/>
      <c r="E83" s="602"/>
      <c r="F83" s="641">
        <f>550+(300*3)+50</f>
        <v>1500</v>
      </c>
      <c r="G83" s="590"/>
      <c r="H83" s="590"/>
      <c r="I83" s="590"/>
      <c r="J83" s="590"/>
      <c r="K83" s="590"/>
      <c r="L83" s="590"/>
      <c r="M83" s="590"/>
      <c r="N83" s="590"/>
      <c r="O83" s="590"/>
      <c r="P83" s="590"/>
      <c r="Q83" s="590"/>
      <c r="R83" s="590"/>
      <c r="S83" s="590"/>
      <c r="T83" s="590"/>
      <c r="U83" s="590"/>
      <c r="V83" s="590"/>
      <c r="W83" s="590"/>
      <c r="X83" s="590"/>
      <c r="Y83" s="590"/>
      <c r="Z83" s="590"/>
    </row>
    <row r="84" spans="1:26" ht="13.5" customHeight="1">
      <c r="A84" s="603">
        <v>45413</v>
      </c>
      <c r="B84" s="602" t="s">
        <v>2281</v>
      </c>
      <c r="C84" s="604">
        <v>139</v>
      </c>
      <c r="D84" s="628"/>
      <c r="E84" s="590"/>
      <c r="F84" s="625"/>
      <c r="G84" s="590"/>
      <c r="H84" s="590"/>
      <c r="I84" s="590"/>
      <c r="J84" s="590"/>
      <c r="K84" s="590"/>
      <c r="L84" s="590"/>
      <c r="M84" s="590"/>
      <c r="N84" s="590"/>
      <c r="O84" s="590"/>
      <c r="P84" s="590"/>
      <c r="Q84" s="590"/>
      <c r="R84" s="590"/>
      <c r="S84" s="590"/>
      <c r="T84" s="590"/>
      <c r="U84" s="590"/>
      <c r="V84" s="590"/>
      <c r="W84" s="590"/>
      <c r="X84" s="590"/>
      <c r="Y84" s="590"/>
      <c r="Z84" s="590"/>
    </row>
    <row r="85" spans="1:26" ht="13.5" customHeight="1">
      <c r="A85" s="603">
        <v>45444</v>
      </c>
      <c r="B85" s="602" t="s">
        <v>2323</v>
      </c>
      <c r="C85" s="604">
        <v>3420</v>
      </c>
      <c r="D85" s="628"/>
      <c r="E85" s="590"/>
      <c r="F85" s="625"/>
      <c r="G85" s="590"/>
      <c r="H85" s="590"/>
      <c r="I85" s="590"/>
      <c r="J85" s="590"/>
      <c r="K85" s="590"/>
      <c r="L85" s="590"/>
      <c r="M85" s="590"/>
      <c r="N85" s="590"/>
      <c r="O85" s="590"/>
      <c r="P85" s="590"/>
      <c r="Q85" s="590"/>
      <c r="R85" s="590"/>
      <c r="S85" s="590"/>
      <c r="T85" s="590"/>
      <c r="U85" s="590"/>
      <c r="V85" s="590"/>
      <c r="W85" s="590"/>
      <c r="X85" s="590"/>
      <c r="Y85" s="590"/>
      <c r="Z85" s="590"/>
    </row>
    <row r="86" spans="1:26" ht="13.5" customHeight="1">
      <c r="A86" s="603">
        <v>45444</v>
      </c>
      <c r="B86" s="606" t="s">
        <v>2324</v>
      </c>
      <c r="C86" s="604">
        <v>1450</v>
      </c>
      <c r="D86" s="637"/>
      <c r="E86" s="590"/>
      <c r="F86" s="625"/>
      <c r="G86" s="590"/>
      <c r="H86" s="590"/>
      <c r="I86" s="590"/>
      <c r="J86" s="590"/>
      <c r="K86" s="590"/>
      <c r="L86" s="590"/>
      <c r="M86" s="590"/>
      <c r="N86" s="590"/>
      <c r="O86" s="590"/>
      <c r="P86" s="590"/>
      <c r="Q86" s="590"/>
      <c r="R86" s="590"/>
      <c r="S86" s="590"/>
      <c r="T86" s="590"/>
      <c r="U86" s="590"/>
      <c r="V86" s="590"/>
      <c r="W86" s="590"/>
      <c r="X86" s="590"/>
      <c r="Y86" s="590"/>
      <c r="Z86" s="590"/>
    </row>
    <row r="87" spans="1:26" ht="13.5" customHeight="1">
      <c r="A87" s="603">
        <v>45444</v>
      </c>
      <c r="B87" s="606" t="s">
        <v>2325</v>
      </c>
      <c r="C87" s="604">
        <v>1450</v>
      </c>
      <c r="D87" s="592"/>
      <c r="E87" s="590"/>
      <c r="F87" s="625"/>
      <c r="G87" s="590"/>
      <c r="H87" s="590"/>
      <c r="I87" s="590"/>
      <c r="J87" s="590"/>
      <c r="K87" s="590"/>
      <c r="L87" s="590"/>
      <c r="M87" s="590"/>
      <c r="N87" s="590"/>
      <c r="O87" s="590"/>
      <c r="P87" s="590"/>
      <c r="Q87" s="590"/>
      <c r="R87" s="590"/>
      <c r="S87" s="590"/>
      <c r="T87" s="590"/>
      <c r="U87" s="590"/>
      <c r="V87" s="590"/>
      <c r="W87" s="590"/>
      <c r="X87" s="590"/>
      <c r="Y87" s="590"/>
      <c r="Z87" s="590"/>
    </row>
    <row r="88" spans="1:26" ht="13.5" customHeight="1">
      <c r="A88" s="603">
        <v>45444</v>
      </c>
      <c r="B88" s="602" t="s">
        <v>2326</v>
      </c>
      <c r="C88" s="604">
        <v>1450</v>
      </c>
      <c r="D88" s="605"/>
      <c r="E88" s="590"/>
      <c r="F88" s="625"/>
      <c r="G88" s="590"/>
      <c r="H88" s="590"/>
      <c r="I88" s="590"/>
      <c r="J88" s="590"/>
      <c r="K88" s="590"/>
      <c r="L88" s="590"/>
      <c r="M88" s="590"/>
      <c r="N88" s="590"/>
      <c r="O88" s="590"/>
      <c r="P88" s="590"/>
      <c r="Q88" s="590"/>
      <c r="R88" s="590"/>
      <c r="S88" s="590"/>
      <c r="T88" s="590"/>
      <c r="U88" s="590"/>
      <c r="V88" s="590"/>
      <c r="W88" s="590"/>
      <c r="X88" s="590"/>
      <c r="Y88" s="590"/>
      <c r="Z88" s="590"/>
    </row>
    <row r="89" spans="1:26" ht="13.5" customHeight="1">
      <c r="A89" s="603">
        <v>45444</v>
      </c>
      <c r="B89" s="602" t="s">
        <v>2281</v>
      </c>
      <c r="C89" s="604">
        <v>139</v>
      </c>
      <c r="D89" s="638"/>
      <c r="E89" s="590"/>
      <c r="F89" s="625"/>
      <c r="G89" s="590"/>
      <c r="H89" s="590"/>
      <c r="I89" s="590"/>
      <c r="J89" s="590"/>
      <c r="K89" s="590"/>
      <c r="L89" s="590"/>
      <c r="M89" s="590"/>
      <c r="N89" s="590"/>
      <c r="O89" s="590"/>
      <c r="P89" s="590"/>
      <c r="Q89" s="590"/>
      <c r="R89" s="590"/>
      <c r="S89" s="590"/>
      <c r="T89" s="590"/>
      <c r="U89" s="590"/>
      <c r="V89" s="590"/>
      <c r="W89" s="590"/>
      <c r="X89" s="590"/>
      <c r="Y89" s="590"/>
      <c r="Z89" s="590"/>
    </row>
    <row r="90" spans="1:26" ht="13.5" customHeight="1">
      <c r="A90" s="603">
        <v>45474</v>
      </c>
      <c r="B90" s="607" t="s">
        <v>2342</v>
      </c>
      <c r="C90" s="604">
        <f>3150/2</f>
        <v>1575</v>
      </c>
      <c r="D90" s="601"/>
      <c r="E90" s="590"/>
      <c r="F90" s="625"/>
      <c r="G90" s="590"/>
      <c r="H90" s="590"/>
      <c r="I90" s="590"/>
      <c r="J90" s="590"/>
      <c r="K90" s="590"/>
      <c r="L90" s="590"/>
      <c r="M90" s="590"/>
      <c r="N90" s="590"/>
      <c r="O90" s="590"/>
      <c r="P90" s="590"/>
      <c r="Q90" s="590"/>
      <c r="R90" s="590"/>
      <c r="S90" s="590"/>
      <c r="T90" s="590"/>
      <c r="U90" s="590"/>
      <c r="V90" s="590"/>
      <c r="W90" s="590"/>
      <c r="X90" s="590"/>
      <c r="Y90" s="590"/>
      <c r="Z90" s="590"/>
    </row>
    <row r="91" spans="1:26" ht="13.5" customHeight="1">
      <c r="A91" s="603">
        <v>45474</v>
      </c>
      <c r="B91" s="602" t="s">
        <v>2281</v>
      </c>
      <c r="C91" s="604">
        <v>139</v>
      </c>
      <c r="D91" s="601"/>
      <c r="E91" s="590"/>
      <c r="F91" s="625"/>
      <c r="G91" s="590"/>
      <c r="H91" s="590"/>
      <c r="I91" s="590"/>
      <c r="J91" s="590"/>
      <c r="K91" s="590"/>
      <c r="L91" s="590"/>
      <c r="M91" s="590"/>
      <c r="N91" s="590"/>
      <c r="O91" s="590"/>
      <c r="P91" s="590"/>
      <c r="Q91" s="590"/>
      <c r="R91" s="590"/>
      <c r="S91" s="590"/>
      <c r="T91" s="590"/>
      <c r="U91" s="590"/>
      <c r="V91" s="590"/>
      <c r="W91" s="590"/>
      <c r="X91" s="590"/>
      <c r="Y91" s="590"/>
      <c r="Z91" s="590"/>
    </row>
    <row r="92" spans="1:26" ht="13.5" customHeight="1">
      <c r="A92" s="603">
        <v>45505</v>
      </c>
      <c r="B92" s="606" t="s">
        <v>2094</v>
      </c>
      <c r="C92" s="604">
        <v>1450</v>
      </c>
      <c r="D92" s="601"/>
      <c r="E92" s="590"/>
      <c r="F92" s="625"/>
      <c r="G92" s="590"/>
      <c r="H92" s="590"/>
      <c r="I92" s="590"/>
      <c r="J92" s="590"/>
      <c r="K92" s="590"/>
      <c r="L92" s="590"/>
      <c r="M92" s="590"/>
      <c r="N92" s="590"/>
      <c r="O92" s="590"/>
      <c r="P92" s="590"/>
      <c r="Q92" s="590"/>
      <c r="R92" s="590"/>
      <c r="S92" s="590"/>
      <c r="T92" s="590"/>
      <c r="U92" s="590"/>
      <c r="V92" s="590"/>
      <c r="W92" s="590"/>
      <c r="X92" s="590"/>
      <c r="Y92" s="590"/>
      <c r="Z92" s="590"/>
    </row>
    <row r="93" spans="1:26" ht="13.5" customHeight="1">
      <c r="A93" s="603">
        <v>45505</v>
      </c>
      <c r="B93" s="606" t="s">
        <v>2096</v>
      </c>
      <c r="C93" s="604">
        <v>1450</v>
      </c>
      <c r="D93" s="601"/>
      <c r="E93" s="590"/>
      <c r="F93" s="625"/>
      <c r="G93" s="590"/>
      <c r="H93" s="590"/>
      <c r="I93" s="590"/>
      <c r="J93" s="590"/>
      <c r="K93" s="590"/>
      <c r="L93" s="590"/>
      <c r="M93" s="590"/>
      <c r="N93" s="590"/>
      <c r="O93" s="590"/>
      <c r="P93" s="590"/>
      <c r="Q93" s="590"/>
      <c r="R93" s="590"/>
      <c r="S93" s="590"/>
      <c r="T93" s="590"/>
      <c r="U93" s="590"/>
      <c r="V93" s="590"/>
      <c r="W93" s="590"/>
      <c r="X93" s="590"/>
      <c r="Y93" s="590"/>
      <c r="Z93" s="590"/>
    </row>
    <row r="94" spans="1:26" ht="13.5" customHeight="1">
      <c r="A94" s="603">
        <v>45505</v>
      </c>
      <c r="B94" s="608" t="s">
        <v>2331</v>
      </c>
      <c r="C94" s="604">
        <v>1200</v>
      </c>
      <c r="D94" s="601"/>
      <c r="E94" s="590"/>
      <c r="F94" s="625"/>
      <c r="G94" s="590"/>
      <c r="H94" s="590"/>
      <c r="I94" s="590"/>
      <c r="J94" s="590"/>
      <c r="K94" s="590"/>
      <c r="L94" s="590"/>
      <c r="M94" s="590"/>
      <c r="N94" s="590"/>
      <c r="O94" s="590"/>
      <c r="P94" s="590"/>
      <c r="Q94" s="590"/>
      <c r="R94" s="590"/>
      <c r="S94" s="590"/>
      <c r="T94" s="590"/>
      <c r="U94" s="590"/>
      <c r="V94" s="590"/>
      <c r="W94" s="590"/>
      <c r="X94" s="590"/>
      <c r="Y94" s="590"/>
      <c r="Z94" s="590"/>
    </row>
    <row r="95" spans="1:26" ht="13.5" customHeight="1">
      <c r="A95" s="603">
        <v>45505</v>
      </c>
      <c r="B95" s="602" t="s">
        <v>2281</v>
      </c>
      <c r="C95" s="604">
        <v>139</v>
      </c>
      <c r="D95" s="601"/>
      <c r="E95" s="590"/>
      <c r="F95" s="625"/>
      <c r="G95" s="590"/>
      <c r="H95" s="590"/>
      <c r="I95" s="590"/>
      <c r="J95" s="590"/>
      <c r="K95" s="590"/>
      <c r="L95" s="590"/>
      <c r="M95" s="590"/>
      <c r="N95" s="590"/>
      <c r="O95" s="590"/>
      <c r="P95" s="590"/>
      <c r="Q95" s="590"/>
      <c r="R95" s="590"/>
      <c r="S95" s="590"/>
      <c r="T95" s="590"/>
      <c r="U95" s="590"/>
      <c r="V95" s="590"/>
      <c r="W95" s="590"/>
      <c r="X95" s="590"/>
      <c r="Y95" s="590"/>
      <c r="Z95" s="590"/>
    </row>
    <row r="96" spans="1:26" ht="13.5" customHeight="1">
      <c r="A96" s="603">
        <v>45536</v>
      </c>
      <c r="B96" s="607" t="s">
        <v>2342</v>
      </c>
      <c r="C96" s="604">
        <f>3150/2</f>
        <v>1575</v>
      </c>
      <c r="D96" s="601"/>
      <c r="E96" s="590"/>
      <c r="F96" s="625"/>
      <c r="G96" s="590"/>
      <c r="H96" s="590"/>
      <c r="I96" s="590"/>
      <c r="J96" s="590"/>
      <c r="K96" s="590"/>
      <c r="L96" s="590"/>
      <c r="M96" s="590"/>
      <c r="N96" s="590"/>
      <c r="O96" s="590"/>
      <c r="P96" s="590"/>
      <c r="Q96" s="590"/>
      <c r="R96" s="590"/>
      <c r="S96" s="590"/>
      <c r="T96" s="590"/>
      <c r="U96" s="590"/>
      <c r="V96" s="590"/>
      <c r="W96" s="590"/>
      <c r="X96" s="590"/>
      <c r="Y96" s="590"/>
      <c r="Z96" s="590"/>
    </row>
    <row r="97" spans="1:26" ht="13.5" customHeight="1">
      <c r="A97" s="603">
        <v>45536</v>
      </c>
      <c r="B97" s="602" t="s">
        <v>2281</v>
      </c>
      <c r="C97" s="604">
        <v>139</v>
      </c>
      <c r="D97" s="601"/>
      <c r="E97" s="590"/>
      <c r="F97" s="625"/>
      <c r="G97" s="590"/>
      <c r="H97" s="590"/>
      <c r="I97" s="590"/>
      <c r="J97" s="590"/>
      <c r="K97" s="590"/>
      <c r="L97" s="590"/>
      <c r="M97" s="590"/>
      <c r="N97" s="590"/>
      <c r="O97" s="590"/>
      <c r="P97" s="590"/>
      <c r="Q97" s="590"/>
      <c r="R97" s="590"/>
      <c r="S97" s="590"/>
      <c r="T97" s="590"/>
      <c r="U97" s="590"/>
      <c r="V97" s="590"/>
      <c r="W97" s="590"/>
      <c r="X97" s="590"/>
      <c r="Y97" s="590"/>
      <c r="Z97" s="590"/>
    </row>
    <row r="98" spans="1:26" ht="13.5" customHeight="1">
      <c r="A98" s="603">
        <v>45566</v>
      </c>
      <c r="B98" s="606" t="s">
        <v>2102</v>
      </c>
      <c r="C98" s="604">
        <v>1450</v>
      </c>
      <c r="D98" s="601"/>
      <c r="E98" s="590"/>
      <c r="F98" s="625"/>
      <c r="G98" s="590"/>
      <c r="H98" s="590"/>
      <c r="I98" s="590"/>
      <c r="J98" s="590"/>
      <c r="K98" s="590"/>
      <c r="L98" s="590"/>
      <c r="M98" s="590"/>
      <c r="N98" s="590"/>
      <c r="O98" s="590"/>
      <c r="P98" s="590"/>
      <c r="Q98" s="590"/>
      <c r="R98" s="590"/>
      <c r="S98" s="590"/>
      <c r="T98" s="590"/>
      <c r="U98" s="590"/>
      <c r="V98" s="590"/>
      <c r="W98" s="590"/>
      <c r="X98" s="590"/>
      <c r="Y98" s="590"/>
      <c r="Z98" s="590"/>
    </row>
    <row r="99" spans="1:26" ht="13.5" customHeight="1">
      <c r="A99" s="603">
        <v>45566</v>
      </c>
      <c r="B99" s="606" t="s">
        <v>2104</v>
      </c>
      <c r="C99" s="604">
        <v>1450</v>
      </c>
      <c r="D99" s="601"/>
      <c r="E99" s="590"/>
      <c r="F99" s="625"/>
      <c r="G99" s="590"/>
      <c r="H99" s="590"/>
      <c r="I99" s="590"/>
      <c r="J99" s="590"/>
      <c r="K99" s="590"/>
      <c r="L99" s="590"/>
      <c r="M99" s="590"/>
      <c r="N99" s="590"/>
      <c r="O99" s="590"/>
      <c r="P99" s="590"/>
      <c r="Q99" s="590"/>
      <c r="R99" s="590"/>
      <c r="S99" s="590"/>
      <c r="T99" s="590"/>
      <c r="U99" s="590"/>
      <c r="V99" s="590"/>
      <c r="W99" s="590"/>
      <c r="X99" s="590"/>
      <c r="Y99" s="590"/>
      <c r="Z99" s="590"/>
    </row>
    <row r="100" spans="1:26" ht="13.5" customHeight="1">
      <c r="A100" s="603">
        <v>45566</v>
      </c>
      <c r="B100" s="602" t="s">
        <v>2281</v>
      </c>
      <c r="C100" s="604">
        <v>139</v>
      </c>
      <c r="D100" s="601"/>
      <c r="E100" s="590"/>
      <c r="F100" s="625"/>
      <c r="G100" s="590"/>
      <c r="H100" s="590"/>
      <c r="I100" s="590"/>
      <c r="J100" s="590"/>
      <c r="K100" s="590"/>
      <c r="L100" s="590"/>
      <c r="M100" s="590"/>
      <c r="N100" s="590"/>
      <c r="O100" s="590"/>
      <c r="P100" s="590"/>
      <c r="Q100" s="590"/>
      <c r="R100" s="590"/>
      <c r="S100" s="590"/>
      <c r="T100" s="590"/>
      <c r="U100" s="590"/>
      <c r="V100" s="590"/>
      <c r="W100" s="590"/>
      <c r="X100" s="590"/>
      <c r="Y100" s="590"/>
      <c r="Z100" s="590"/>
    </row>
    <row r="101" spans="1:26" ht="13.5" customHeight="1">
      <c r="A101" s="603">
        <v>45597</v>
      </c>
      <c r="B101" s="606" t="s">
        <v>2107</v>
      </c>
      <c r="C101" s="604">
        <v>1450</v>
      </c>
      <c r="D101" s="601"/>
      <c r="E101" s="590"/>
      <c r="F101" s="625"/>
      <c r="G101" s="590"/>
      <c r="H101" s="590"/>
      <c r="I101" s="590"/>
      <c r="J101" s="590"/>
      <c r="K101" s="590"/>
      <c r="L101" s="590"/>
      <c r="M101" s="590"/>
      <c r="N101" s="590"/>
      <c r="O101" s="590"/>
      <c r="P101" s="590"/>
      <c r="Q101" s="590"/>
      <c r="R101" s="590"/>
      <c r="S101" s="590"/>
      <c r="T101" s="590"/>
      <c r="U101" s="590"/>
      <c r="V101" s="590"/>
      <c r="W101" s="590"/>
      <c r="X101" s="590"/>
      <c r="Y101" s="590"/>
      <c r="Z101" s="590"/>
    </row>
    <row r="102" spans="1:26" ht="13.5" customHeight="1">
      <c r="A102" s="603">
        <v>45597</v>
      </c>
      <c r="B102" s="606" t="s">
        <v>2336</v>
      </c>
      <c r="C102" s="604">
        <f>3300-C94</f>
        <v>2100</v>
      </c>
      <c r="D102" s="601"/>
      <c r="E102" s="590"/>
      <c r="F102" s="625"/>
      <c r="G102" s="590"/>
      <c r="H102" s="590"/>
      <c r="I102" s="590"/>
      <c r="J102" s="590"/>
      <c r="K102" s="590"/>
      <c r="L102" s="590"/>
      <c r="M102" s="590"/>
      <c r="N102" s="590"/>
      <c r="O102" s="590"/>
      <c r="P102" s="590"/>
      <c r="Q102" s="590"/>
      <c r="R102" s="590"/>
      <c r="S102" s="590"/>
      <c r="T102" s="590"/>
      <c r="U102" s="590"/>
      <c r="V102" s="590"/>
      <c r="W102" s="590"/>
      <c r="X102" s="590"/>
      <c r="Y102" s="590"/>
      <c r="Z102" s="590"/>
    </row>
    <row r="103" spans="1:26" ht="13.5" customHeight="1">
      <c r="A103" s="603">
        <v>45597</v>
      </c>
      <c r="B103" s="606" t="s">
        <v>2108</v>
      </c>
      <c r="C103" s="604">
        <v>1450</v>
      </c>
      <c r="D103" s="601"/>
      <c r="E103" s="590"/>
      <c r="F103" s="625"/>
      <c r="G103" s="590"/>
      <c r="H103" s="590"/>
      <c r="I103" s="590"/>
      <c r="J103" s="590"/>
      <c r="K103" s="590"/>
      <c r="L103" s="590"/>
      <c r="M103" s="590"/>
      <c r="N103" s="590"/>
      <c r="O103" s="590"/>
      <c r="P103" s="590"/>
      <c r="Q103" s="590"/>
      <c r="R103" s="590"/>
      <c r="S103" s="590"/>
      <c r="T103" s="590"/>
      <c r="U103" s="590"/>
      <c r="V103" s="590"/>
      <c r="W103" s="590"/>
      <c r="X103" s="590"/>
      <c r="Y103" s="590"/>
      <c r="Z103" s="590"/>
    </row>
    <row r="104" spans="1:26" ht="13.5" customHeight="1">
      <c r="A104" s="603">
        <v>45597</v>
      </c>
      <c r="B104" s="602" t="s">
        <v>2281</v>
      </c>
      <c r="C104" s="604">
        <v>139</v>
      </c>
      <c r="D104" s="601"/>
      <c r="E104" s="590"/>
      <c r="F104" s="625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  <c r="Q104" s="590"/>
      <c r="R104" s="590"/>
      <c r="S104" s="590"/>
      <c r="T104" s="590"/>
      <c r="U104" s="590"/>
      <c r="V104" s="590"/>
      <c r="W104" s="590"/>
      <c r="X104" s="590"/>
      <c r="Y104" s="590"/>
      <c r="Z104" s="590"/>
    </row>
    <row r="105" spans="1:26" ht="13.5" customHeight="1">
      <c r="A105" s="617" t="s">
        <v>2304</v>
      </c>
      <c r="B105" s="606" t="s">
        <v>2140</v>
      </c>
      <c r="C105" s="618">
        <f>1200+1800+1200</f>
        <v>4200</v>
      </c>
      <c r="D105" s="601"/>
      <c r="E105" s="590"/>
      <c r="F105" s="625"/>
      <c r="G105" s="590"/>
      <c r="H105" s="590"/>
      <c r="I105" s="590"/>
      <c r="J105" s="590"/>
      <c r="K105" s="590"/>
      <c r="L105" s="590"/>
      <c r="M105" s="590"/>
      <c r="N105" s="590"/>
      <c r="O105" s="590"/>
      <c r="P105" s="590"/>
      <c r="Q105" s="590"/>
      <c r="R105" s="590"/>
      <c r="S105" s="590"/>
      <c r="T105" s="590"/>
      <c r="U105" s="590"/>
      <c r="V105" s="590"/>
      <c r="W105" s="590"/>
      <c r="X105" s="590"/>
      <c r="Y105" s="590"/>
      <c r="Z105" s="590"/>
    </row>
    <row r="106" spans="1:26" ht="13.5" customHeight="1">
      <c r="A106" s="603">
        <v>45627</v>
      </c>
      <c r="B106" s="602" t="s">
        <v>2281</v>
      </c>
      <c r="C106" s="604">
        <v>139</v>
      </c>
      <c r="D106" s="601"/>
      <c r="E106" s="590"/>
      <c r="F106" s="625"/>
      <c r="G106" s="590"/>
      <c r="H106" s="590"/>
      <c r="I106" s="590"/>
      <c r="J106" s="590"/>
      <c r="K106" s="590"/>
      <c r="L106" s="590"/>
      <c r="M106" s="590"/>
      <c r="N106" s="590"/>
      <c r="O106" s="590"/>
      <c r="P106" s="590"/>
      <c r="Q106" s="590"/>
      <c r="R106" s="590"/>
      <c r="S106" s="590"/>
      <c r="T106" s="590"/>
      <c r="U106" s="590"/>
      <c r="V106" s="590"/>
      <c r="W106" s="590"/>
      <c r="X106" s="590"/>
      <c r="Y106" s="590"/>
      <c r="Z106" s="590"/>
    </row>
    <row r="107" spans="1:26" ht="13.5" customHeight="1">
      <c r="A107" s="617" t="s">
        <v>2305</v>
      </c>
      <c r="B107" s="616" t="s">
        <v>2338</v>
      </c>
      <c r="C107" s="609">
        <v>1500</v>
      </c>
      <c r="D107" s="601"/>
      <c r="E107" s="590"/>
      <c r="F107" s="625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/>
      <c r="Q107" s="590"/>
      <c r="R107" s="590"/>
      <c r="S107" s="590"/>
      <c r="T107" s="590"/>
      <c r="U107" s="590"/>
      <c r="V107" s="590"/>
      <c r="W107" s="590"/>
      <c r="X107" s="590"/>
      <c r="Y107" s="590"/>
      <c r="Z107" s="590"/>
    </row>
    <row r="108" spans="1:26" ht="13.5" customHeight="1">
      <c r="A108" s="617" t="s">
        <v>2305</v>
      </c>
      <c r="B108" s="616" t="s">
        <v>2308</v>
      </c>
      <c r="C108" s="609">
        <f>200*25</f>
        <v>5000</v>
      </c>
      <c r="D108" s="590"/>
      <c r="E108" s="590"/>
      <c r="F108" s="625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</row>
    <row r="109" spans="1:26" ht="13.5" customHeight="1">
      <c r="A109" s="642"/>
      <c r="B109" s="643" t="s">
        <v>14</v>
      </c>
      <c r="C109" s="644">
        <f>SUM(C74:C108)</f>
        <v>51731</v>
      </c>
      <c r="D109" s="601"/>
      <c r="E109" s="590"/>
      <c r="F109" s="625"/>
      <c r="G109" s="590"/>
      <c r="H109" s="590"/>
      <c r="I109" s="590"/>
      <c r="J109" s="590"/>
      <c r="K109" s="590"/>
      <c r="L109" s="590"/>
      <c r="M109" s="590"/>
      <c r="N109" s="590"/>
      <c r="O109" s="590"/>
      <c r="P109" s="590"/>
      <c r="Q109" s="590"/>
      <c r="R109" s="590"/>
      <c r="S109" s="590"/>
      <c r="T109" s="590"/>
      <c r="U109" s="590"/>
      <c r="V109" s="590"/>
      <c r="W109" s="590"/>
      <c r="X109" s="590"/>
      <c r="Y109" s="590"/>
      <c r="Z109" s="590"/>
    </row>
    <row r="110" spans="1:26" ht="13.5" customHeight="1">
      <c r="A110" s="736" t="s">
        <v>2340</v>
      </c>
      <c r="B110" s="667"/>
      <c r="C110" s="406"/>
      <c r="D110" s="601"/>
      <c r="E110" s="590"/>
      <c r="F110" s="625"/>
      <c r="G110" s="590"/>
      <c r="H110" s="590"/>
      <c r="I110" s="590"/>
      <c r="J110" s="590"/>
      <c r="K110" s="590"/>
      <c r="L110" s="590"/>
      <c r="M110" s="590"/>
      <c r="N110" s="590"/>
      <c r="O110" s="590"/>
      <c r="P110" s="590"/>
      <c r="Q110" s="590"/>
      <c r="R110" s="590"/>
      <c r="S110" s="590"/>
      <c r="T110" s="590"/>
      <c r="U110" s="590"/>
      <c r="V110" s="590"/>
      <c r="W110" s="590"/>
      <c r="X110" s="590"/>
      <c r="Y110" s="590"/>
      <c r="Z110" s="590"/>
    </row>
    <row r="111" spans="1:26" ht="13.5" customHeight="1">
      <c r="A111" s="589"/>
      <c r="B111" s="590"/>
      <c r="C111" s="590"/>
      <c r="D111" s="601"/>
      <c r="E111" s="590"/>
      <c r="F111" s="625"/>
      <c r="G111" s="590"/>
      <c r="H111" s="590"/>
      <c r="I111" s="590"/>
      <c r="J111" s="590"/>
      <c r="K111" s="590"/>
      <c r="L111" s="590"/>
      <c r="M111" s="590"/>
      <c r="N111" s="590"/>
      <c r="O111" s="590"/>
      <c r="P111" s="590"/>
      <c r="Q111" s="590"/>
      <c r="R111" s="590"/>
      <c r="S111" s="590"/>
      <c r="T111" s="590"/>
      <c r="U111" s="590"/>
      <c r="V111" s="590"/>
      <c r="W111" s="590"/>
      <c r="X111" s="590"/>
      <c r="Y111" s="590"/>
      <c r="Z111" s="590"/>
    </row>
    <row r="112" spans="1:26" ht="13.5" customHeight="1">
      <c r="A112" s="645" t="s">
        <v>2343</v>
      </c>
      <c r="B112" s="590"/>
      <c r="C112" s="605"/>
      <c r="D112" s="601"/>
      <c r="E112" s="590"/>
      <c r="F112" s="625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0"/>
      <c r="T112" s="590"/>
      <c r="U112" s="590"/>
      <c r="V112" s="590"/>
      <c r="W112" s="590"/>
      <c r="X112" s="590"/>
      <c r="Y112" s="590"/>
      <c r="Z112" s="590"/>
    </row>
    <row r="113" spans="1:26" ht="13.5" customHeight="1">
      <c r="A113" s="646" t="s">
        <v>2344</v>
      </c>
      <c r="B113" s="647" t="s">
        <v>2345</v>
      </c>
      <c r="C113" s="647" t="s">
        <v>2273</v>
      </c>
      <c r="D113" s="601"/>
      <c r="E113" s="590"/>
      <c r="F113" s="625"/>
      <c r="G113" s="590"/>
      <c r="H113" s="590"/>
      <c r="I113" s="590"/>
      <c r="J113" s="590"/>
      <c r="K113" s="590"/>
      <c r="L113" s="590"/>
      <c r="M113" s="590"/>
      <c r="N113" s="590"/>
      <c r="O113" s="590"/>
      <c r="P113" s="590"/>
      <c r="Q113" s="590"/>
      <c r="R113" s="590"/>
      <c r="S113" s="590"/>
      <c r="T113" s="590"/>
      <c r="U113" s="590"/>
      <c r="V113" s="590"/>
      <c r="W113" s="590"/>
      <c r="X113" s="590"/>
      <c r="Y113" s="590"/>
      <c r="Z113" s="590"/>
    </row>
    <row r="114" spans="1:26" ht="13.5" customHeight="1">
      <c r="A114" s="612" t="s">
        <v>2312</v>
      </c>
      <c r="B114" s="627" t="s">
        <v>2313</v>
      </c>
      <c r="C114" s="601">
        <v>1700</v>
      </c>
      <c r="D114" s="601"/>
      <c r="E114" s="590"/>
      <c r="F114" s="625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</row>
    <row r="115" spans="1:26" ht="13.5" customHeight="1">
      <c r="A115" s="612" t="s">
        <v>2312</v>
      </c>
      <c r="B115" s="406" t="s">
        <v>2277</v>
      </c>
      <c r="C115" s="601">
        <v>1800</v>
      </c>
      <c r="D115" s="601"/>
      <c r="E115" s="590"/>
      <c r="F115" s="625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</row>
    <row r="116" spans="1:26" ht="13.5" customHeight="1">
      <c r="A116" s="612" t="s">
        <v>2312</v>
      </c>
      <c r="B116" s="406" t="s">
        <v>614</v>
      </c>
      <c r="C116" s="601">
        <v>100</v>
      </c>
      <c r="D116" s="601"/>
      <c r="E116" s="590"/>
      <c r="F116" s="625"/>
      <c r="G116" s="590"/>
      <c r="H116" s="590"/>
      <c r="I116" s="590"/>
      <c r="J116" s="590"/>
      <c r="K116" s="590"/>
      <c r="L116" s="590"/>
      <c r="M116" s="590"/>
      <c r="N116" s="590"/>
      <c r="O116" s="590"/>
      <c r="P116" s="590"/>
      <c r="Q116" s="590"/>
      <c r="R116" s="590"/>
      <c r="S116" s="590"/>
      <c r="T116" s="590"/>
      <c r="U116" s="590"/>
      <c r="V116" s="590"/>
      <c r="W116" s="590"/>
      <c r="X116" s="590"/>
      <c r="Y116" s="590"/>
      <c r="Z116" s="590"/>
    </row>
    <row r="117" spans="1:26" ht="13.5" customHeight="1">
      <c r="A117" s="612" t="s">
        <v>2346</v>
      </c>
      <c r="B117" s="406" t="s">
        <v>409</v>
      </c>
      <c r="C117" s="601">
        <v>817.66</v>
      </c>
      <c r="D117" s="601">
        <f>SUM(C114:C117)</f>
        <v>4417.66</v>
      </c>
      <c r="E117" s="590"/>
      <c r="F117" s="625"/>
      <c r="G117" s="590"/>
      <c r="H117" s="590"/>
      <c r="I117" s="590"/>
      <c r="J117" s="590"/>
      <c r="K117" s="590"/>
      <c r="L117" s="590"/>
      <c r="M117" s="590"/>
      <c r="N117" s="590"/>
      <c r="O117" s="590"/>
      <c r="P117" s="590"/>
      <c r="Q117" s="590"/>
      <c r="R117" s="590"/>
      <c r="S117" s="590"/>
      <c r="T117" s="590"/>
      <c r="U117" s="590"/>
      <c r="V117" s="590"/>
      <c r="W117" s="590"/>
      <c r="X117" s="590"/>
      <c r="Y117" s="590"/>
      <c r="Z117" s="590"/>
    </row>
    <row r="118" spans="1:26" ht="13.5" customHeight="1">
      <c r="A118" s="612" t="s">
        <v>2080</v>
      </c>
      <c r="B118" s="627" t="s">
        <v>2320</v>
      </c>
      <c r="C118" s="601">
        <v>2500</v>
      </c>
      <c r="D118" s="601"/>
      <c r="E118" s="590"/>
      <c r="F118" s="625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  <c r="R118" s="590"/>
      <c r="S118" s="590"/>
      <c r="T118" s="590"/>
      <c r="U118" s="590"/>
      <c r="V118" s="590"/>
      <c r="W118" s="590"/>
      <c r="X118" s="590"/>
      <c r="Y118" s="590"/>
      <c r="Z118" s="590"/>
    </row>
    <row r="119" spans="1:26" ht="13.5" customHeight="1">
      <c r="A119" s="612" t="s">
        <v>2080</v>
      </c>
      <c r="B119" s="406" t="s">
        <v>2277</v>
      </c>
      <c r="C119" s="601">
        <v>1800</v>
      </c>
      <c r="D119" s="601"/>
      <c r="E119" s="590"/>
      <c r="F119" s="625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</row>
    <row r="120" spans="1:26" ht="13.5" customHeight="1">
      <c r="A120" s="612" t="s">
        <v>2080</v>
      </c>
      <c r="B120" s="406" t="s">
        <v>614</v>
      </c>
      <c r="C120" s="601">
        <v>100</v>
      </c>
      <c r="D120" s="605">
        <f>SUM(C118:C120)</f>
        <v>4400</v>
      </c>
      <c r="E120" s="590"/>
      <c r="F120" s="625"/>
      <c r="G120" s="590"/>
      <c r="H120" s="590"/>
      <c r="I120" s="590"/>
      <c r="J120" s="590"/>
      <c r="K120" s="590"/>
      <c r="L120" s="590"/>
      <c r="M120" s="590"/>
      <c r="N120" s="590"/>
      <c r="O120" s="590"/>
      <c r="P120" s="590"/>
      <c r="Q120" s="590"/>
      <c r="R120" s="590"/>
      <c r="S120" s="590"/>
      <c r="T120" s="590"/>
      <c r="U120" s="590"/>
      <c r="V120" s="590"/>
      <c r="W120" s="590"/>
      <c r="X120" s="590"/>
      <c r="Y120" s="590"/>
      <c r="Z120" s="590"/>
    </row>
    <row r="121" spans="1:26" ht="13.5" customHeight="1">
      <c r="A121" s="612" t="s">
        <v>2083</v>
      </c>
      <c r="B121" s="627" t="s">
        <v>2322</v>
      </c>
      <c r="C121" s="601">
        <v>2250</v>
      </c>
      <c r="D121" s="605"/>
      <c r="E121" s="590"/>
      <c r="F121" s="625"/>
      <c r="G121" s="590"/>
      <c r="H121" s="590"/>
      <c r="I121" s="590"/>
      <c r="J121" s="590"/>
      <c r="K121" s="590"/>
      <c r="L121" s="590"/>
      <c r="M121" s="590"/>
      <c r="N121" s="590"/>
      <c r="O121" s="590"/>
      <c r="P121" s="590"/>
      <c r="Q121" s="590"/>
      <c r="R121" s="590"/>
      <c r="S121" s="590"/>
      <c r="T121" s="590"/>
      <c r="U121" s="590"/>
      <c r="V121" s="590"/>
      <c r="W121" s="590"/>
      <c r="X121" s="590"/>
      <c r="Y121" s="590"/>
      <c r="Z121" s="590"/>
    </row>
    <row r="122" spans="1:26" ht="13.5" customHeight="1">
      <c r="A122" s="612" t="s">
        <v>2083</v>
      </c>
      <c r="B122" s="406" t="s">
        <v>2277</v>
      </c>
      <c r="C122" s="601">
        <v>1800</v>
      </c>
      <c r="D122" s="605"/>
      <c r="E122" s="590"/>
      <c r="F122" s="625"/>
      <c r="G122" s="590"/>
      <c r="H122" s="590"/>
      <c r="I122" s="590"/>
      <c r="J122" s="590"/>
      <c r="K122" s="590"/>
      <c r="L122" s="590"/>
      <c r="M122" s="590"/>
      <c r="N122" s="590"/>
      <c r="O122" s="590"/>
      <c r="P122" s="590"/>
      <c r="Q122" s="590"/>
      <c r="R122" s="590"/>
      <c r="S122" s="590"/>
      <c r="T122" s="590"/>
      <c r="U122" s="590"/>
      <c r="V122" s="590"/>
      <c r="W122" s="590"/>
      <c r="X122" s="590"/>
      <c r="Y122" s="590"/>
      <c r="Z122" s="590"/>
    </row>
    <row r="123" spans="1:26" ht="13.5" customHeight="1">
      <c r="A123" s="612" t="s">
        <v>2083</v>
      </c>
      <c r="B123" s="406" t="s">
        <v>614</v>
      </c>
      <c r="C123" s="601">
        <v>100</v>
      </c>
      <c r="D123" s="605">
        <f>SUM(C121:C123)</f>
        <v>4150</v>
      </c>
      <c r="E123" s="590"/>
      <c r="F123" s="625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</row>
    <row r="124" spans="1:26" ht="13.5" customHeight="1">
      <c r="A124" s="612" t="s">
        <v>2092</v>
      </c>
      <c r="B124" s="406" t="s">
        <v>2327</v>
      </c>
      <c r="C124" s="601">
        <v>300</v>
      </c>
      <c r="D124" s="605"/>
      <c r="E124" s="590"/>
      <c r="F124" s="625"/>
      <c r="G124" s="590"/>
      <c r="H124" s="590"/>
      <c r="I124" s="590"/>
      <c r="J124" s="590"/>
      <c r="K124" s="590"/>
      <c r="L124" s="590"/>
      <c r="M124" s="590"/>
      <c r="N124" s="590"/>
      <c r="O124" s="590"/>
      <c r="P124" s="590"/>
      <c r="Q124" s="590"/>
      <c r="R124" s="590"/>
      <c r="S124" s="590"/>
      <c r="T124" s="590"/>
      <c r="U124" s="590"/>
      <c r="V124" s="590"/>
      <c r="W124" s="590"/>
      <c r="X124" s="590"/>
      <c r="Y124" s="590"/>
      <c r="Z124" s="590"/>
    </row>
    <row r="125" spans="1:26" ht="13.5" customHeight="1">
      <c r="A125" s="612" t="s">
        <v>2092</v>
      </c>
      <c r="B125" s="406" t="s">
        <v>2277</v>
      </c>
      <c r="C125" s="601">
        <v>1800</v>
      </c>
      <c r="D125" s="605"/>
      <c r="E125" s="590"/>
      <c r="F125" s="625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  <c r="R125" s="590"/>
      <c r="S125" s="590"/>
      <c r="T125" s="590"/>
      <c r="U125" s="590"/>
      <c r="V125" s="590"/>
      <c r="W125" s="590"/>
      <c r="X125" s="590"/>
      <c r="Y125" s="590"/>
      <c r="Z125" s="590"/>
    </row>
    <row r="126" spans="1:26" ht="13.5" customHeight="1">
      <c r="A126" s="612" t="s">
        <v>2092</v>
      </c>
      <c r="B126" s="406" t="s">
        <v>614</v>
      </c>
      <c r="C126" s="601">
        <v>100</v>
      </c>
      <c r="D126" s="605">
        <f>SUM(C124:C126)</f>
        <v>2200</v>
      </c>
      <c r="E126" s="590"/>
      <c r="F126" s="625"/>
      <c r="G126" s="590"/>
      <c r="H126" s="590"/>
      <c r="I126" s="590"/>
      <c r="J126" s="590"/>
      <c r="K126" s="590"/>
      <c r="L126" s="590"/>
      <c r="M126" s="590"/>
      <c r="N126" s="590"/>
      <c r="O126" s="590"/>
      <c r="P126" s="590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</row>
    <row r="127" spans="1:26" ht="13.5" customHeight="1">
      <c r="A127" s="612" t="s">
        <v>2095</v>
      </c>
      <c r="B127" s="627" t="s">
        <v>2329</v>
      </c>
      <c r="C127" s="601">
        <v>3300</v>
      </c>
      <c r="D127" s="605"/>
      <c r="E127" s="590"/>
      <c r="F127" s="625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</row>
    <row r="128" spans="1:26" ht="13.5" customHeight="1">
      <c r="A128" s="612" t="s">
        <v>2095</v>
      </c>
      <c r="B128" s="627" t="s">
        <v>2330</v>
      </c>
      <c r="C128" s="601">
        <v>2500</v>
      </c>
      <c r="D128" s="605"/>
      <c r="E128" s="590"/>
      <c r="F128" s="625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  <c r="R128" s="590"/>
      <c r="S128" s="590"/>
      <c r="T128" s="590"/>
      <c r="U128" s="590"/>
      <c r="V128" s="590"/>
      <c r="W128" s="590"/>
      <c r="X128" s="590"/>
      <c r="Y128" s="590"/>
      <c r="Z128" s="590"/>
    </row>
    <row r="129" spans="1:26" ht="13.5" customHeight="1">
      <c r="A129" s="612" t="s">
        <v>2095</v>
      </c>
      <c r="B129" s="406" t="s">
        <v>2277</v>
      </c>
      <c r="C129" s="601">
        <v>1800</v>
      </c>
      <c r="D129" s="605"/>
      <c r="E129" s="590"/>
      <c r="F129" s="625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  <c r="Q129" s="590"/>
      <c r="R129" s="590"/>
      <c r="S129" s="590"/>
      <c r="T129" s="590"/>
      <c r="U129" s="590"/>
      <c r="V129" s="590"/>
      <c r="W129" s="590"/>
      <c r="X129" s="590"/>
      <c r="Y129" s="590"/>
      <c r="Z129" s="590"/>
    </row>
    <row r="130" spans="1:26" ht="13.5" customHeight="1">
      <c r="A130" s="612" t="s">
        <v>2095</v>
      </c>
      <c r="B130" s="406" t="s">
        <v>614</v>
      </c>
      <c r="C130" s="601">
        <v>100</v>
      </c>
      <c r="D130" s="605">
        <f>SUM(C127:C130)</f>
        <v>7700</v>
      </c>
      <c r="E130" s="590"/>
      <c r="F130" s="625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  <c r="R130" s="590"/>
      <c r="S130" s="590"/>
      <c r="T130" s="590"/>
      <c r="U130" s="590"/>
      <c r="V130" s="590"/>
      <c r="W130" s="590"/>
      <c r="X130" s="590"/>
      <c r="Y130" s="590"/>
      <c r="Z130" s="590"/>
    </row>
    <row r="131" spans="1:26" ht="13.5" customHeight="1">
      <c r="A131" s="612" t="s">
        <v>2099</v>
      </c>
      <c r="B131" s="406" t="s">
        <v>2277</v>
      </c>
      <c r="C131" s="601">
        <v>1800</v>
      </c>
      <c r="D131" s="605"/>
      <c r="E131" s="590"/>
      <c r="F131" s="625"/>
      <c r="G131" s="590"/>
      <c r="H131" s="590"/>
      <c r="I131" s="590"/>
      <c r="J131" s="590"/>
      <c r="K131" s="590"/>
      <c r="L131" s="590"/>
      <c r="M131" s="590"/>
      <c r="N131" s="590"/>
      <c r="O131" s="590"/>
      <c r="P131" s="590"/>
      <c r="Q131" s="590"/>
      <c r="R131" s="590"/>
      <c r="S131" s="590"/>
      <c r="T131" s="590"/>
      <c r="U131" s="590"/>
      <c r="V131" s="590"/>
      <c r="W131" s="590"/>
      <c r="X131" s="590"/>
      <c r="Y131" s="590"/>
      <c r="Z131" s="590"/>
    </row>
    <row r="132" spans="1:26" ht="13.5" customHeight="1">
      <c r="A132" s="612" t="s">
        <v>2099</v>
      </c>
      <c r="B132" s="406" t="s">
        <v>614</v>
      </c>
      <c r="C132" s="601">
        <v>100</v>
      </c>
      <c r="D132" s="605">
        <f>SUM(C131:C132)</f>
        <v>1900</v>
      </c>
      <c r="E132" s="590"/>
      <c r="F132" s="626" t="s">
        <v>2312</v>
      </c>
      <c r="G132" s="627" t="s">
        <v>2313</v>
      </c>
      <c r="H132" s="590"/>
      <c r="I132" s="590"/>
      <c r="J132" s="590"/>
      <c r="K132" s="590"/>
      <c r="L132" s="590"/>
      <c r="M132" s="590"/>
      <c r="N132" s="590"/>
      <c r="O132" s="590"/>
      <c r="P132" s="590"/>
      <c r="Q132" s="590"/>
      <c r="R132" s="590"/>
      <c r="S132" s="590"/>
      <c r="T132" s="590"/>
      <c r="U132" s="590"/>
      <c r="V132" s="590"/>
      <c r="W132" s="590"/>
      <c r="X132" s="590"/>
      <c r="Y132" s="590"/>
      <c r="Z132" s="590"/>
    </row>
    <row r="133" spans="1:26" ht="13.5" customHeight="1">
      <c r="A133" s="612" t="s">
        <v>2103</v>
      </c>
      <c r="B133" s="627" t="s">
        <v>2332</v>
      </c>
      <c r="C133" s="601">
        <v>2900</v>
      </c>
      <c r="D133" s="605"/>
      <c r="E133" s="590"/>
      <c r="F133" s="626" t="s">
        <v>2080</v>
      </c>
      <c r="G133" s="627" t="s">
        <v>2320</v>
      </c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  <c r="R133" s="590"/>
      <c r="S133" s="590"/>
      <c r="T133" s="590"/>
      <c r="U133" s="590"/>
      <c r="V133" s="590"/>
      <c r="W133" s="590"/>
      <c r="X133" s="590"/>
      <c r="Y133" s="590"/>
      <c r="Z133" s="590"/>
    </row>
    <row r="134" spans="1:26" ht="13.5" customHeight="1">
      <c r="A134" s="612" t="s">
        <v>2103</v>
      </c>
      <c r="B134" s="627" t="s">
        <v>2333</v>
      </c>
      <c r="C134" s="601">
        <v>1100</v>
      </c>
      <c r="D134" s="605"/>
      <c r="E134" s="590"/>
      <c r="F134" s="626" t="s">
        <v>2083</v>
      </c>
      <c r="G134" s="627" t="s">
        <v>2322</v>
      </c>
      <c r="H134" s="590"/>
      <c r="I134" s="590"/>
      <c r="J134" s="590"/>
      <c r="K134" s="590"/>
      <c r="L134" s="590"/>
      <c r="M134" s="590"/>
      <c r="N134" s="590"/>
      <c r="O134" s="590"/>
      <c r="P134" s="590"/>
      <c r="Q134" s="590"/>
      <c r="R134" s="590"/>
      <c r="S134" s="590"/>
      <c r="T134" s="590"/>
      <c r="U134" s="590"/>
      <c r="V134" s="590"/>
      <c r="W134" s="590"/>
      <c r="X134" s="590"/>
      <c r="Y134" s="590"/>
      <c r="Z134" s="590"/>
    </row>
    <row r="135" spans="1:26" ht="13.5" customHeight="1">
      <c r="A135" s="612" t="s">
        <v>2103</v>
      </c>
      <c r="B135" s="406" t="s">
        <v>2277</v>
      </c>
      <c r="C135" s="601">
        <v>1800</v>
      </c>
      <c r="D135" s="605"/>
      <c r="E135" s="590"/>
      <c r="F135" s="626" t="s">
        <v>2092</v>
      </c>
      <c r="G135" s="406" t="s">
        <v>2327</v>
      </c>
      <c r="H135" s="590"/>
      <c r="I135" s="590"/>
      <c r="J135" s="590"/>
      <c r="K135" s="590"/>
      <c r="L135" s="590"/>
      <c r="M135" s="590"/>
      <c r="N135" s="590"/>
      <c r="O135" s="590"/>
      <c r="P135" s="590"/>
      <c r="Q135" s="590"/>
      <c r="R135" s="590"/>
      <c r="S135" s="590"/>
      <c r="T135" s="590"/>
      <c r="U135" s="590"/>
      <c r="V135" s="590"/>
      <c r="W135" s="590"/>
      <c r="X135" s="590"/>
      <c r="Y135" s="590"/>
      <c r="Z135" s="590"/>
    </row>
    <row r="136" spans="1:26" ht="13.5" customHeight="1">
      <c r="A136" s="612" t="s">
        <v>2103</v>
      </c>
      <c r="B136" s="406" t="s">
        <v>614</v>
      </c>
      <c r="C136" s="601">
        <v>100</v>
      </c>
      <c r="D136" s="605"/>
      <c r="E136" s="590"/>
      <c r="F136" s="626" t="s">
        <v>2095</v>
      </c>
      <c r="G136" s="627" t="s">
        <v>2329</v>
      </c>
      <c r="H136" s="590"/>
      <c r="I136" s="590"/>
      <c r="J136" s="590"/>
      <c r="K136" s="590"/>
      <c r="L136" s="590"/>
      <c r="M136" s="590"/>
      <c r="N136" s="590"/>
      <c r="O136" s="590"/>
      <c r="P136" s="590"/>
      <c r="Q136" s="590"/>
      <c r="R136" s="590"/>
      <c r="S136" s="590"/>
      <c r="T136" s="590"/>
      <c r="U136" s="590"/>
      <c r="V136" s="590"/>
      <c r="W136" s="590"/>
      <c r="X136" s="590"/>
      <c r="Y136" s="590"/>
      <c r="Z136" s="590"/>
    </row>
    <row r="137" spans="1:26" ht="13.5" customHeight="1">
      <c r="A137" s="612" t="s">
        <v>2103</v>
      </c>
      <c r="B137" s="627" t="s">
        <v>2334</v>
      </c>
      <c r="C137" s="601">
        <v>1900</v>
      </c>
      <c r="D137" s="605">
        <f>SUM(C133:C137)</f>
        <v>7800</v>
      </c>
      <c r="E137" s="590"/>
      <c r="F137" s="626" t="s">
        <v>2095</v>
      </c>
      <c r="G137" s="627" t="s">
        <v>2330</v>
      </c>
      <c r="H137" s="590"/>
      <c r="I137" s="590"/>
      <c r="J137" s="590"/>
      <c r="K137" s="590"/>
      <c r="L137" s="590"/>
      <c r="M137" s="590"/>
      <c r="N137" s="590"/>
      <c r="O137" s="590"/>
      <c r="P137" s="590"/>
      <c r="Q137" s="590"/>
      <c r="R137" s="590"/>
      <c r="S137" s="590"/>
      <c r="T137" s="590"/>
      <c r="U137" s="590"/>
      <c r="V137" s="590"/>
      <c r="W137" s="590"/>
      <c r="X137" s="590"/>
      <c r="Y137" s="590"/>
      <c r="Z137" s="590"/>
    </row>
    <row r="138" spans="1:26" ht="13.5" customHeight="1">
      <c r="A138" s="612" t="s">
        <v>2106</v>
      </c>
      <c r="B138" s="627" t="s">
        <v>2335</v>
      </c>
      <c r="C138" s="601">
        <v>2000</v>
      </c>
      <c r="D138" s="605"/>
      <c r="E138" s="590"/>
      <c r="F138" s="626" t="s">
        <v>2103</v>
      </c>
      <c r="G138" s="627" t="s">
        <v>2332</v>
      </c>
      <c r="H138" s="590"/>
      <c r="I138" s="590"/>
      <c r="J138" s="590"/>
      <c r="K138" s="590"/>
      <c r="L138" s="590"/>
      <c r="M138" s="590"/>
      <c r="N138" s="590"/>
      <c r="O138" s="590"/>
      <c r="P138" s="590"/>
      <c r="Q138" s="590"/>
      <c r="R138" s="590"/>
      <c r="S138" s="590"/>
      <c r="T138" s="590"/>
      <c r="U138" s="590"/>
      <c r="V138" s="590"/>
      <c r="W138" s="590"/>
      <c r="X138" s="590"/>
      <c r="Y138" s="590"/>
      <c r="Z138" s="590"/>
    </row>
    <row r="139" spans="1:26" ht="13.5" customHeight="1">
      <c r="A139" s="612" t="s">
        <v>2106</v>
      </c>
      <c r="B139" s="406" t="s">
        <v>2277</v>
      </c>
      <c r="C139" s="601">
        <v>1800</v>
      </c>
      <c r="D139" s="605"/>
      <c r="E139" s="590"/>
      <c r="F139" s="626" t="s">
        <v>2103</v>
      </c>
      <c r="G139" s="627" t="s">
        <v>2333</v>
      </c>
      <c r="H139" s="590"/>
      <c r="I139" s="590"/>
      <c r="J139" s="590"/>
      <c r="K139" s="590"/>
      <c r="L139" s="590"/>
      <c r="M139" s="590"/>
      <c r="N139" s="590"/>
      <c r="O139" s="590"/>
      <c r="P139" s="590"/>
      <c r="Q139" s="590"/>
      <c r="R139" s="590"/>
      <c r="S139" s="590"/>
      <c r="T139" s="590"/>
      <c r="U139" s="590"/>
      <c r="V139" s="590"/>
      <c r="W139" s="590"/>
      <c r="X139" s="590"/>
      <c r="Y139" s="590"/>
      <c r="Z139" s="590"/>
    </row>
    <row r="140" spans="1:26" ht="13.5" customHeight="1">
      <c r="A140" s="612" t="s">
        <v>2106</v>
      </c>
      <c r="B140" s="406" t="s">
        <v>614</v>
      </c>
      <c r="C140" s="601">
        <v>100</v>
      </c>
      <c r="D140" s="605">
        <f>SUM(C138:C140)</f>
        <v>3900</v>
      </c>
      <c r="E140" s="590"/>
      <c r="F140" s="626" t="s">
        <v>2103</v>
      </c>
      <c r="G140" s="627" t="s">
        <v>2334</v>
      </c>
      <c r="H140" s="590"/>
      <c r="I140" s="590"/>
      <c r="J140" s="590"/>
      <c r="K140" s="590"/>
      <c r="L140" s="590"/>
      <c r="M140" s="590"/>
      <c r="N140" s="590"/>
      <c r="O140" s="590"/>
      <c r="P140" s="590"/>
      <c r="Q140" s="590"/>
      <c r="R140" s="590"/>
      <c r="S140" s="590"/>
      <c r="T140" s="590"/>
      <c r="U140" s="590"/>
      <c r="V140" s="590"/>
      <c r="W140" s="590"/>
      <c r="X140" s="590"/>
      <c r="Y140" s="590"/>
      <c r="Z140" s="590"/>
    </row>
    <row r="141" spans="1:26" ht="13.5" customHeight="1">
      <c r="A141" s="612" t="s">
        <v>2302</v>
      </c>
      <c r="B141" s="627" t="s">
        <v>2337</v>
      </c>
      <c r="C141" s="601">
        <v>2800</v>
      </c>
      <c r="D141" s="605"/>
      <c r="E141" s="590"/>
      <c r="F141" s="626" t="s">
        <v>2106</v>
      </c>
      <c r="G141" s="627" t="s">
        <v>2335</v>
      </c>
      <c r="H141" s="590"/>
      <c r="I141" s="590"/>
      <c r="J141" s="590"/>
      <c r="K141" s="590"/>
      <c r="L141" s="590"/>
      <c r="M141" s="590"/>
      <c r="N141" s="590"/>
      <c r="O141" s="590"/>
      <c r="P141" s="590"/>
      <c r="Q141" s="590"/>
      <c r="R141" s="590"/>
      <c r="S141" s="590"/>
      <c r="T141" s="590"/>
      <c r="U141" s="590"/>
      <c r="V141" s="590"/>
      <c r="W141" s="590"/>
      <c r="X141" s="590"/>
      <c r="Y141" s="590"/>
      <c r="Z141" s="590"/>
    </row>
    <row r="142" spans="1:26" ht="13.5" customHeight="1">
      <c r="A142" s="612" t="s">
        <v>2302</v>
      </c>
      <c r="B142" s="406" t="s">
        <v>2277</v>
      </c>
      <c r="C142" s="601">
        <v>1800</v>
      </c>
      <c r="D142" s="605"/>
      <c r="E142" s="590"/>
      <c r="F142" s="626" t="s">
        <v>2302</v>
      </c>
      <c r="G142" s="627" t="s">
        <v>2337</v>
      </c>
      <c r="H142" s="590"/>
      <c r="I142" s="590"/>
      <c r="J142" s="590"/>
      <c r="K142" s="590"/>
      <c r="L142" s="590"/>
      <c r="M142" s="590"/>
      <c r="N142" s="590"/>
      <c r="O142" s="590"/>
      <c r="P142" s="590"/>
      <c r="Q142" s="590"/>
      <c r="R142" s="590"/>
      <c r="S142" s="590"/>
      <c r="T142" s="590"/>
      <c r="U142" s="590"/>
      <c r="V142" s="590"/>
      <c r="W142" s="590"/>
      <c r="X142" s="590"/>
      <c r="Y142" s="590"/>
      <c r="Z142" s="590"/>
    </row>
    <row r="143" spans="1:26" ht="13.5" customHeight="1">
      <c r="A143" s="612" t="s">
        <v>2302</v>
      </c>
      <c r="B143" s="406" t="s">
        <v>614</v>
      </c>
      <c r="C143" s="601">
        <v>100</v>
      </c>
      <c r="D143" s="605">
        <f>SUM(C141:C143)</f>
        <v>4700</v>
      </c>
      <c r="E143" s="590"/>
      <c r="F143" s="626"/>
      <c r="G143" s="406"/>
      <c r="H143" s="590"/>
      <c r="I143" s="590"/>
      <c r="J143" s="590"/>
      <c r="K143" s="590"/>
      <c r="L143" s="590"/>
      <c r="M143" s="590"/>
      <c r="N143" s="590"/>
      <c r="O143" s="590"/>
      <c r="P143" s="590"/>
      <c r="Q143" s="590"/>
      <c r="R143" s="590"/>
      <c r="S143" s="590"/>
      <c r="T143" s="590"/>
      <c r="U143" s="590"/>
      <c r="V143" s="590"/>
      <c r="W143" s="590"/>
      <c r="X143" s="590"/>
      <c r="Y143" s="590"/>
      <c r="Z143" s="590"/>
    </row>
    <row r="144" spans="1:26" ht="13.5" customHeight="1">
      <c r="A144" s="589"/>
      <c r="B144" s="629"/>
      <c r="C144" s="592">
        <f>SUM(C114:C143)</f>
        <v>41167.660000000003</v>
      </c>
      <c r="D144" s="605"/>
      <c r="E144" s="590"/>
      <c r="F144" s="626"/>
      <c r="G144" s="406"/>
      <c r="H144" s="590"/>
      <c r="I144" s="590"/>
      <c r="J144" s="590"/>
      <c r="K144" s="590"/>
      <c r="L144" s="590"/>
      <c r="M144" s="590"/>
      <c r="N144" s="590"/>
      <c r="O144" s="590"/>
      <c r="P144" s="590"/>
      <c r="Q144" s="590"/>
      <c r="R144" s="590"/>
      <c r="S144" s="590"/>
      <c r="T144" s="590"/>
      <c r="U144" s="590"/>
      <c r="V144" s="590"/>
      <c r="W144" s="590"/>
      <c r="X144" s="590"/>
      <c r="Y144" s="590"/>
      <c r="Z144" s="590"/>
    </row>
    <row r="145" spans="1:26" ht="13.5" customHeight="1">
      <c r="A145" s="737" t="s">
        <v>2347</v>
      </c>
      <c r="B145" s="674"/>
      <c r="C145" s="675"/>
      <c r="D145" s="605"/>
      <c r="E145" s="590"/>
      <c r="F145" s="625"/>
      <c r="G145" s="629"/>
      <c r="H145" s="590"/>
      <c r="I145" s="590"/>
      <c r="J145" s="590"/>
      <c r="K145" s="590"/>
      <c r="L145" s="590"/>
      <c r="M145" s="590"/>
      <c r="N145" s="590"/>
      <c r="O145" s="590"/>
      <c r="P145" s="590"/>
      <c r="Q145" s="590"/>
      <c r="R145" s="590"/>
      <c r="S145" s="590"/>
      <c r="T145" s="590"/>
      <c r="U145" s="590"/>
      <c r="V145" s="590"/>
      <c r="W145" s="590"/>
      <c r="X145" s="590"/>
      <c r="Y145" s="590"/>
      <c r="Z145" s="590"/>
    </row>
    <row r="146" spans="1:26" ht="13.5" customHeight="1">
      <c r="A146" s="589"/>
      <c r="B146" s="629"/>
      <c r="C146" s="590"/>
      <c r="D146" s="605"/>
      <c r="E146" s="590"/>
      <c r="F146" s="640"/>
      <c r="G146" s="602"/>
      <c r="H146" s="590"/>
      <c r="I146" s="590"/>
      <c r="J146" s="590"/>
      <c r="K146" s="590"/>
      <c r="L146" s="590"/>
      <c r="M146" s="590"/>
      <c r="N146" s="590"/>
      <c r="O146" s="590"/>
      <c r="P146" s="590"/>
      <c r="Q146" s="590"/>
      <c r="R146" s="590"/>
      <c r="S146" s="590"/>
      <c r="T146" s="590"/>
      <c r="U146" s="590"/>
      <c r="V146" s="590"/>
      <c r="W146" s="590"/>
      <c r="X146" s="590"/>
      <c r="Y146" s="590"/>
      <c r="Z146" s="590"/>
    </row>
    <row r="147" spans="1:26" ht="13.5" customHeight="1">
      <c r="A147" s="738" t="s">
        <v>2348</v>
      </c>
      <c r="B147" s="667"/>
      <c r="C147" s="590"/>
      <c r="D147" s="605"/>
      <c r="E147" s="590"/>
      <c r="F147" s="640"/>
      <c r="G147" s="602"/>
      <c r="H147" s="590"/>
      <c r="I147" s="590"/>
      <c r="J147" s="590"/>
      <c r="K147" s="590"/>
      <c r="L147" s="590"/>
      <c r="M147" s="590"/>
      <c r="N147" s="590"/>
      <c r="O147" s="590"/>
      <c r="P147" s="590"/>
      <c r="Q147" s="590"/>
      <c r="R147" s="590"/>
      <c r="S147" s="590"/>
      <c r="T147" s="590"/>
      <c r="U147" s="590"/>
      <c r="V147" s="590"/>
      <c r="W147" s="590"/>
      <c r="X147" s="590"/>
      <c r="Y147" s="590"/>
      <c r="Z147" s="590"/>
    </row>
    <row r="148" spans="1:26" ht="13.5" customHeight="1">
      <c r="A148" s="589" t="s">
        <v>2095</v>
      </c>
      <c r="B148" s="590" t="s">
        <v>2349</v>
      </c>
      <c r="C148" s="590"/>
      <c r="D148" s="605"/>
      <c r="E148" s="590"/>
      <c r="F148" s="640"/>
      <c r="G148" s="602"/>
      <c r="H148" s="590"/>
      <c r="I148" s="590"/>
      <c r="J148" s="590"/>
      <c r="K148" s="590"/>
      <c r="L148" s="590"/>
      <c r="M148" s="590"/>
      <c r="N148" s="590"/>
      <c r="O148" s="590"/>
      <c r="P148" s="590"/>
      <c r="Q148" s="590"/>
      <c r="R148" s="590"/>
      <c r="S148" s="590"/>
      <c r="T148" s="590"/>
      <c r="U148" s="590"/>
      <c r="V148" s="590"/>
      <c r="W148" s="590"/>
      <c r="X148" s="590"/>
      <c r="Y148" s="590"/>
      <c r="Z148" s="590"/>
    </row>
    <row r="149" spans="1:26" ht="13.5" customHeight="1">
      <c r="A149" s="589" t="s">
        <v>2099</v>
      </c>
      <c r="B149" s="590" t="s">
        <v>2350</v>
      </c>
      <c r="C149" s="590"/>
      <c r="D149" s="605"/>
      <c r="E149" s="590"/>
      <c r="F149" s="640"/>
      <c r="G149" s="602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</row>
    <row r="150" spans="1:26" ht="13.5" customHeight="1">
      <c r="A150" s="589" t="s">
        <v>2302</v>
      </c>
      <c r="B150" s="590" t="s">
        <v>2351</v>
      </c>
      <c r="C150" s="590"/>
      <c r="D150" s="605"/>
      <c r="E150" s="590"/>
      <c r="F150" s="640"/>
      <c r="G150" s="602"/>
      <c r="H150" s="590"/>
      <c r="I150" s="590"/>
      <c r="J150" s="590"/>
      <c r="K150" s="590"/>
      <c r="L150" s="590"/>
      <c r="M150" s="590"/>
      <c r="N150" s="590"/>
      <c r="O150" s="590"/>
      <c r="P150" s="590"/>
      <c r="Q150" s="590"/>
      <c r="R150" s="590"/>
      <c r="S150" s="590"/>
      <c r="T150" s="590"/>
      <c r="U150" s="590"/>
      <c r="V150" s="590"/>
      <c r="W150" s="590"/>
      <c r="X150" s="590"/>
      <c r="Y150" s="590"/>
      <c r="Z150" s="590"/>
    </row>
    <row r="151" spans="1:26" ht="13.5" customHeight="1">
      <c r="A151" s="589"/>
      <c r="B151" s="590"/>
      <c r="C151" s="590"/>
      <c r="D151" s="605"/>
      <c r="E151" s="590"/>
      <c r="F151" s="640"/>
      <c r="G151" s="602"/>
      <c r="H151" s="590"/>
      <c r="I151" s="590"/>
      <c r="J151" s="590"/>
      <c r="K151" s="590"/>
      <c r="L151" s="590"/>
      <c r="M151" s="590"/>
      <c r="N151" s="590"/>
      <c r="O151" s="590"/>
      <c r="P151" s="590"/>
      <c r="Q151" s="590"/>
      <c r="R151" s="590"/>
      <c r="S151" s="590"/>
      <c r="T151" s="590"/>
      <c r="U151" s="590"/>
      <c r="V151" s="590"/>
      <c r="W151" s="590"/>
      <c r="X151" s="590"/>
      <c r="Y151" s="590"/>
      <c r="Z151" s="590"/>
    </row>
    <row r="152" spans="1:26" ht="13.5" customHeight="1">
      <c r="A152" s="739" t="s">
        <v>2352</v>
      </c>
      <c r="B152" s="667"/>
      <c r="C152" s="667"/>
      <c r="D152" s="605"/>
      <c r="E152" s="590"/>
      <c r="F152" s="625"/>
      <c r="G152" s="590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  <c r="R152" s="590"/>
      <c r="S152" s="590"/>
      <c r="T152" s="590"/>
      <c r="U152" s="590"/>
      <c r="V152" s="590"/>
      <c r="W152" s="590"/>
      <c r="X152" s="590"/>
      <c r="Y152" s="590"/>
      <c r="Z152" s="590"/>
    </row>
    <row r="153" spans="1:26" ht="13.5" customHeight="1">
      <c r="A153" s="589"/>
      <c r="B153" s="589"/>
      <c r="C153" s="589"/>
      <c r="D153" s="605"/>
      <c r="E153" s="590"/>
      <c r="F153" s="625"/>
      <c r="G153" s="590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  <c r="R153" s="590"/>
      <c r="S153" s="590"/>
      <c r="T153" s="590"/>
      <c r="U153" s="590"/>
      <c r="V153" s="590"/>
      <c r="W153" s="590"/>
      <c r="X153" s="590"/>
      <c r="Y153" s="590"/>
      <c r="Z153" s="590"/>
    </row>
    <row r="154" spans="1:26" ht="13.5" customHeight="1">
      <c r="A154" s="589"/>
      <c r="B154" s="624" t="s">
        <v>2353</v>
      </c>
      <c r="C154" s="589"/>
      <c r="D154" s="605"/>
      <c r="E154" s="590"/>
      <c r="F154" s="625"/>
      <c r="G154" s="590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</row>
    <row r="155" spans="1:26" ht="13.5" customHeight="1">
      <c r="A155" s="589"/>
      <c r="B155" s="648" t="s">
        <v>2354</v>
      </c>
      <c r="C155" s="649">
        <v>12331.87</v>
      </c>
      <c r="D155" s="605"/>
      <c r="E155" s="590"/>
      <c r="F155" s="625"/>
      <c r="G155" s="590"/>
      <c r="H155" s="590"/>
      <c r="I155" s="590"/>
      <c r="J155" s="590"/>
      <c r="K155" s="590"/>
      <c r="L155" s="590"/>
      <c r="M155" s="590"/>
      <c r="N155" s="590"/>
      <c r="O155" s="590"/>
      <c r="P155" s="590"/>
      <c r="Q155" s="590"/>
      <c r="R155" s="590"/>
      <c r="S155" s="590"/>
      <c r="T155" s="590"/>
      <c r="U155" s="590"/>
      <c r="V155" s="590"/>
      <c r="W155" s="590"/>
      <c r="X155" s="590"/>
      <c r="Y155" s="590"/>
      <c r="Z155" s="590"/>
    </row>
    <row r="156" spans="1:26" ht="13.5" customHeight="1">
      <c r="A156" s="589"/>
      <c r="B156" s="648" t="s">
        <v>2311</v>
      </c>
      <c r="C156" s="649">
        <v>128.1</v>
      </c>
      <c r="D156" s="605"/>
      <c r="E156" s="590"/>
      <c r="F156" s="625"/>
      <c r="G156" s="590"/>
      <c r="H156" s="590"/>
      <c r="I156" s="590"/>
      <c r="J156" s="590"/>
      <c r="K156" s="590"/>
      <c r="L156" s="590"/>
      <c r="M156" s="590"/>
      <c r="N156" s="590"/>
      <c r="O156" s="590"/>
      <c r="P156" s="590"/>
      <c r="Q156" s="590"/>
      <c r="R156" s="590"/>
      <c r="S156" s="590"/>
      <c r="T156" s="590"/>
      <c r="U156" s="590"/>
      <c r="V156" s="590"/>
      <c r="W156" s="590"/>
      <c r="X156" s="590"/>
      <c r="Y156" s="590"/>
      <c r="Z156" s="590"/>
    </row>
    <row r="157" spans="1:26" ht="13.5" customHeight="1">
      <c r="A157" s="589"/>
      <c r="B157" s="648"/>
      <c r="C157" s="649"/>
      <c r="D157" s="605"/>
      <c r="E157" s="590"/>
      <c r="F157" s="625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  <c r="Q157" s="590"/>
      <c r="R157" s="590"/>
      <c r="S157" s="590"/>
      <c r="T157" s="590"/>
      <c r="U157" s="590"/>
      <c r="V157" s="590"/>
      <c r="W157" s="590"/>
      <c r="X157" s="590"/>
      <c r="Y157" s="590"/>
      <c r="Z157" s="590"/>
    </row>
    <row r="158" spans="1:26" ht="13.5" customHeight="1">
      <c r="A158" s="589"/>
      <c r="B158" s="650" t="s">
        <v>2355</v>
      </c>
      <c r="C158" s="651">
        <f>C144+C155+C156-C109</f>
        <v>1896.6300000000047</v>
      </c>
      <c r="D158" s="605"/>
      <c r="E158" s="590"/>
      <c r="F158" s="625"/>
      <c r="G158" s="590"/>
      <c r="H158" s="590"/>
      <c r="I158" s="590"/>
      <c r="J158" s="590"/>
      <c r="K158" s="590"/>
      <c r="L158" s="590"/>
      <c r="M158" s="590"/>
      <c r="N158" s="590"/>
      <c r="O158" s="590"/>
      <c r="P158" s="590"/>
      <c r="Q158" s="590"/>
      <c r="R158" s="590"/>
      <c r="S158" s="590"/>
      <c r="T158" s="590"/>
      <c r="U158" s="590"/>
      <c r="V158" s="590"/>
      <c r="W158" s="590"/>
      <c r="X158" s="590"/>
      <c r="Y158" s="590"/>
      <c r="Z158" s="590"/>
    </row>
    <row r="159" spans="1:26" ht="13.5" customHeight="1">
      <c r="A159" s="589"/>
      <c r="B159" s="652" t="s">
        <v>2356</v>
      </c>
      <c r="C159" s="653">
        <f>C158+C81-E81</f>
        <v>3057.6300000000047</v>
      </c>
      <c r="D159" s="605"/>
      <c r="E159" s="590"/>
      <c r="F159" s="625"/>
      <c r="G159" s="590"/>
      <c r="H159" s="590"/>
      <c r="I159" s="590"/>
      <c r="J159" s="590"/>
      <c r="K159" s="590"/>
      <c r="L159" s="590"/>
      <c r="M159" s="590"/>
      <c r="N159" s="590"/>
      <c r="O159" s="590"/>
      <c r="P159" s="590"/>
      <c r="Q159" s="590"/>
      <c r="R159" s="590"/>
      <c r="S159" s="590"/>
      <c r="T159" s="590"/>
      <c r="U159" s="590"/>
      <c r="V159" s="590"/>
      <c r="W159" s="590"/>
      <c r="X159" s="590"/>
      <c r="Y159" s="590"/>
      <c r="Z159" s="590"/>
    </row>
    <row r="160" spans="1:26" ht="13.5" customHeight="1">
      <c r="A160" s="589"/>
      <c r="B160" s="590"/>
      <c r="C160" s="590"/>
      <c r="D160" s="605"/>
      <c r="E160" s="590"/>
      <c r="F160" s="625"/>
      <c r="G160" s="590"/>
      <c r="H160" s="590"/>
      <c r="I160" s="590"/>
      <c r="J160" s="590"/>
      <c r="K160" s="590"/>
      <c r="L160" s="590"/>
      <c r="M160" s="590"/>
      <c r="N160" s="590"/>
      <c r="O160" s="590"/>
      <c r="P160" s="590"/>
      <c r="Q160" s="590"/>
      <c r="R160" s="590"/>
      <c r="S160" s="590"/>
      <c r="T160" s="590"/>
      <c r="U160" s="590"/>
      <c r="V160" s="590"/>
      <c r="W160" s="590"/>
      <c r="X160" s="590"/>
      <c r="Y160" s="590"/>
      <c r="Z160" s="590"/>
    </row>
    <row r="161" spans="1:26" ht="13.5" customHeight="1">
      <c r="A161" s="602"/>
      <c r="B161" s="643" t="s">
        <v>2357</v>
      </c>
      <c r="C161" s="644" t="s">
        <v>2273</v>
      </c>
      <c r="D161" s="604"/>
      <c r="E161" s="602"/>
      <c r="F161" s="625"/>
      <c r="G161" s="590"/>
      <c r="H161" s="602"/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  <c r="Y161" s="602"/>
      <c r="Z161" s="602"/>
    </row>
    <row r="162" spans="1:26" ht="13.5" customHeight="1">
      <c r="A162" s="631">
        <v>45323</v>
      </c>
      <c r="B162" s="602" t="s">
        <v>2358</v>
      </c>
      <c r="C162" s="604">
        <v>300</v>
      </c>
      <c r="D162" s="604" t="s">
        <v>2359</v>
      </c>
      <c r="E162" s="602"/>
      <c r="F162" s="625"/>
      <c r="G162" s="590"/>
      <c r="H162" s="602"/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  <c r="Y162" s="602"/>
      <c r="Z162" s="602"/>
    </row>
    <row r="163" spans="1:26" ht="13.5" customHeight="1">
      <c r="A163" s="631">
        <v>45352</v>
      </c>
      <c r="B163" s="616" t="s">
        <v>2164</v>
      </c>
      <c r="C163" s="604">
        <v>3600</v>
      </c>
      <c r="D163" s="604" t="s">
        <v>2359</v>
      </c>
      <c r="E163" s="602"/>
      <c r="F163" s="625"/>
      <c r="G163" s="590"/>
      <c r="H163" s="602"/>
      <c r="I163" s="602"/>
      <c r="J163" s="602"/>
      <c r="K163" s="602"/>
      <c r="L163" s="602"/>
      <c r="M163" s="602"/>
      <c r="N163" s="602"/>
      <c r="O163" s="602"/>
      <c r="P163" s="602"/>
      <c r="Q163" s="602"/>
      <c r="R163" s="602"/>
      <c r="S163" s="602"/>
      <c r="T163" s="602"/>
      <c r="U163" s="602"/>
      <c r="V163" s="602"/>
      <c r="W163" s="602"/>
      <c r="X163" s="602"/>
      <c r="Y163" s="602"/>
      <c r="Z163" s="602"/>
    </row>
    <row r="164" spans="1:26" ht="13.5" customHeight="1">
      <c r="A164" s="602">
        <v>2024</v>
      </c>
      <c r="B164" s="602" t="s">
        <v>2059</v>
      </c>
      <c r="C164" s="606">
        <v>22591.79</v>
      </c>
      <c r="D164" s="604"/>
      <c r="E164" s="602"/>
      <c r="F164" s="625"/>
      <c r="G164" s="590"/>
      <c r="H164" s="602"/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  <c r="Y164" s="602"/>
      <c r="Z164" s="602"/>
    </row>
    <row r="165" spans="1:26" ht="13.5" customHeight="1">
      <c r="A165" s="602">
        <v>2024</v>
      </c>
      <c r="B165" s="602" t="s">
        <v>2360</v>
      </c>
      <c r="C165" s="606">
        <f>(16*2)*60</f>
        <v>1920</v>
      </c>
      <c r="D165" s="604"/>
      <c r="E165" s="602"/>
      <c r="F165" s="625"/>
      <c r="G165" s="590"/>
      <c r="H165" s="602"/>
      <c r="I165" s="602"/>
      <c r="J165" s="602"/>
      <c r="K165" s="602"/>
      <c r="L165" s="602"/>
      <c r="M165" s="602"/>
      <c r="N165" s="602"/>
      <c r="O165" s="602"/>
      <c r="P165" s="602"/>
      <c r="Q165" s="602"/>
      <c r="R165" s="602"/>
      <c r="S165" s="602"/>
      <c r="T165" s="602"/>
      <c r="U165" s="602"/>
      <c r="V165" s="602"/>
      <c r="W165" s="602"/>
      <c r="X165" s="602"/>
      <c r="Y165" s="602"/>
      <c r="Z165" s="602"/>
    </row>
    <row r="166" spans="1:26" ht="13.5" customHeight="1">
      <c r="A166" s="631">
        <v>45383</v>
      </c>
      <c r="B166" s="602" t="s">
        <v>2361</v>
      </c>
      <c r="C166" s="604">
        <f>900+1000+(120*5)</f>
        <v>2500</v>
      </c>
      <c r="D166" s="604"/>
      <c r="E166" s="602"/>
      <c r="F166" s="625"/>
      <c r="G166" s="590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602"/>
      <c r="Z166" s="602"/>
    </row>
    <row r="167" spans="1:26" ht="13.5" customHeight="1">
      <c r="A167" s="631">
        <v>45383</v>
      </c>
      <c r="B167" s="602" t="s">
        <v>2362</v>
      </c>
      <c r="C167" s="604">
        <v>5000</v>
      </c>
      <c r="D167" s="604"/>
      <c r="E167" s="602"/>
      <c r="F167" s="625"/>
      <c r="G167" s="590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  <c r="Y167" s="602"/>
      <c r="Z167" s="602"/>
    </row>
    <row r="168" spans="1:26" ht="13.5" customHeight="1">
      <c r="A168" s="631">
        <v>45383</v>
      </c>
      <c r="B168" s="602" t="s">
        <v>2363</v>
      </c>
      <c r="C168" s="604">
        <f>900+1000+(120*5)</f>
        <v>2500</v>
      </c>
      <c r="D168" s="604"/>
      <c r="E168" s="602"/>
      <c r="F168" s="625"/>
      <c r="G168" s="590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  <c r="Y168" s="602"/>
      <c r="Z168" s="602"/>
    </row>
    <row r="169" spans="1:26" ht="13.5" customHeight="1">
      <c r="A169" s="642"/>
      <c r="B169" s="643" t="s">
        <v>14</v>
      </c>
      <c r="C169" s="644">
        <f>SUM(C162:C168)</f>
        <v>38411.79</v>
      </c>
      <c r="D169" s="605"/>
      <c r="E169" s="590"/>
      <c r="F169" s="625"/>
      <c r="G169" s="590"/>
      <c r="H169" s="590"/>
      <c r="I169" s="590"/>
      <c r="J169" s="590"/>
      <c r="K169" s="590"/>
      <c r="L169" s="590"/>
      <c r="M169" s="590"/>
      <c r="N169" s="590"/>
      <c r="O169" s="590"/>
      <c r="P169" s="590"/>
      <c r="Q169" s="590"/>
      <c r="R169" s="590"/>
      <c r="S169" s="590"/>
      <c r="T169" s="590"/>
      <c r="U169" s="590"/>
      <c r="V169" s="590"/>
      <c r="W169" s="590"/>
      <c r="X169" s="590"/>
      <c r="Y169" s="590"/>
      <c r="Z169" s="590"/>
    </row>
    <row r="170" spans="1:26" ht="13.5" customHeight="1">
      <c r="A170" s="589"/>
      <c r="B170" s="590"/>
      <c r="C170" s="590"/>
      <c r="D170" s="605"/>
      <c r="E170" s="590"/>
      <c r="F170" s="625"/>
      <c r="G170" s="590"/>
      <c r="H170" s="590"/>
      <c r="I170" s="590"/>
      <c r="J170" s="590"/>
      <c r="K170" s="590"/>
      <c r="L170" s="590"/>
      <c r="M170" s="590"/>
      <c r="N170" s="590"/>
      <c r="O170" s="590"/>
      <c r="P170" s="590"/>
      <c r="Q170" s="590"/>
      <c r="R170" s="590"/>
      <c r="S170" s="590"/>
      <c r="T170" s="590"/>
      <c r="U170" s="590"/>
      <c r="V170" s="590"/>
      <c r="W170" s="590"/>
      <c r="X170" s="590"/>
      <c r="Y170" s="590"/>
      <c r="Z170" s="590"/>
    </row>
    <row r="171" spans="1:26" ht="13.5" customHeight="1">
      <c r="A171" s="589"/>
      <c r="B171" s="590"/>
      <c r="C171" s="590"/>
      <c r="D171" s="605"/>
      <c r="E171" s="590"/>
      <c r="F171" s="625"/>
      <c r="G171" s="590"/>
      <c r="H171" s="590"/>
      <c r="I171" s="590"/>
      <c r="J171" s="590"/>
      <c r="K171" s="590"/>
      <c r="L171" s="590"/>
      <c r="M171" s="590"/>
      <c r="N171" s="590"/>
      <c r="O171" s="590"/>
      <c r="P171" s="590"/>
      <c r="Q171" s="590"/>
      <c r="R171" s="590"/>
      <c r="S171" s="590"/>
      <c r="T171" s="590"/>
      <c r="U171" s="590"/>
      <c r="V171" s="590"/>
      <c r="W171" s="590"/>
      <c r="X171" s="590"/>
      <c r="Y171" s="590"/>
      <c r="Z171" s="590"/>
    </row>
    <row r="172" spans="1:26" ht="13.5" customHeight="1">
      <c r="A172" s="589"/>
      <c r="B172" s="590"/>
      <c r="C172" s="590"/>
      <c r="D172" s="605"/>
      <c r="E172" s="590"/>
      <c r="F172" s="625"/>
      <c r="G172" s="590"/>
      <c r="H172" s="590"/>
      <c r="I172" s="590"/>
      <c r="J172" s="590"/>
      <c r="K172" s="590"/>
      <c r="L172" s="590"/>
      <c r="M172" s="590"/>
      <c r="N172" s="590"/>
      <c r="O172" s="590"/>
      <c r="P172" s="590"/>
      <c r="Q172" s="590"/>
      <c r="R172" s="590"/>
      <c r="S172" s="590"/>
      <c r="T172" s="590"/>
      <c r="U172" s="590"/>
      <c r="V172" s="590"/>
      <c r="W172" s="590"/>
      <c r="X172" s="590"/>
      <c r="Y172" s="590"/>
      <c r="Z172" s="590"/>
    </row>
    <row r="173" spans="1:26" ht="13.5" customHeight="1">
      <c r="A173" s="589"/>
      <c r="B173" s="590"/>
      <c r="C173" s="590"/>
      <c r="D173" s="605"/>
      <c r="E173" s="590"/>
      <c r="F173" s="625"/>
      <c r="G173" s="590"/>
      <c r="H173" s="590"/>
      <c r="I173" s="590"/>
      <c r="J173" s="590"/>
      <c r="K173" s="590"/>
      <c r="L173" s="590"/>
      <c r="M173" s="590"/>
      <c r="N173" s="590"/>
      <c r="O173" s="590"/>
      <c r="P173" s="590"/>
      <c r="Q173" s="590"/>
      <c r="R173" s="590"/>
      <c r="S173" s="590"/>
      <c r="T173" s="590"/>
      <c r="U173" s="590"/>
      <c r="V173" s="590"/>
      <c r="W173" s="590"/>
      <c r="X173" s="590"/>
      <c r="Y173" s="590"/>
      <c r="Z173" s="590"/>
    </row>
    <row r="174" spans="1:26" ht="13.5" customHeight="1">
      <c r="A174" s="589"/>
      <c r="B174" s="590"/>
      <c r="C174" s="590"/>
      <c r="D174" s="605"/>
      <c r="E174" s="590"/>
      <c r="F174" s="625"/>
      <c r="G174" s="590"/>
      <c r="H174" s="590"/>
      <c r="I174" s="590"/>
      <c r="J174" s="590"/>
      <c r="K174" s="590"/>
      <c r="L174" s="590"/>
      <c r="M174" s="590"/>
      <c r="N174" s="590"/>
      <c r="O174" s="590"/>
      <c r="P174" s="590"/>
      <c r="Q174" s="590"/>
      <c r="R174" s="590"/>
      <c r="S174" s="590"/>
      <c r="T174" s="590"/>
      <c r="U174" s="590"/>
      <c r="V174" s="590"/>
      <c r="W174" s="590"/>
      <c r="X174" s="590"/>
      <c r="Y174" s="590"/>
      <c r="Z174" s="590"/>
    </row>
    <row r="175" spans="1:26" ht="13.5" customHeight="1">
      <c r="A175" s="589"/>
      <c r="B175" s="590"/>
      <c r="C175" s="590"/>
      <c r="D175" s="605"/>
      <c r="E175" s="590"/>
      <c r="F175" s="625"/>
      <c r="G175" s="590"/>
      <c r="H175" s="590"/>
      <c r="I175" s="590"/>
      <c r="J175" s="590"/>
      <c r="K175" s="590"/>
      <c r="L175" s="590"/>
      <c r="M175" s="590"/>
      <c r="N175" s="590"/>
      <c r="O175" s="590"/>
      <c r="P175" s="590"/>
      <c r="Q175" s="590"/>
      <c r="R175" s="590"/>
      <c r="S175" s="590"/>
      <c r="T175" s="590"/>
      <c r="U175" s="590"/>
      <c r="V175" s="590"/>
      <c r="W175" s="590"/>
      <c r="X175" s="590"/>
      <c r="Y175" s="590"/>
      <c r="Z175" s="590"/>
    </row>
    <row r="176" spans="1:26" ht="13.5" customHeight="1">
      <c r="A176" s="589"/>
      <c r="B176" s="590"/>
      <c r="C176" s="590"/>
      <c r="D176" s="605"/>
      <c r="E176" s="590"/>
      <c r="F176" s="625"/>
      <c r="G176" s="590"/>
      <c r="H176" s="590"/>
      <c r="I176" s="590"/>
      <c r="J176" s="590"/>
      <c r="K176" s="590"/>
      <c r="L176" s="590"/>
      <c r="M176" s="590"/>
      <c r="N176" s="590"/>
      <c r="O176" s="590"/>
      <c r="P176" s="590"/>
      <c r="Q176" s="590"/>
      <c r="R176" s="590"/>
      <c r="S176" s="590"/>
      <c r="T176" s="590"/>
      <c r="U176" s="590"/>
      <c r="V176" s="590"/>
      <c r="W176" s="590"/>
      <c r="X176" s="590"/>
      <c r="Y176" s="590"/>
      <c r="Z176" s="590"/>
    </row>
    <row r="177" spans="1:26" ht="13.5" customHeight="1">
      <c r="A177" s="589"/>
      <c r="B177" s="590"/>
      <c r="C177" s="590"/>
      <c r="D177" s="605"/>
      <c r="E177" s="590"/>
      <c r="F177" s="625"/>
      <c r="G177" s="590"/>
      <c r="H177" s="590"/>
      <c r="I177" s="590"/>
      <c r="J177" s="590"/>
      <c r="K177" s="590"/>
      <c r="L177" s="590"/>
      <c r="M177" s="590"/>
      <c r="N177" s="590"/>
      <c r="O177" s="590"/>
      <c r="P177" s="590"/>
      <c r="Q177" s="590"/>
      <c r="R177" s="590"/>
      <c r="S177" s="590"/>
      <c r="T177" s="590"/>
      <c r="U177" s="590"/>
      <c r="V177" s="590"/>
      <c r="W177" s="590"/>
      <c r="X177" s="590"/>
      <c r="Y177" s="590"/>
      <c r="Z177" s="590"/>
    </row>
    <row r="178" spans="1:26" ht="13.5" customHeight="1">
      <c r="A178" s="589"/>
      <c r="B178" s="590"/>
      <c r="C178" s="590"/>
      <c r="D178" s="605"/>
      <c r="E178" s="590"/>
      <c r="F178" s="625"/>
      <c r="G178" s="590"/>
      <c r="H178" s="590"/>
      <c r="I178" s="590"/>
      <c r="J178" s="590"/>
      <c r="K178" s="590"/>
      <c r="L178" s="590"/>
      <c r="M178" s="590"/>
      <c r="N178" s="590"/>
      <c r="O178" s="590"/>
      <c r="P178" s="590"/>
      <c r="Q178" s="590"/>
      <c r="R178" s="590"/>
      <c r="S178" s="590"/>
      <c r="T178" s="590"/>
      <c r="U178" s="590"/>
      <c r="V178" s="590"/>
      <c r="W178" s="590"/>
      <c r="X178" s="590"/>
      <c r="Y178" s="590"/>
      <c r="Z178" s="590"/>
    </row>
    <row r="179" spans="1:26" ht="13.5" customHeight="1">
      <c r="A179" s="589"/>
      <c r="B179" s="590"/>
      <c r="C179" s="590"/>
      <c r="D179" s="605"/>
      <c r="E179" s="590"/>
      <c r="F179" s="625"/>
      <c r="G179" s="590"/>
      <c r="H179" s="590"/>
      <c r="I179" s="590"/>
      <c r="J179" s="590"/>
      <c r="K179" s="590"/>
      <c r="L179" s="590"/>
      <c r="M179" s="590"/>
      <c r="N179" s="590"/>
      <c r="O179" s="590"/>
      <c r="P179" s="590"/>
      <c r="Q179" s="590"/>
      <c r="R179" s="590"/>
      <c r="S179" s="590"/>
      <c r="T179" s="590"/>
      <c r="U179" s="590"/>
      <c r="V179" s="590"/>
      <c r="W179" s="590"/>
      <c r="X179" s="590"/>
      <c r="Y179" s="590"/>
      <c r="Z179" s="590"/>
    </row>
    <row r="180" spans="1:26" ht="13.5" customHeight="1">
      <c r="A180" s="589"/>
      <c r="B180" s="590"/>
      <c r="C180" s="590"/>
      <c r="D180" s="605"/>
      <c r="E180" s="590"/>
      <c r="F180" s="625"/>
      <c r="G180" s="590"/>
      <c r="H180" s="590"/>
      <c r="I180" s="590"/>
      <c r="J180" s="590"/>
      <c r="K180" s="590"/>
      <c r="L180" s="590"/>
      <c r="M180" s="590"/>
      <c r="N180" s="590"/>
      <c r="O180" s="590"/>
      <c r="P180" s="590"/>
      <c r="Q180" s="590"/>
      <c r="R180" s="590"/>
      <c r="S180" s="590"/>
      <c r="T180" s="590"/>
      <c r="U180" s="590"/>
      <c r="V180" s="590"/>
      <c r="W180" s="590"/>
      <c r="X180" s="590"/>
      <c r="Y180" s="590"/>
      <c r="Z180" s="590"/>
    </row>
    <row r="181" spans="1:26" ht="13.5" customHeight="1">
      <c r="A181" s="589"/>
      <c r="B181" s="590"/>
      <c r="C181" s="590"/>
      <c r="D181" s="605"/>
      <c r="E181" s="590"/>
      <c r="F181" s="625"/>
      <c r="G181" s="590"/>
      <c r="H181" s="590"/>
      <c r="I181" s="590"/>
      <c r="J181" s="590"/>
      <c r="K181" s="590"/>
      <c r="L181" s="590"/>
      <c r="M181" s="590"/>
      <c r="N181" s="590"/>
      <c r="O181" s="590"/>
      <c r="P181" s="590"/>
      <c r="Q181" s="590"/>
      <c r="R181" s="590"/>
      <c r="S181" s="590"/>
      <c r="T181" s="590"/>
      <c r="U181" s="590"/>
      <c r="V181" s="590"/>
      <c r="W181" s="590"/>
      <c r="X181" s="590"/>
      <c r="Y181" s="590"/>
      <c r="Z181" s="590"/>
    </row>
    <row r="182" spans="1:26" ht="13.5" customHeight="1">
      <c r="A182" s="589"/>
      <c r="B182" s="590"/>
      <c r="C182" s="590"/>
      <c r="D182" s="605"/>
      <c r="E182" s="590"/>
      <c r="F182" s="625"/>
      <c r="G182" s="590"/>
      <c r="H182" s="590"/>
      <c r="I182" s="590"/>
      <c r="J182" s="590"/>
      <c r="K182" s="590"/>
      <c r="L182" s="590"/>
      <c r="M182" s="590"/>
      <c r="N182" s="590"/>
      <c r="O182" s="590"/>
      <c r="P182" s="590"/>
      <c r="Q182" s="590"/>
      <c r="R182" s="590"/>
      <c r="S182" s="590"/>
      <c r="T182" s="590"/>
      <c r="U182" s="590"/>
      <c r="V182" s="590"/>
      <c r="W182" s="590"/>
      <c r="X182" s="590"/>
      <c r="Y182" s="590"/>
      <c r="Z182" s="590"/>
    </row>
    <row r="183" spans="1:26" ht="13.5" customHeight="1">
      <c r="A183" s="589"/>
      <c r="B183" s="590"/>
      <c r="C183" s="590"/>
      <c r="D183" s="605"/>
      <c r="E183" s="590"/>
      <c r="F183" s="625"/>
      <c r="G183" s="590"/>
      <c r="H183" s="590"/>
      <c r="I183" s="590"/>
      <c r="J183" s="590"/>
      <c r="K183" s="590"/>
      <c r="L183" s="590"/>
      <c r="M183" s="590"/>
      <c r="N183" s="590"/>
      <c r="O183" s="590"/>
      <c r="P183" s="590"/>
      <c r="Q183" s="590"/>
      <c r="R183" s="590"/>
      <c r="S183" s="590"/>
      <c r="T183" s="590"/>
      <c r="U183" s="590"/>
      <c r="V183" s="590"/>
      <c r="W183" s="590"/>
      <c r="X183" s="590"/>
      <c r="Y183" s="590"/>
      <c r="Z183" s="590"/>
    </row>
    <row r="184" spans="1:26" ht="13.5" customHeight="1">
      <c r="A184" s="589"/>
      <c r="B184" s="590"/>
      <c r="C184" s="590"/>
      <c r="D184" s="605"/>
      <c r="E184" s="590"/>
      <c r="F184" s="625"/>
      <c r="G184" s="590"/>
      <c r="H184" s="590"/>
      <c r="I184" s="590"/>
      <c r="J184" s="590"/>
      <c r="K184" s="590"/>
      <c r="L184" s="590"/>
      <c r="M184" s="590"/>
      <c r="N184" s="590"/>
      <c r="O184" s="590"/>
      <c r="P184" s="590"/>
      <c r="Q184" s="590"/>
      <c r="R184" s="590"/>
      <c r="S184" s="590"/>
      <c r="T184" s="590"/>
      <c r="U184" s="590"/>
      <c r="V184" s="590"/>
      <c r="W184" s="590"/>
      <c r="X184" s="590"/>
      <c r="Y184" s="590"/>
      <c r="Z184" s="590"/>
    </row>
    <row r="185" spans="1:26" ht="13.5" customHeight="1">
      <c r="A185" s="589"/>
      <c r="B185" s="590"/>
      <c r="C185" s="590"/>
      <c r="D185" s="605"/>
      <c r="E185" s="590"/>
      <c r="F185" s="625"/>
      <c r="G185" s="590"/>
      <c r="H185" s="590"/>
      <c r="I185" s="590"/>
      <c r="J185" s="590"/>
      <c r="K185" s="590"/>
      <c r="L185" s="590"/>
      <c r="M185" s="590"/>
      <c r="N185" s="590"/>
      <c r="O185" s="590"/>
      <c r="P185" s="590"/>
      <c r="Q185" s="590"/>
      <c r="R185" s="590"/>
      <c r="S185" s="590"/>
      <c r="T185" s="590"/>
      <c r="U185" s="590"/>
      <c r="V185" s="590"/>
      <c r="W185" s="590"/>
      <c r="X185" s="590"/>
      <c r="Y185" s="590"/>
      <c r="Z185" s="590"/>
    </row>
    <row r="186" spans="1:26" ht="13.5" customHeight="1">
      <c r="A186" s="589"/>
      <c r="B186" s="590"/>
      <c r="C186" s="590"/>
      <c r="D186" s="605"/>
      <c r="E186" s="590"/>
      <c r="F186" s="625"/>
      <c r="G186" s="590"/>
      <c r="H186" s="590"/>
      <c r="I186" s="590"/>
      <c r="J186" s="590"/>
      <c r="K186" s="590"/>
      <c r="L186" s="590"/>
      <c r="M186" s="590"/>
      <c r="N186" s="590"/>
      <c r="O186" s="590"/>
      <c r="P186" s="590"/>
      <c r="Q186" s="590"/>
      <c r="R186" s="590"/>
      <c r="S186" s="590"/>
      <c r="T186" s="590"/>
      <c r="U186" s="590"/>
      <c r="V186" s="590"/>
      <c r="W186" s="590"/>
      <c r="X186" s="590"/>
      <c r="Y186" s="590"/>
      <c r="Z186" s="590"/>
    </row>
    <row r="187" spans="1:26" ht="13.5" customHeight="1">
      <c r="A187" s="589"/>
      <c r="B187" s="590"/>
      <c r="C187" s="590"/>
      <c r="D187" s="605"/>
      <c r="E187" s="590"/>
      <c r="F187" s="625"/>
      <c r="G187" s="590"/>
      <c r="H187" s="590"/>
      <c r="I187" s="590"/>
      <c r="J187" s="590"/>
      <c r="K187" s="590"/>
      <c r="L187" s="590"/>
      <c r="M187" s="590"/>
      <c r="N187" s="590"/>
      <c r="O187" s="590"/>
      <c r="P187" s="590"/>
      <c r="Q187" s="590"/>
      <c r="R187" s="590"/>
      <c r="S187" s="590"/>
      <c r="T187" s="590"/>
      <c r="U187" s="590"/>
      <c r="V187" s="590"/>
      <c r="W187" s="590"/>
      <c r="X187" s="590"/>
      <c r="Y187" s="590"/>
      <c r="Z187" s="590"/>
    </row>
    <row r="188" spans="1:26" ht="13.5" customHeight="1">
      <c r="A188" s="589"/>
      <c r="B188" s="590"/>
      <c r="C188" s="590"/>
      <c r="D188" s="605"/>
      <c r="E188" s="590"/>
      <c r="F188" s="625"/>
      <c r="G188" s="590"/>
      <c r="H188" s="590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590"/>
      <c r="T188" s="590"/>
      <c r="U188" s="590"/>
      <c r="V188" s="590"/>
      <c r="W188" s="590"/>
      <c r="X188" s="590"/>
      <c r="Y188" s="590"/>
      <c r="Z188" s="590"/>
    </row>
    <row r="189" spans="1:26" ht="13.5" customHeight="1">
      <c r="A189" s="589"/>
      <c r="B189" s="590"/>
      <c r="C189" s="590"/>
      <c r="D189" s="605"/>
      <c r="E189" s="590"/>
      <c r="F189" s="625"/>
      <c r="G189" s="590"/>
      <c r="H189" s="590"/>
      <c r="I189" s="590"/>
      <c r="J189" s="590"/>
      <c r="K189" s="590"/>
      <c r="L189" s="590"/>
      <c r="M189" s="590"/>
      <c r="N189" s="590"/>
      <c r="O189" s="590"/>
      <c r="P189" s="590"/>
      <c r="Q189" s="590"/>
      <c r="R189" s="590"/>
      <c r="S189" s="590"/>
      <c r="T189" s="590"/>
      <c r="U189" s="590"/>
      <c r="V189" s="590"/>
      <c r="W189" s="590"/>
      <c r="X189" s="590"/>
      <c r="Y189" s="590"/>
      <c r="Z189" s="590"/>
    </row>
    <row r="190" spans="1:26" ht="13.5" customHeight="1">
      <c r="A190" s="589"/>
      <c r="B190" s="590"/>
      <c r="C190" s="590"/>
      <c r="D190" s="605"/>
      <c r="E190" s="590"/>
      <c r="F190" s="625"/>
      <c r="G190" s="590"/>
      <c r="H190" s="590"/>
      <c r="I190" s="590"/>
      <c r="J190" s="590"/>
      <c r="K190" s="590"/>
      <c r="L190" s="590"/>
      <c r="M190" s="590"/>
      <c r="N190" s="590"/>
      <c r="O190" s="590"/>
      <c r="P190" s="590"/>
      <c r="Q190" s="590"/>
      <c r="R190" s="590"/>
      <c r="S190" s="590"/>
      <c r="T190" s="590"/>
      <c r="U190" s="590"/>
      <c r="V190" s="590"/>
      <c r="W190" s="590"/>
      <c r="X190" s="590"/>
      <c r="Y190" s="590"/>
      <c r="Z190" s="590"/>
    </row>
    <row r="191" spans="1:26" ht="13.5" customHeight="1">
      <c r="A191" s="589"/>
      <c r="B191" s="590"/>
      <c r="C191" s="590"/>
      <c r="D191" s="605"/>
      <c r="E191" s="590"/>
      <c r="F191" s="625"/>
      <c r="G191" s="590"/>
      <c r="H191" s="590"/>
      <c r="I191" s="590"/>
      <c r="J191" s="590"/>
      <c r="K191" s="590"/>
      <c r="L191" s="590"/>
      <c r="M191" s="590"/>
      <c r="N191" s="590"/>
      <c r="O191" s="590"/>
      <c r="P191" s="590"/>
      <c r="Q191" s="590"/>
      <c r="R191" s="590"/>
      <c r="S191" s="590"/>
      <c r="T191" s="590"/>
      <c r="U191" s="590"/>
      <c r="V191" s="590"/>
      <c r="W191" s="590"/>
      <c r="X191" s="590"/>
      <c r="Y191" s="590"/>
      <c r="Z191" s="590"/>
    </row>
    <row r="192" spans="1:26" ht="13.5" customHeight="1">
      <c r="A192" s="589"/>
      <c r="B192" s="590"/>
      <c r="C192" s="590"/>
      <c r="D192" s="605"/>
      <c r="E192" s="590"/>
      <c r="F192" s="625"/>
      <c r="G192" s="590"/>
      <c r="H192" s="590"/>
      <c r="I192" s="590"/>
      <c r="J192" s="590"/>
      <c r="K192" s="590"/>
      <c r="L192" s="590"/>
      <c r="M192" s="590"/>
      <c r="N192" s="590"/>
      <c r="O192" s="590"/>
      <c r="P192" s="590"/>
      <c r="Q192" s="590"/>
      <c r="R192" s="590"/>
      <c r="S192" s="590"/>
      <c r="T192" s="590"/>
      <c r="U192" s="590"/>
      <c r="V192" s="590"/>
      <c r="W192" s="590"/>
      <c r="X192" s="590"/>
      <c r="Y192" s="590"/>
      <c r="Z192" s="590"/>
    </row>
    <row r="193" spans="1:26" ht="13.5" customHeight="1">
      <c r="A193" s="589"/>
      <c r="B193" s="590"/>
      <c r="C193" s="590"/>
      <c r="D193" s="605"/>
      <c r="E193" s="590"/>
      <c r="F193" s="625"/>
      <c r="G193" s="590"/>
      <c r="H193" s="590"/>
      <c r="I193" s="590"/>
      <c r="J193" s="590"/>
      <c r="K193" s="590"/>
      <c r="L193" s="590"/>
      <c r="M193" s="590"/>
      <c r="N193" s="590"/>
      <c r="O193" s="590"/>
      <c r="P193" s="590"/>
      <c r="Q193" s="590"/>
      <c r="R193" s="590"/>
      <c r="S193" s="590"/>
      <c r="T193" s="590"/>
      <c r="U193" s="590"/>
      <c r="V193" s="590"/>
      <c r="W193" s="590"/>
      <c r="X193" s="590"/>
      <c r="Y193" s="590"/>
      <c r="Z193" s="590"/>
    </row>
    <row r="194" spans="1:26" ht="13.5" customHeight="1">
      <c r="A194" s="589"/>
      <c r="B194" s="590"/>
      <c r="C194" s="590"/>
      <c r="D194" s="605"/>
      <c r="E194" s="590"/>
      <c r="F194" s="625"/>
      <c r="G194" s="590"/>
      <c r="H194" s="590"/>
      <c r="I194" s="590"/>
      <c r="J194" s="590"/>
      <c r="K194" s="590"/>
      <c r="L194" s="590"/>
      <c r="M194" s="590"/>
      <c r="N194" s="590"/>
      <c r="O194" s="590"/>
      <c r="P194" s="590"/>
      <c r="Q194" s="590"/>
      <c r="R194" s="590"/>
      <c r="S194" s="590"/>
      <c r="T194" s="590"/>
      <c r="U194" s="590"/>
      <c r="V194" s="590"/>
      <c r="W194" s="590"/>
      <c r="X194" s="590"/>
      <c r="Y194" s="590"/>
      <c r="Z194" s="590"/>
    </row>
    <row r="195" spans="1:26" ht="13.5" customHeight="1">
      <c r="A195" s="589"/>
      <c r="B195" s="590"/>
      <c r="C195" s="590"/>
      <c r="D195" s="605"/>
      <c r="E195" s="590"/>
      <c r="F195" s="625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590"/>
      <c r="T195" s="590"/>
      <c r="U195" s="590"/>
      <c r="V195" s="590"/>
      <c r="W195" s="590"/>
      <c r="X195" s="590"/>
      <c r="Y195" s="590"/>
      <c r="Z195" s="590"/>
    </row>
    <row r="196" spans="1:26" ht="13.5" customHeight="1">
      <c r="A196" s="589"/>
      <c r="B196" s="590"/>
      <c r="C196" s="590"/>
      <c r="D196" s="605"/>
      <c r="E196" s="590"/>
      <c r="F196" s="625"/>
      <c r="G196" s="590"/>
      <c r="H196" s="590"/>
      <c r="I196" s="590"/>
      <c r="J196" s="590"/>
      <c r="K196" s="590"/>
      <c r="L196" s="590"/>
      <c r="M196" s="590"/>
      <c r="N196" s="590"/>
      <c r="O196" s="590"/>
      <c r="P196" s="590"/>
      <c r="Q196" s="590"/>
      <c r="R196" s="590"/>
      <c r="S196" s="590"/>
      <c r="T196" s="590"/>
      <c r="U196" s="590"/>
      <c r="V196" s="590"/>
      <c r="W196" s="590"/>
      <c r="X196" s="590"/>
      <c r="Y196" s="590"/>
      <c r="Z196" s="590"/>
    </row>
    <row r="197" spans="1:26" ht="13.5" customHeight="1">
      <c r="A197" s="589"/>
      <c r="B197" s="590"/>
      <c r="C197" s="590"/>
      <c r="D197" s="605"/>
      <c r="E197" s="590"/>
      <c r="F197" s="625"/>
      <c r="G197" s="590"/>
      <c r="H197" s="590"/>
      <c r="I197" s="590"/>
      <c r="J197" s="590"/>
      <c r="K197" s="590"/>
      <c r="L197" s="590"/>
      <c r="M197" s="590"/>
      <c r="N197" s="590"/>
      <c r="O197" s="590"/>
      <c r="P197" s="590"/>
      <c r="Q197" s="590"/>
      <c r="R197" s="590"/>
      <c r="S197" s="590"/>
      <c r="T197" s="590"/>
      <c r="U197" s="590"/>
      <c r="V197" s="590"/>
      <c r="W197" s="590"/>
      <c r="X197" s="590"/>
      <c r="Y197" s="590"/>
      <c r="Z197" s="590"/>
    </row>
    <row r="198" spans="1:26" ht="13.5" customHeight="1">
      <c r="A198" s="589"/>
      <c r="B198" s="590"/>
      <c r="C198" s="590"/>
      <c r="D198" s="605"/>
      <c r="E198" s="590"/>
      <c r="F198" s="625"/>
      <c r="G198" s="590"/>
      <c r="H198" s="590"/>
      <c r="I198" s="590"/>
      <c r="J198" s="590"/>
      <c r="K198" s="590"/>
      <c r="L198" s="590"/>
      <c r="M198" s="590"/>
      <c r="N198" s="590"/>
      <c r="O198" s="590"/>
      <c r="P198" s="590"/>
      <c r="Q198" s="590"/>
      <c r="R198" s="590"/>
      <c r="S198" s="590"/>
      <c r="T198" s="590"/>
      <c r="U198" s="590"/>
      <c r="V198" s="590"/>
      <c r="W198" s="590"/>
      <c r="X198" s="590"/>
      <c r="Y198" s="590"/>
      <c r="Z198" s="590"/>
    </row>
    <row r="199" spans="1:26" ht="13.5" customHeight="1">
      <c r="A199" s="589"/>
      <c r="B199" s="590"/>
      <c r="C199" s="590"/>
      <c r="D199" s="605"/>
      <c r="E199" s="590"/>
      <c r="F199" s="625"/>
      <c r="G199" s="590"/>
      <c r="H199" s="590"/>
      <c r="I199" s="590"/>
      <c r="J199" s="590"/>
      <c r="K199" s="590"/>
      <c r="L199" s="590"/>
      <c r="M199" s="590"/>
      <c r="N199" s="590"/>
      <c r="O199" s="590"/>
      <c r="P199" s="590"/>
      <c r="Q199" s="590"/>
      <c r="R199" s="590"/>
      <c r="S199" s="590"/>
      <c r="T199" s="590"/>
      <c r="U199" s="590"/>
      <c r="V199" s="590"/>
      <c r="W199" s="590"/>
      <c r="X199" s="590"/>
      <c r="Y199" s="590"/>
      <c r="Z199" s="590"/>
    </row>
    <row r="200" spans="1:26" ht="13.5" customHeight="1">
      <c r="A200" s="589"/>
      <c r="B200" s="590"/>
      <c r="C200" s="590"/>
      <c r="D200" s="605"/>
      <c r="E200" s="590"/>
      <c r="F200" s="625"/>
      <c r="G200" s="590"/>
      <c r="H200" s="590"/>
      <c r="I200" s="590"/>
      <c r="J200" s="590"/>
      <c r="K200" s="590"/>
      <c r="L200" s="590"/>
      <c r="M200" s="590"/>
      <c r="N200" s="590"/>
      <c r="O200" s="590"/>
      <c r="P200" s="590"/>
      <c r="Q200" s="590"/>
      <c r="R200" s="590"/>
      <c r="S200" s="590"/>
      <c r="T200" s="590"/>
      <c r="U200" s="590"/>
      <c r="V200" s="590"/>
      <c r="W200" s="590"/>
      <c r="X200" s="590"/>
      <c r="Y200" s="590"/>
      <c r="Z200" s="590"/>
    </row>
    <row r="201" spans="1:26" ht="13.5" customHeight="1">
      <c r="A201" s="589"/>
      <c r="B201" s="590"/>
      <c r="C201" s="590"/>
      <c r="D201" s="605"/>
      <c r="E201" s="590"/>
      <c r="F201" s="625"/>
      <c r="G201" s="590"/>
      <c r="H201" s="590"/>
      <c r="I201" s="590"/>
      <c r="J201" s="590"/>
      <c r="K201" s="590"/>
      <c r="L201" s="590"/>
      <c r="M201" s="590"/>
      <c r="N201" s="590"/>
      <c r="O201" s="590"/>
      <c r="P201" s="590"/>
      <c r="Q201" s="590"/>
      <c r="R201" s="590"/>
      <c r="S201" s="590"/>
      <c r="T201" s="590"/>
      <c r="U201" s="590"/>
      <c r="V201" s="590"/>
      <c r="W201" s="590"/>
      <c r="X201" s="590"/>
      <c r="Y201" s="590"/>
      <c r="Z201" s="590"/>
    </row>
    <row r="202" spans="1:26" ht="13.5" customHeight="1">
      <c r="A202" s="589"/>
      <c r="B202" s="590"/>
      <c r="C202" s="590"/>
      <c r="D202" s="605"/>
      <c r="E202" s="590"/>
      <c r="F202" s="625"/>
      <c r="G202" s="590"/>
      <c r="H202" s="590"/>
      <c r="I202" s="590"/>
      <c r="J202" s="590"/>
      <c r="K202" s="590"/>
      <c r="L202" s="590"/>
      <c r="M202" s="590"/>
      <c r="N202" s="590"/>
      <c r="O202" s="590"/>
      <c r="P202" s="590"/>
      <c r="Q202" s="590"/>
      <c r="R202" s="590"/>
      <c r="S202" s="590"/>
      <c r="T202" s="590"/>
      <c r="U202" s="590"/>
      <c r="V202" s="590"/>
      <c r="W202" s="590"/>
      <c r="X202" s="590"/>
      <c r="Y202" s="590"/>
      <c r="Z202" s="590"/>
    </row>
    <row r="203" spans="1:26" ht="13.5" customHeight="1">
      <c r="A203" s="589"/>
      <c r="B203" s="590"/>
      <c r="C203" s="590"/>
      <c r="D203" s="605"/>
      <c r="E203" s="590"/>
      <c r="F203" s="625"/>
      <c r="G203" s="590"/>
      <c r="H203" s="590"/>
      <c r="I203" s="590"/>
      <c r="J203" s="590"/>
      <c r="K203" s="590"/>
      <c r="L203" s="590"/>
      <c r="M203" s="590"/>
      <c r="N203" s="590"/>
      <c r="O203" s="590"/>
      <c r="P203" s="590"/>
      <c r="Q203" s="590"/>
      <c r="R203" s="590"/>
      <c r="S203" s="590"/>
      <c r="T203" s="590"/>
      <c r="U203" s="590"/>
      <c r="V203" s="590"/>
      <c r="W203" s="590"/>
      <c r="X203" s="590"/>
      <c r="Y203" s="590"/>
      <c r="Z203" s="590"/>
    </row>
    <row r="204" spans="1:26" ht="13.5" customHeight="1">
      <c r="A204" s="589"/>
      <c r="B204" s="590"/>
      <c r="C204" s="590"/>
      <c r="D204" s="605"/>
      <c r="E204" s="590"/>
      <c r="F204" s="625"/>
      <c r="G204" s="590"/>
      <c r="H204" s="590"/>
      <c r="I204" s="590"/>
      <c r="J204" s="590"/>
      <c r="K204" s="590"/>
      <c r="L204" s="590"/>
      <c r="M204" s="590"/>
      <c r="N204" s="590"/>
      <c r="O204" s="590"/>
      <c r="P204" s="590"/>
      <c r="Q204" s="590"/>
      <c r="R204" s="590"/>
      <c r="S204" s="590"/>
      <c r="T204" s="590"/>
      <c r="U204" s="590"/>
      <c r="V204" s="590"/>
      <c r="W204" s="590"/>
      <c r="X204" s="590"/>
      <c r="Y204" s="590"/>
      <c r="Z204" s="590"/>
    </row>
    <row r="205" spans="1:26" ht="13.5" customHeight="1">
      <c r="A205" s="589"/>
      <c r="B205" s="590"/>
      <c r="C205" s="590"/>
      <c r="D205" s="605"/>
      <c r="E205" s="590"/>
      <c r="F205" s="625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</row>
    <row r="206" spans="1:26" ht="13.5" customHeight="1">
      <c r="A206" s="589"/>
      <c r="B206" s="590"/>
      <c r="C206" s="590"/>
      <c r="D206" s="605"/>
      <c r="E206" s="590"/>
      <c r="F206" s="625"/>
      <c r="G206" s="590"/>
      <c r="H206" s="590"/>
      <c r="I206" s="590"/>
      <c r="J206" s="590"/>
      <c r="K206" s="590"/>
      <c r="L206" s="590"/>
      <c r="M206" s="590"/>
      <c r="N206" s="590"/>
      <c r="O206" s="590"/>
      <c r="P206" s="590"/>
      <c r="Q206" s="590"/>
      <c r="R206" s="590"/>
      <c r="S206" s="590"/>
      <c r="T206" s="590"/>
      <c r="U206" s="590"/>
      <c r="V206" s="590"/>
      <c r="W206" s="590"/>
      <c r="X206" s="590"/>
      <c r="Y206" s="590"/>
      <c r="Z206" s="590"/>
    </row>
    <row r="207" spans="1:26" ht="13.5" customHeight="1">
      <c r="A207" s="589"/>
      <c r="B207" s="590"/>
      <c r="C207" s="590"/>
      <c r="D207" s="605"/>
      <c r="E207" s="590"/>
      <c r="F207" s="625"/>
      <c r="G207" s="590"/>
      <c r="H207" s="590"/>
      <c r="I207" s="590"/>
      <c r="J207" s="590"/>
      <c r="K207" s="590"/>
      <c r="L207" s="590"/>
      <c r="M207" s="590"/>
      <c r="N207" s="590"/>
      <c r="O207" s="590"/>
      <c r="P207" s="590"/>
      <c r="Q207" s="590"/>
      <c r="R207" s="590"/>
      <c r="S207" s="590"/>
      <c r="T207" s="590"/>
      <c r="U207" s="590"/>
      <c r="V207" s="590"/>
      <c r="W207" s="590"/>
      <c r="X207" s="590"/>
      <c r="Y207" s="590"/>
      <c r="Z207" s="590"/>
    </row>
    <row r="208" spans="1:26" ht="13.5" customHeight="1">
      <c r="A208" s="589"/>
      <c r="B208" s="590"/>
      <c r="C208" s="590"/>
      <c r="D208" s="605"/>
      <c r="E208" s="590"/>
      <c r="F208" s="625"/>
      <c r="G208" s="590"/>
      <c r="H208" s="590"/>
      <c r="I208" s="590"/>
      <c r="J208" s="590"/>
      <c r="K208" s="590"/>
      <c r="L208" s="590"/>
      <c r="M208" s="590"/>
      <c r="N208" s="590"/>
      <c r="O208" s="590"/>
      <c r="P208" s="590"/>
      <c r="Q208" s="590"/>
      <c r="R208" s="590"/>
      <c r="S208" s="590"/>
      <c r="T208" s="590"/>
      <c r="U208" s="590"/>
      <c r="V208" s="590"/>
      <c r="W208" s="590"/>
      <c r="X208" s="590"/>
      <c r="Y208" s="590"/>
      <c r="Z208" s="590"/>
    </row>
    <row r="209" spans="1:26" ht="13.5" customHeight="1">
      <c r="A209" s="589"/>
      <c r="B209" s="590"/>
      <c r="C209" s="590"/>
      <c r="D209" s="605"/>
      <c r="E209" s="590"/>
      <c r="F209" s="625"/>
      <c r="G209" s="590"/>
      <c r="H209" s="590"/>
      <c r="I209" s="590"/>
      <c r="J209" s="590"/>
      <c r="K209" s="590"/>
      <c r="L209" s="590"/>
      <c r="M209" s="590"/>
      <c r="N209" s="590"/>
      <c r="O209" s="590"/>
      <c r="P209" s="590"/>
      <c r="Q209" s="590"/>
      <c r="R209" s="590"/>
      <c r="S209" s="590"/>
      <c r="T209" s="590"/>
      <c r="U209" s="590"/>
      <c r="V209" s="590"/>
      <c r="W209" s="590"/>
      <c r="X209" s="590"/>
      <c r="Y209" s="590"/>
      <c r="Z209" s="590"/>
    </row>
    <row r="210" spans="1:26" ht="13.5" customHeight="1">
      <c r="A210" s="589"/>
      <c r="B210" s="590"/>
      <c r="C210" s="590"/>
      <c r="D210" s="605"/>
      <c r="E210" s="590"/>
      <c r="F210" s="625"/>
      <c r="G210" s="590"/>
      <c r="H210" s="590"/>
      <c r="I210" s="590"/>
      <c r="J210" s="590"/>
      <c r="K210" s="590"/>
      <c r="L210" s="590"/>
      <c r="M210" s="590"/>
      <c r="N210" s="590"/>
      <c r="O210" s="590"/>
      <c r="P210" s="590"/>
      <c r="Q210" s="590"/>
      <c r="R210" s="590"/>
      <c r="S210" s="590"/>
      <c r="T210" s="590"/>
      <c r="U210" s="590"/>
      <c r="V210" s="590"/>
      <c r="W210" s="590"/>
      <c r="X210" s="590"/>
      <c r="Y210" s="590"/>
      <c r="Z210" s="590"/>
    </row>
    <row r="211" spans="1:26" ht="13.5" customHeight="1">
      <c r="A211" s="589"/>
      <c r="B211" s="590"/>
      <c r="C211" s="590"/>
      <c r="D211" s="605"/>
      <c r="E211" s="590"/>
      <c r="F211" s="625"/>
      <c r="G211" s="590"/>
      <c r="H211" s="590"/>
      <c r="I211" s="590"/>
      <c r="J211" s="590"/>
      <c r="K211" s="590"/>
      <c r="L211" s="590"/>
      <c r="M211" s="590"/>
      <c r="N211" s="590"/>
      <c r="O211" s="590"/>
      <c r="P211" s="590"/>
      <c r="Q211" s="590"/>
      <c r="R211" s="590"/>
      <c r="S211" s="590"/>
      <c r="T211" s="590"/>
      <c r="U211" s="590"/>
      <c r="V211" s="590"/>
      <c r="W211" s="590"/>
      <c r="X211" s="590"/>
      <c r="Y211" s="590"/>
      <c r="Z211" s="590"/>
    </row>
    <row r="212" spans="1:26" ht="13.5" customHeight="1">
      <c r="A212" s="589"/>
      <c r="B212" s="590"/>
      <c r="C212" s="590"/>
      <c r="D212" s="605"/>
      <c r="E212" s="590"/>
      <c r="F212" s="625"/>
      <c r="G212" s="590"/>
      <c r="H212" s="590"/>
      <c r="I212" s="590"/>
      <c r="J212" s="590"/>
      <c r="K212" s="590"/>
      <c r="L212" s="590"/>
      <c r="M212" s="590"/>
      <c r="N212" s="590"/>
      <c r="O212" s="590"/>
      <c r="P212" s="590"/>
      <c r="Q212" s="590"/>
      <c r="R212" s="590"/>
      <c r="S212" s="590"/>
      <c r="T212" s="590"/>
      <c r="U212" s="590"/>
      <c r="V212" s="590"/>
      <c r="W212" s="590"/>
      <c r="X212" s="590"/>
      <c r="Y212" s="590"/>
      <c r="Z212" s="590"/>
    </row>
    <row r="213" spans="1:26" ht="13.5" customHeight="1">
      <c r="A213" s="589"/>
      <c r="B213" s="590"/>
      <c r="C213" s="590"/>
      <c r="D213" s="605"/>
      <c r="E213" s="590"/>
      <c r="F213" s="625"/>
      <c r="G213" s="590"/>
      <c r="H213" s="590"/>
      <c r="I213" s="590"/>
      <c r="J213" s="590"/>
      <c r="K213" s="590"/>
      <c r="L213" s="590"/>
      <c r="M213" s="590"/>
      <c r="N213" s="590"/>
      <c r="O213" s="590"/>
      <c r="P213" s="590"/>
      <c r="Q213" s="590"/>
      <c r="R213" s="590"/>
      <c r="S213" s="590"/>
      <c r="T213" s="590"/>
      <c r="U213" s="590"/>
      <c r="V213" s="590"/>
      <c r="W213" s="590"/>
      <c r="X213" s="590"/>
      <c r="Y213" s="590"/>
      <c r="Z213" s="590"/>
    </row>
    <row r="214" spans="1:26" ht="13.5" customHeight="1">
      <c r="A214" s="589"/>
      <c r="B214" s="590"/>
      <c r="C214" s="590"/>
      <c r="D214" s="605"/>
      <c r="E214" s="590"/>
      <c r="F214" s="625"/>
      <c r="G214" s="590"/>
      <c r="H214" s="590"/>
      <c r="I214" s="590"/>
      <c r="J214" s="590"/>
      <c r="K214" s="590"/>
      <c r="L214" s="590"/>
      <c r="M214" s="590"/>
      <c r="N214" s="590"/>
      <c r="O214" s="590"/>
      <c r="P214" s="590"/>
      <c r="Q214" s="590"/>
      <c r="R214" s="590"/>
      <c r="S214" s="590"/>
      <c r="T214" s="590"/>
      <c r="U214" s="590"/>
      <c r="V214" s="590"/>
      <c r="W214" s="590"/>
      <c r="X214" s="590"/>
      <c r="Y214" s="590"/>
      <c r="Z214" s="590"/>
    </row>
    <row r="215" spans="1:26" ht="13.5" customHeight="1">
      <c r="A215" s="589"/>
      <c r="B215" s="590"/>
      <c r="C215" s="590"/>
      <c r="D215" s="605"/>
      <c r="E215" s="590"/>
      <c r="F215" s="625"/>
      <c r="G215" s="590"/>
      <c r="H215" s="590"/>
      <c r="I215" s="590"/>
      <c r="J215" s="590"/>
      <c r="K215" s="590"/>
      <c r="L215" s="590"/>
      <c r="M215" s="590"/>
      <c r="N215" s="590"/>
      <c r="O215" s="590"/>
      <c r="P215" s="590"/>
      <c r="Q215" s="590"/>
      <c r="R215" s="590"/>
      <c r="S215" s="590"/>
      <c r="T215" s="590"/>
      <c r="U215" s="590"/>
      <c r="V215" s="590"/>
      <c r="W215" s="590"/>
      <c r="X215" s="590"/>
      <c r="Y215" s="590"/>
      <c r="Z215" s="590"/>
    </row>
    <row r="216" spans="1:26" ht="13.5" customHeight="1">
      <c r="A216" s="589"/>
      <c r="B216" s="590"/>
      <c r="C216" s="590"/>
      <c r="D216" s="605"/>
      <c r="E216" s="590"/>
      <c r="F216" s="625"/>
      <c r="G216" s="590"/>
      <c r="H216" s="590"/>
      <c r="I216" s="590"/>
      <c r="J216" s="590"/>
      <c r="K216" s="590"/>
      <c r="L216" s="590"/>
      <c r="M216" s="590"/>
      <c r="N216" s="590"/>
      <c r="O216" s="590"/>
      <c r="P216" s="590"/>
      <c r="Q216" s="590"/>
      <c r="R216" s="590"/>
      <c r="S216" s="590"/>
      <c r="T216" s="590"/>
      <c r="U216" s="590"/>
      <c r="V216" s="590"/>
      <c r="W216" s="590"/>
      <c r="X216" s="590"/>
      <c r="Y216" s="590"/>
      <c r="Z216" s="590"/>
    </row>
    <row r="217" spans="1:26" ht="13.5" customHeight="1">
      <c r="A217" s="589"/>
      <c r="B217" s="590"/>
      <c r="C217" s="590"/>
      <c r="D217" s="605"/>
      <c r="E217" s="590"/>
      <c r="F217" s="625"/>
      <c r="G217" s="590"/>
      <c r="H217" s="590"/>
      <c r="I217" s="590"/>
      <c r="J217" s="590"/>
      <c r="K217" s="590"/>
      <c r="L217" s="590"/>
      <c r="M217" s="590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  <c r="Y217" s="590"/>
      <c r="Z217" s="590"/>
    </row>
    <row r="218" spans="1:26" ht="13.5" customHeight="1">
      <c r="A218" s="589"/>
      <c r="B218" s="590"/>
      <c r="C218" s="590"/>
      <c r="D218" s="605"/>
      <c r="E218" s="590"/>
      <c r="F218" s="625"/>
      <c r="G218" s="590"/>
      <c r="H218" s="590"/>
      <c r="I218" s="590"/>
      <c r="J218" s="590"/>
      <c r="K218" s="590"/>
      <c r="L218" s="590"/>
      <c r="M218" s="590"/>
      <c r="N218" s="590"/>
      <c r="O218" s="590"/>
      <c r="P218" s="590"/>
      <c r="Q218" s="590"/>
      <c r="R218" s="590"/>
      <c r="S218" s="590"/>
      <c r="T218" s="590"/>
      <c r="U218" s="590"/>
      <c r="V218" s="590"/>
      <c r="W218" s="590"/>
      <c r="X218" s="590"/>
      <c r="Y218" s="590"/>
      <c r="Z218" s="590"/>
    </row>
    <row r="219" spans="1:26" ht="13.5" customHeight="1">
      <c r="A219" s="589"/>
      <c r="B219" s="590"/>
      <c r="C219" s="590"/>
      <c r="D219" s="605"/>
      <c r="E219" s="590"/>
      <c r="F219" s="625"/>
      <c r="G219" s="590"/>
      <c r="H219" s="590"/>
      <c r="I219" s="590"/>
      <c r="J219" s="590"/>
      <c r="K219" s="590"/>
      <c r="L219" s="590"/>
      <c r="M219" s="590"/>
      <c r="N219" s="590"/>
      <c r="O219" s="590"/>
      <c r="P219" s="590"/>
      <c r="Q219" s="590"/>
      <c r="R219" s="590"/>
      <c r="S219" s="590"/>
      <c r="T219" s="590"/>
      <c r="U219" s="590"/>
      <c r="V219" s="590"/>
      <c r="W219" s="590"/>
      <c r="X219" s="590"/>
      <c r="Y219" s="590"/>
      <c r="Z219" s="590"/>
    </row>
    <row r="220" spans="1:26" ht="13.5" customHeight="1">
      <c r="A220" s="589"/>
      <c r="B220" s="590"/>
      <c r="C220" s="590"/>
      <c r="D220" s="605"/>
      <c r="E220" s="590"/>
      <c r="F220" s="625"/>
      <c r="G220" s="590"/>
      <c r="H220" s="590"/>
      <c r="I220" s="590"/>
      <c r="J220" s="590"/>
      <c r="K220" s="590"/>
      <c r="L220" s="590"/>
      <c r="M220" s="590"/>
      <c r="N220" s="590"/>
      <c r="O220" s="590"/>
      <c r="P220" s="590"/>
      <c r="Q220" s="590"/>
      <c r="R220" s="590"/>
      <c r="S220" s="590"/>
      <c r="T220" s="590"/>
      <c r="U220" s="590"/>
      <c r="V220" s="590"/>
      <c r="W220" s="590"/>
      <c r="X220" s="590"/>
      <c r="Y220" s="590"/>
      <c r="Z220" s="590"/>
    </row>
    <row r="221" spans="1:26" ht="13.5" customHeight="1">
      <c r="A221" s="589"/>
      <c r="B221" s="590"/>
      <c r="C221" s="590"/>
      <c r="D221" s="605"/>
      <c r="E221" s="590"/>
      <c r="F221" s="625"/>
      <c r="G221" s="590"/>
      <c r="H221" s="590"/>
      <c r="I221" s="590"/>
      <c r="J221" s="590"/>
      <c r="K221" s="590"/>
      <c r="L221" s="590"/>
      <c r="M221" s="590"/>
      <c r="N221" s="590"/>
      <c r="O221" s="590"/>
      <c r="P221" s="590"/>
      <c r="Q221" s="590"/>
      <c r="R221" s="590"/>
      <c r="S221" s="590"/>
      <c r="T221" s="590"/>
      <c r="U221" s="590"/>
      <c r="V221" s="590"/>
      <c r="W221" s="590"/>
      <c r="X221" s="590"/>
      <c r="Y221" s="590"/>
      <c r="Z221" s="590"/>
    </row>
    <row r="222" spans="1:26" ht="13.5" customHeight="1">
      <c r="A222" s="589"/>
      <c r="B222" s="590"/>
      <c r="C222" s="590"/>
      <c r="D222" s="605"/>
      <c r="E222" s="590"/>
      <c r="F222" s="625"/>
      <c r="G222" s="590"/>
      <c r="H222" s="590"/>
      <c r="I222" s="590"/>
      <c r="J222" s="590"/>
      <c r="K222" s="590"/>
      <c r="L222" s="590"/>
      <c r="M222" s="590"/>
      <c r="N222" s="590"/>
      <c r="O222" s="590"/>
      <c r="P222" s="590"/>
      <c r="Q222" s="590"/>
      <c r="R222" s="590"/>
      <c r="S222" s="590"/>
      <c r="T222" s="590"/>
      <c r="U222" s="590"/>
      <c r="V222" s="590"/>
      <c r="W222" s="590"/>
      <c r="X222" s="590"/>
      <c r="Y222" s="590"/>
      <c r="Z222" s="590"/>
    </row>
    <row r="223" spans="1:26" ht="13.5" customHeight="1">
      <c r="A223" s="589"/>
      <c r="B223" s="590"/>
      <c r="C223" s="590"/>
      <c r="D223" s="605"/>
      <c r="E223" s="590"/>
      <c r="F223" s="625"/>
      <c r="G223" s="590"/>
      <c r="H223" s="590"/>
      <c r="I223" s="590"/>
      <c r="J223" s="590"/>
      <c r="K223" s="590"/>
      <c r="L223" s="590"/>
      <c r="M223" s="590"/>
      <c r="N223" s="590"/>
      <c r="O223" s="590"/>
      <c r="P223" s="590"/>
      <c r="Q223" s="590"/>
      <c r="R223" s="590"/>
      <c r="S223" s="590"/>
      <c r="T223" s="590"/>
      <c r="U223" s="590"/>
      <c r="V223" s="590"/>
      <c r="W223" s="590"/>
      <c r="X223" s="590"/>
      <c r="Y223" s="590"/>
      <c r="Z223" s="590"/>
    </row>
    <row r="224" spans="1:26" ht="13.5" customHeight="1">
      <c r="A224" s="589"/>
      <c r="B224" s="590"/>
      <c r="C224" s="590"/>
      <c r="D224" s="605"/>
      <c r="E224" s="590"/>
      <c r="F224" s="625"/>
      <c r="G224" s="590"/>
      <c r="H224" s="590"/>
      <c r="I224" s="590"/>
      <c r="J224" s="590"/>
      <c r="K224" s="590"/>
      <c r="L224" s="590"/>
      <c r="M224" s="590"/>
      <c r="N224" s="590"/>
      <c r="O224" s="590"/>
      <c r="P224" s="590"/>
      <c r="Q224" s="590"/>
      <c r="R224" s="590"/>
      <c r="S224" s="590"/>
      <c r="T224" s="590"/>
      <c r="U224" s="590"/>
      <c r="V224" s="590"/>
      <c r="W224" s="590"/>
      <c r="X224" s="590"/>
      <c r="Y224" s="590"/>
      <c r="Z224" s="590"/>
    </row>
    <row r="225" spans="1:26" ht="13.5" customHeight="1">
      <c r="A225" s="589"/>
      <c r="B225" s="590"/>
      <c r="C225" s="590"/>
      <c r="D225" s="605"/>
      <c r="E225" s="590"/>
      <c r="F225" s="625"/>
      <c r="G225" s="590"/>
      <c r="H225" s="590"/>
      <c r="I225" s="590"/>
      <c r="J225" s="590"/>
      <c r="K225" s="590"/>
      <c r="L225" s="590"/>
      <c r="M225" s="590"/>
      <c r="N225" s="590"/>
      <c r="O225" s="590"/>
      <c r="P225" s="590"/>
      <c r="Q225" s="590"/>
      <c r="R225" s="590"/>
      <c r="S225" s="590"/>
      <c r="T225" s="590"/>
      <c r="U225" s="590"/>
      <c r="V225" s="590"/>
      <c r="W225" s="590"/>
      <c r="X225" s="590"/>
      <c r="Y225" s="590"/>
      <c r="Z225" s="590"/>
    </row>
    <row r="226" spans="1:26" ht="13.5" customHeight="1">
      <c r="A226" s="589"/>
      <c r="B226" s="590"/>
      <c r="C226" s="590"/>
      <c r="D226" s="605"/>
      <c r="E226" s="590"/>
      <c r="F226" s="625"/>
      <c r="G226" s="590"/>
      <c r="H226" s="590"/>
      <c r="I226" s="590"/>
      <c r="J226" s="590"/>
      <c r="K226" s="590"/>
      <c r="L226" s="590"/>
      <c r="M226" s="590"/>
      <c r="N226" s="590"/>
      <c r="O226" s="590"/>
      <c r="P226" s="590"/>
      <c r="Q226" s="590"/>
      <c r="R226" s="590"/>
      <c r="S226" s="590"/>
      <c r="T226" s="590"/>
      <c r="U226" s="590"/>
      <c r="V226" s="590"/>
      <c r="W226" s="590"/>
      <c r="X226" s="590"/>
      <c r="Y226" s="590"/>
      <c r="Z226" s="590"/>
    </row>
    <row r="227" spans="1:26" ht="13.5" customHeight="1">
      <c r="A227" s="589"/>
      <c r="B227" s="590"/>
      <c r="C227" s="590"/>
      <c r="D227" s="605"/>
      <c r="E227" s="590"/>
      <c r="F227" s="625"/>
      <c r="G227" s="590"/>
      <c r="H227" s="590"/>
      <c r="I227" s="590"/>
      <c r="J227" s="590"/>
      <c r="K227" s="590"/>
      <c r="L227" s="590"/>
      <c r="M227" s="590"/>
      <c r="N227" s="590"/>
      <c r="O227" s="590"/>
      <c r="P227" s="590"/>
      <c r="Q227" s="590"/>
      <c r="R227" s="590"/>
      <c r="S227" s="590"/>
      <c r="T227" s="590"/>
      <c r="U227" s="590"/>
      <c r="V227" s="590"/>
      <c r="W227" s="590"/>
      <c r="X227" s="590"/>
      <c r="Y227" s="590"/>
      <c r="Z227" s="590"/>
    </row>
    <row r="228" spans="1:26" ht="13.5" customHeight="1">
      <c r="A228" s="589"/>
      <c r="B228" s="590"/>
      <c r="C228" s="590"/>
      <c r="D228" s="605"/>
      <c r="E228" s="590"/>
      <c r="F228" s="625"/>
      <c r="G228" s="590"/>
      <c r="H228" s="590"/>
      <c r="I228" s="590"/>
      <c r="J228" s="590"/>
      <c r="K228" s="590"/>
      <c r="L228" s="590"/>
      <c r="M228" s="590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</row>
    <row r="229" spans="1:26" ht="13.5" customHeight="1">
      <c r="A229" s="589"/>
      <c r="B229" s="590"/>
      <c r="C229" s="590"/>
      <c r="D229" s="605"/>
      <c r="E229" s="590"/>
      <c r="F229" s="625"/>
      <c r="G229" s="590"/>
      <c r="H229" s="590"/>
      <c r="I229" s="590"/>
      <c r="J229" s="590"/>
      <c r="K229" s="590"/>
      <c r="L229" s="590"/>
      <c r="M229" s="590"/>
      <c r="N229" s="590"/>
      <c r="O229" s="590"/>
      <c r="P229" s="590"/>
      <c r="Q229" s="590"/>
      <c r="R229" s="590"/>
      <c r="S229" s="590"/>
      <c r="T229" s="590"/>
      <c r="U229" s="590"/>
      <c r="V229" s="590"/>
      <c r="W229" s="590"/>
      <c r="X229" s="590"/>
      <c r="Y229" s="590"/>
      <c r="Z229" s="590"/>
    </row>
    <row r="230" spans="1:26" ht="13.5" customHeight="1">
      <c r="A230" s="589"/>
      <c r="B230" s="590"/>
      <c r="C230" s="590"/>
      <c r="D230" s="605"/>
      <c r="E230" s="590"/>
      <c r="F230" s="625"/>
      <c r="G230" s="590"/>
      <c r="H230" s="590"/>
      <c r="I230" s="590"/>
      <c r="J230" s="590"/>
      <c r="K230" s="590"/>
      <c r="L230" s="590"/>
      <c r="M230" s="590"/>
      <c r="N230" s="590"/>
      <c r="O230" s="590"/>
      <c r="P230" s="590"/>
      <c r="Q230" s="590"/>
      <c r="R230" s="590"/>
      <c r="S230" s="590"/>
      <c r="T230" s="590"/>
      <c r="U230" s="590"/>
      <c r="V230" s="590"/>
      <c r="W230" s="590"/>
      <c r="X230" s="590"/>
      <c r="Y230" s="590"/>
      <c r="Z230" s="590"/>
    </row>
    <row r="231" spans="1:26" ht="13.5" customHeight="1">
      <c r="A231" s="589"/>
      <c r="B231" s="590"/>
      <c r="C231" s="590"/>
      <c r="D231" s="605"/>
      <c r="E231" s="590"/>
      <c r="F231" s="625"/>
      <c r="G231" s="590"/>
      <c r="H231" s="590"/>
      <c r="I231" s="590"/>
      <c r="J231" s="590"/>
      <c r="K231" s="590"/>
      <c r="L231" s="590"/>
      <c r="M231" s="590"/>
      <c r="N231" s="590"/>
      <c r="O231" s="590"/>
      <c r="P231" s="590"/>
      <c r="Q231" s="590"/>
      <c r="R231" s="590"/>
      <c r="S231" s="590"/>
      <c r="T231" s="590"/>
      <c r="U231" s="590"/>
      <c r="V231" s="590"/>
      <c r="W231" s="590"/>
      <c r="X231" s="590"/>
      <c r="Y231" s="590"/>
      <c r="Z231" s="590"/>
    </row>
    <row r="232" spans="1:26" ht="13.5" customHeight="1">
      <c r="A232" s="589"/>
      <c r="B232" s="590"/>
      <c r="C232" s="590"/>
      <c r="D232" s="605"/>
      <c r="E232" s="590"/>
      <c r="F232" s="625"/>
      <c r="G232" s="590"/>
      <c r="H232" s="590"/>
      <c r="I232" s="590"/>
      <c r="J232" s="590"/>
      <c r="K232" s="590"/>
      <c r="L232" s="590"/>
      <c r="M232" s="590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</row>
    <row r="233" spans="1:26" ht="13.5" customHeight="1">
      <c r="A233" s="589"/>
      <c r="B233" s="590"/>
      <c r="C233" s="590"/>
      <c r="D233" s="605"/>
      <c r="E233" s="590"/>
      <c r="F233" s="625"/>
      <c r="G233" s="590"/>
      <c r="H233" s="590"/>
      <c r="I233" s="590"/>
      <c r="J233" s="590"/>
      <c r="K233" s="590"/>
      <c r="L233" s="590"/>
      <c r="M233" s="590"/>
      <c r="N233" s="590"/>
      <c r="O233" s="590"/>
      <c r="P233" s="590"/>
      <c r="Q233" s="590"/>
      <c r="R233" s="590"/>
      <c r="S233" s="590"/>
      <c r="T233" s="590"/>
      <c r="U233" s="590"/>
      <c r="V233" s="590"/>
      <c r="W233" s="590"/>
      <c r="X233" s="590"/>
      <c r="Y233" s="590"/>
      <c r="Z233" s="590"/>
    </row>
    <row r="234" spans="1:26" ht="13.5" customHeight="1">
      <c r="A234" s="589"/>
      <c r="B234" s="590"/>
      <c r="C234" s="590"/>
      <c r="D234" s="605"/>
      <c r="E234" s="590"/>
      <c r="F234" s="625"/>
      <c r="G234" s="590"/>
      <c r="H234" s="590"/>
      <c r="I234" s="590"/>
      <c r="J234" s="590"/>
      <c r="K234" s="590"/>
      <c r="L234" s="590"/>
      <c r="M234" s="590"/>
      <c r="N234" s="590"/>
      <c r="O234" s="590"/>
      <c r="P234" s="590"/>
      <c r="Q234" s="590"/>
      <c r="R234" s="590"/>
      <c r="S234" s="590"/>
      <c r="T234" s="590"/>
      <c r="U234" s="590"/>
      <c r="V234" s="590"/>
      <c r="W234" s="590"/>
      <c r="X234" s="590"/>
      <c r="Y234" s="590"/>
      <c r="Z234" s="590"/>
    </row>
    <row r="235" spans="1:26" ht="13.5" customHeight="1">
      <c r="A235" s="589"/>
      <c r="B235" s="590"/>
      <c r="C235" s="590"/>
      <c r="D235" s="605"/>
      <c r="E235" s="590"/>
      <c r="F235" s="625"/>
      <c r="G235" s="590"/>
      <c r="H235" s="590"/>
      <c r="I235" s="590"/>
      <c r="J235" s="590"/>
      <c r="K235" s="590"/>
      <c r="L235" s="590"/>
      <c r="M235" s="590"/>
      <c r="N235" s="590"/>
      <c r="O235" s="590"/>
      <c r="P235" s="590"/>
      <c r="Q235" s="590"/>
      <c r="R235" s="590"/>
      <c r="S235" s="590"/>
      <c r="T235" s="590"/>
      <c r="U235" s="590"/>
      <c r="V235" s="590"/>
      <c r="W235" s="590"/>
      <c r="X235" s="590"/>
      <c r="Y235" s="590"/>
      <c r="Z235" s="590"/>
    </row>
    <row r="236" spans="1:26" ht="13.5" customHeight="1">
      <c r="A236" s="589"/>
      <c r="B236" s="590"/>
      <c r="C236" s="590"/>
      <c r="D236" s="605"/>
      <c r="E236" s="590"/>
      <c r="F236" s="625"/>
      <c r="G236" s="590"/>
      <c r="H236" s="590"/>
      <c r="I236" s="590"/>
      <c r="J236" s="590"/>
      <c r="K236" s="590"/>
      <c r="L236" s="590"/>
      <c r="M236" s="590"/>
      <c r="N236" s="590"/>
      <c r="O236" s="590"/>
      <c r="P236" s="590"/>
      <c r="Q236" s="590"/>
      <c r="R236" s="590"/>
      <c r="S236" s="590"/>
      <c r="T236" s="590"/>
      <c r="U236" s="590"/>
      <c r="V236" s="590"/>
      <c r="W236" s="590"/>
      <c r="X236" s="590"/>
      <c r="Y236" s="590"/>
      <c r="Z236" s="590"/>
    </row>
    <row r="237" spans="1:26" ht="13.5" customHeight="1">
      <c r="A237" s="589"/>
      <c r="B237" s="590"/>
      <c r="C237" s="590"/>
      <c r="D237" s="605"/>
      <c r="E237" s="590"/>
      <c r="F237" s="625"/>
      <c r="G237" s="590"/>
      <c r="H237" s="590"/>
      <c r="I237" s="590"/>
      <c r="J237" s="590"/>
      <c r="K237" s="590"/>
      <c r="L237" s="590"/>
      <c r="M237" s="590"/>
      <c r="N237" s="590"/>
      <c r="O237" s="590"/>
      <c r="P237" s="590"/>
      <c r="Q237" s="590"/>
      <c r="R237" s="590"/>
      <c r="S237" s="590"/>
      <c r="T237" s="590"/>
      <c r="U237" s="590"/>
      <c r="V237" s="590"/>
      <c r="W237" s="590"/>
      <c r="X237" s="590"/>
      <c r="Y237" s="590"/>
      <c r="Z237" s="590"/>
    </row>
    <row r="238" spans="1:26" ht="13.5" customHeight="1">
      <c r="A238" s="589"/>
      <c r="B238" s="590"/>
      <c r="C238" s="590"/>
      <c r="D238" s="605"/>
      <c r="E238" s="590"/>
      <c r="F238" s="625"/>
      <c r="G238" s="590"/>
      <c r="H238" s="590"/>
      <c r="I238" s="590"/>
      <c r="J238" s="590"/>
      <c r="K238" s="590"/>
      <c r="L238" s="590"/>
      <c r="M238" s="590"/>
      <c r="N238" s="590"/>
      <c r="O238" s="590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</row>
    <row r="239" spans="1:26" ht="13.5" customHeight="1">
      <c r="A239" s="589"/>
      <c r="B239" s="590"/>
      <c r="C239" s="590"/>
      <c r="D239" s="605"/>
      <c r="E239" s="590"/>
      <c r="F239" s="625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590"/>
      <c r="T239" s="590"/>
      <c r="U239" s="590"/>
      <c r="V239" s="590"/>
      <c r="W239" s="590"/>
      <c r="X239" s="590"/>
      <c r="Y239" s="590"/>
      <c r="Z239" s="590"/>
    </row>
    <row r="240" spans="1:26" ht="13.5" customHeight="1">
      <c r="A240" s="589"/>
      <c r="B240" s="590"/>
      <c r="C240" s="590"/>
      <c r="D240" s="605"/>
      <c r="E240" s="590"/>
      <c r="F240" s="625"/>
      <c r="G240" s="590"/>
      <c r="H240" s="590"/>
      <c r="I240" s="590"/>
      <c r="J240" s="590"/>
      <c r="K240" s="590"/>
      <c r="L240" s="590"/>
      <c r="M240" s="590"/>
      <c r="N240" s="590"/>
      <c r="O240" s="590"/>
      <c r="P240" s="590"/>
      <c r="Q240" s="590"/>
      <c r="R240" s="590"/>
      <c r="S240" s="590"/>
      <c r="T240" s="590"/>
      <c r="U240" s="590"/>
      <c r="V240" s="590"/>
      <c r="W240" s="590"/>
      <c r="X240" s="590"/>
      <c r="Y240" s="590"/>
      <c r="Z240" s="590"/>
    </row>
    <row r="241" spans="1:26" ht="13.5" customHeight="1">
      <c r="A241" s="589"/>
      <c r="B241" s="590"/>
      <c r="C241" s="590"/>
      <c r="D241" s="605"/>
      <c r="E241" s="590"/>
      <c r="F241" s="625"/>
      <c r="G241" s="590"/>
      <c r="H241" s="590"/>
      <c r="I241" s="590"/>
      <c r="J241" s="590"/>
      <c r="K241" s="590"/>
      <c r="L241" s="590"/>
      <c r="M241" s="590"/>
      <c r="N241" s="590"/>
      <c r="O241" s="590"/>
      <c r="P241" s="590"/>
      <c r="Q241" s="590"/>
      <c r="R241" s="590"/>
      <c r="S241" s="590"/>
      <c r="T241" s="590"/>
      <c r="U241" s="590"/>
      <c r="V241" s="590"/>
      <c r="W241" s="590"/>
      <c r="X241" s="590"/>
      <c r="Y241" s="590"/>
      <c r="Z241" s="590"/>
    </row>
    <row r="242" spans="1:26" ht="13.5" customHeight="1">
      <c r="A242" s="589"/>
      <c r="B242" s="590"/>
      <c r="C242" s="590"/>
      <c r="D242" s="605"/>
      <c r="E242" s="590"/>
      <c r="F242" s="625"/>
      <c r="G242" s="590"/>
      <c r="H242" s="590"/>
      <c r="I242" s="590"/>
      <c r="J242" s="590"/>
      <c r="K242" s="590"/>
      <c r="L242" s="590"/>
      <c r="M242" s="590"/>
      <c r="N242" s="590"/>
      <c r="O242" s="590"/>
      <c r="P242" s="590"/>
      <c r="Q242" s="590"/>
      <c r="R242" s="590"/>
      <c r="S242" s="590"/>
      <c r="T242" s="590"/>
      <c r="U242" s="590"/>
      <c r="V242" s="590"/>
      <c r="W242" s="590"/>
      <c r="X242" s="590"/>
      <c r="Y242" s="590"/>
      <c r="Z242" s="590"/>
    </row>
    <row r="243" spans="1:26" ht="13.5" customHeight="1">
      <c r="A243" s="589"/>
      <c r="B243" s="590"/>
      <c r="C243" s="590"/>
      <c r="D243" s="605"/>
      <c r="E243" s="590"/>
      <c r="F243" s="625"/>
      <c r="G243" s="590"/>
      <c r="H243" s="590"/>
      <c r="I243" s="590"/>
      <c r="J243" s="590"/>
      <c r="K243" s="590"/>
      <c r="L243" s="590"/>
      <c r="M243" s="590"/>
      <c r="N243" s="590"/>
      <c r="O243" s="590"/>
      <c r="P243" s="590"/>
      <c r="Q243" s="590"/>
      <c r="R243" s="590"/>
      <c r="S243" s="590"/>
      <c r="T243" s="590"/>
      <c r="U243" s="590"/>
      <c r="V243" s="590"/>
      <c r="W243" s="590"/>
      <c r="X243" s="590"/>
      <c r="Y243" s="590"/>
      <c r="Z243" s="590"/>
    </row>
    <row r="244" spans="1:26" ht="13.5" customHeight="1">
      <c r="A244" s="589"/>
      <c r="B244" s="590"/>
      <c r="C244" s="590"/>
      <c r="D244" s="605"/>
      <c r="E244" s="590"/>
      <c r="F244" s="625"/>
      <c r="G244" s="590"/>
      <c r="H244" s="590"/>
      <c r="I244" s="590"/>
      <c r="J244" s="590"/>
      <c r="K244" s="590"/>
      <c r="L244" s="590"/>
      <c r="M244" s="590"/>
      <c r="N244" s="590"/>
      <c r="O244" s="590"/>
      <c r="P244" s="590"/>
      <c r="Q244" s="590"/>
      <c r="R244" s="590"/>
      <c r="S244" s="590"/>
      <c r="T244" s="590"/>
      <c r="U244" s="590"/>
      <c r="V244" s="590"/>
      <c r="W244" s="590"/>
      <c r="X244" s="590"/>
      <c r="Y244" s="590"/>
      <c r="Z244" s="590"/>
    </row>
    <row r="245" spans="1:26" ht="13.5" customHeight="1">
      <c r="A245" s="589"/>
      <c r="B245" s="590"/>
      <c r="C245" s="590"/>
      <c r="D245" s="605"/>
      <c r="E245" s="590"/>
      <c r="F245" s="625"/>
      <c r="G245" s="590"/>
      <c r="H245" s="590"/>
      <c r="I245" s="590"/>
      <c r="J245" s="590"/>
      <c r="K245" s="590"/>
      <c r="L245" s="590"/>
      <c r="M245" s="590"/>
      <c r="N245" s="590"/>
      <c r="O245" s="590"/>
      <c r="P245" s="590"/>
      <c r="Q245" s="590"/>
      <c r="R245" s="590"/>
      <c r="S245" s="590"/>
      <c r="T245" s="590"/>
      <c r="U245" s="590"/>
      <c r="V245" s="590"/>
      <c r="W245" s="590"/>
      <c r="X245" s="590"/>
      <c r="Y245" s="590"/>
      <c r="Z245" s="590"/>
    </row>
    <row r="246" spans="1:26" ht="13.5" customHeight="1">
      <c r="A246" s="589"/>
      <c r="B246" s="590"/>
      <c r="C246" s="590"/>
      <c r="D246" s="605"/>
      <c r="E246" s="590"/>
      <c r="F246" s="625"/>
      <c r="G246" s="590"/>
      <c r="H246" s="590"/>
      <c r="I246" s="590"/>
      <c r="J246" s="590"/>
      <c r="K246" s="590"/>
      <c r="L246" s="590"/>
      <c r="M246" s="590"/>
      <c r="N246" s="590"/>
      <c r="O246" s="590"/>
      <c r="P246" s="590"/>
      <c r="Q246" s="590"/>
      <c r="R246" s="590"/>
      <c r="S246" s="590"/>
      <c r="T246" s="590"/>
      <c r="U246" s="590"/>
      <c r="V246" s="590"/>
      <c r="W246" s="590"/>
      <c r="X246" s="590"/>
      <c r="Y246" s="590"/>
      <c r="Z246" s="590"/>
    </row>
    <row r="247" spans="1:26" ht="13.5" customHeight="1">
      <c r="A247" s="589"/>
      <c r="B247" s="590"/>
      <c r="C247" s="590"/>
      <c r="D247" s="605"/>
      <c r="E247" s="590"/>
      <c r="F247" s="625"/>
      <c r="G247" s="590"/>
      <c r="H247" s="590"/>
      <c r="I247" s="590"/>
      <c r="J247" s="590"/>
      <c r="K247" s="590"/>
      <c r="L247" s="590"/>
      <c r="M247" s="590"/>
      <c r="N247" s="590"/>
      <c r="O247" s="590"/>
      <c r="P247" s="590"/>
      <c r="Q247" s="590"/>
      <c r="R247" s="590"/>
      <c r="S247" s="590"/>
      <c r="T247" s="590"/>
      <c r="U247" s="590"/>
      <c r="V247" s="590"/>
      <c r="W247" s="590"/>
      <c r="X247" s="590"/>
      <c r="Y247" s="590"/>
      <c r="Z247" s="590"/>
    </row>
    <row r="248" spans="1:26" ht="13.5" customHeight="1">
      <c r="A248" s="589"/>
      <c r="B248" s="590"/>
      <c r="C248" s="590"/>
      <c r="D248" s="605"/>
      <c r="E248" s="590"/>
      <c r="F248" s="625"/>
      <c r="G248" s="590"/>
      <c r="H248" s="590"/>
      <c r="I248" s="590"/>
      <c r="J248" s="590"/>
      <c r="K248" s="590"/>
      <c r="L248" s="590"/>
      <c r="M248" s="590"/>
      <c r="N248" s="590"/>
      <c r="O248" s="590"/>
      <c r="P248" s="590"/>
      <c r="Q248" s="590"/>
      <c r="R248" s="590"/>
      <c r="S248" s="590"/>
      <c r="T248" s="590"/>
      <c r="U248" s="590"/>
      <c r="V248" s="590"/>
      <c r="W248" s="590"/>
      <c r="X248" s="590"/>
      <c r="Y248" s="590"/>
      <c r="Z248" s="590"/>
    </row>
    <row r="249" spans="1:26" ht="13.5" customHeight="1">
      <c r="A249" s="589"/>
      <c r="B249" s="590"/>
      <c r="C249" s="590"/>
      <c r="D249" s="605"/>
      <c r="E249" s="590"/>
      <c r="F249" s="625"/>
      <c r="G249" s="590"/>
      <c r="H249" s="590"/>
      <c r="I249" s="590"/>
      <c r="J249" s="590"/>
      <c r="K249" s="590"/>
      <c r="L249" s="590"/>
      <c r="M249" s="590"/>
      <c r="N249" s="590"/>
      <c r="O249" s="590"/>
      <c r="P249" s="590"/>
      <c r="Q249" s="590"/>
      <c r="R249" s="590"/>
      <c r="S249" s="590"/>
      <c r="T249" s="590"/>
      <c r="U249" s="590"/>
      <c r="V249" s="590"/>
      <c r="W249" s="590"/>
      <c r="X249" s="590"/>
      <c r="Y249" s="590"/>
      <c r="Z249" s="590"/>
    </row>
    <row r="250" spans="1:26" ht="13.5" customHeight="1">
      <c r="A250" s="589"/>
      <c r="B250" s="590"/>
      <c r="C250" s="590"/>
      <c r="D250" s="605"/>
      <c r="E250" s="590"/>
      <c r="F250" s="625"/>
      <c r="G250" s="590"/>
      <c r="H250" s="590"/>
      <c r="I250" s="590"/>
      <c r="J250" s="590"/>
      <c r="K250" s="590"/>
      <c r="L250" s="590"/>
      <c r="M250" s="590"/>
      <c r="N250" s="590"/>
      <c r="O250" s="590"/>
      <c r="P250" s="590"/>
      <c r="Q250" s="590"/>
      <c r="R250" s="590"/>
      <c r="S250" s="590"/>
      <c r="T250" s="590"/>
      <c r="U250" s="590"/>
      <c r="V250" s="590"/>
      <c r="W250" s="590"/>
      <c r="X250" s="590"/>
      <c r="Y250" s="590"/>
      <c r="Z250" s="590"/>
    </row>
    <row r="251" spans="1:26" ht="13.5" customHeight="1">
      <c r="A251" s="589"/>
      <c r="B251" s="590"/>
      <c r="C251" s="590"/>
      <c r="D251" s="605"/>
      <c r="E251" s="590"/>
      <c r="F251" s="625"/>
      <c r="G251" s="590"/>
      <c r="H251" s="590"/>
      <c r="I251" s="590"/>
      <c r="J251" s="590"/>
      <c r="K251" s="590"/>
      <c r="L251" s="590"/>
      <c r="M251" s="590"/>
      <c r="N251" s="590"/>
      <c r="O251" s="590"/>
      <c r="P251" s="590"/>
      <c r="Q251" s="590"/>
      <c r="R251" s="590"/>
      <c r="S251" s="590"/>
      <c r="T251" s="590"/>
      <c r="U251" s="590"/>
      <c r="V251" s="590"/>
      <c r="W251" s="590"/>
      <c r="X251" s="590"/>
      <c r="Y251" s="590"/>
      <c r="Z251" s="590"/>
    </row>
    <row r="252" spans="1:26" ht="13.5" customHeight="1">
      <c r="A252" s="589"/>
      <c r="B252" s="590"/>
      <c r="C252" s="590"/>
      <c r="D252" s="605"/>
      <c r="E252" s="590"/>
      <c r="F252" s="625"/>
      <c r="G252" s="590"/>
      <c r="H252" s="590"/>
      <c r="I252" s="590"/>
      <c r="J252" s="590"/>
      <c r="K252" s="590"/>
      <c r="L252" s="590"/>
      <c r="M252" s="590"/>
      <c r="N252" s="590"/>
      <c r="O252" s="590"/>
      <c r="P252" s="590"/>
      <c r="Q252" s="590"/>
      <c r="R252" s="590"/>
      <c r="S252" s="590"/>
      <c r="T252" s="590"/>
      <c r="U252" s="590"/>
      <c r="V252" s="590"/>
      <c r="W252" s="590"/>
      <c r="X252" s="590"/>
      <c r="Y252" s="590"/>
      <c r="Z252" s="590"/>
    </row>
    <row r="253" spans="1:26" ht="13.5" customHeight="1">
      <c r="A253" s="589"/>
      <c r="B253" s="590"/>
      <c r="C253" s="590"/>
      <c r="D253" s="605"/>
      <c r="E253" s="590"/>
      <c r="F253" s="625"/>
      <c r="G253" s="590"/>
      <c r="H253" s="590"/>
      <c r="I253" s="590"/>
      <c r="J253" s="590"/>
      <c r="K253" s="590"/>
      <c r="L253" s="590"/>
      <c r="M253" s="590"/>
      <c r="N253" s="590"/>
      <c r="O253" s="590"/>
      <c r="P253" s="590"/>
      <c r="Q253" s="590"/>
      <c r="R253" s="590"/>
      <c r="S253" s="590"/>
      <c r="T253" s="590"/>
      <c r="U253" s="590"/>
      <c r="V253" s="590"/>
      <c r="W253" s="590"/>
      <c r="X253" s="590"/>
      <c r="Y253" s="590"/>
      <c r="Z253" s="590"/>
    </row>
    <row r="254" spans="1:26" ht="13.5" customHeight="1">
      <c r="A254" s="589"/>
      <c r="B254" s="590"/>
      <c r="C254" s="590"/>
      <c r="D254" s="605"/>
      <c r="E254" s="590"/>
      <c r="F254" s="625"/>
      <c r="G254" s="590"/>
      <c r="H254" s="590"/>
      <c r="I254" s="590"/>
      <c r="J254" s="590"/>
      <c r="K254" s="590"/>
      <c r="L254" s="590"/>
      <c r="M254" s="590"/>
      <c r="N254" s="590"/>
      <c r="O254" s="590"/>
      <c r="P254" s="590"/>
      <c r="Q254" s="590"/>
      <c r="R254" s="590"/>
      <c r="S254" s="590"/>
      <c r="T254" s="590"/>
      <c r="U254" s="590"/>
      <c r="V254" s="590"/>
      <c r="W254" s="590"/>
      <c r="X254" s="590"/>
      <c r="Y254" s="590"/>
      <c r="Z254" s="590"/>
    </row>
    <row r="255" spans="1:26" ht="13.5" customHeight="1">
      <c r="A255" s="589"/>
      <c r="B255" s="590"/>
      <c r="C255" s="590"/>
      <c r="D255" s="605"/>
      <c r="E255" s="590"/>
      <c r="F255" s="625"/>
      <c r="G255" s="590"/>
      <c r="H255" s="590"/>
      <c r="I255" s="590"/>
      <c r="J255" s="590"/>
      <c r="K255" s="590"/>
      <c r="L255" s="590"/>
      <c r="M255" s="590"/>
      <c r="N255" s="590"/>
      <c r="O255" s="590"/>
      <c r="P255" s="590"/>
      <c r="Q255" s="590"/>
      <c r="R255" s="590"/>
      <c r="S255" s="590"/>
      <c r="T255" s="590"/>
      <c r="U255" s="590"/>
      <c r="V255" s="590"/>
      <c r="W255" s="590"/>
      <c r="X255" s="590"/>
      <c r="Y255" s="590"/>
      <c r="Z255" s="590"/>
    </row>
    <row r="256" spans="1:26" ht="13.5" customHeight="1">
      <c r="A256" s="589"/>
      <c r="B256" s="590"/>
      <c r="C256" s="590"/>
      <c r="D256" s="605"/>
      <c r="E256" s="590"/>
      <c r="F256" s="625"/>
      <c r="G256" s="590"/>
      <c r="H256" s="590"/>
      <c r="I256" s="590"/>
      <c r="J256" s="590"/>
      <c r="K256" s="590"/>
      <c r="L256" s="590"/>
      <c r="M256" s="590"/>
      <c r="N256" s="590"/>
      <c r="O256" s="590"/>
      <c r="P256" s="590"/>
      <c r="Q256" s="590"/>
      <c r="R256" s="590"/>
      <c r="S256" s="590"/>
      <c r="T256" s="590"/>
      <c r="U256" s="590"/>
      <c r="V256" s="590"/>
      <c r="W256" s="590"/>
      <c r="X256" s="590"/>
      <c r="Y256" s="590"/>
      <c r="Z256" s="590"/>
    </row>
    <row r="257" spans="1:26" ht="13.5" customHeight="1">
      <c r="A257" s="589"/>
      <c r="B257" s="590"/>
      <c r="C257" s="590"/>
      <c r="D257" s="605"/>
      <c r="E257" s="590"/>
      <c r="F257" s="625"/>
      <c r="G257" s="590"/>
      <c r="H257" s="590"/>
      <c r="I257" s="590"/>
      <c r="J257" s="590"/>
      <c r="K257" s="590"/>
      <c r="L257" s="590"/>
      <c r="M257" s="590"/>
      <c r="N257" s="590"/>
      <c r="O257" s="590"/>
      <c r="P257" s="590"/>
      <c r="Q257" s="590"/>
      <c r="R257" s="590"/>
      <c r="S257" s="590"/>
      <c r="T257" s="590"/>
      <c r="U257" s="590"/>
      <c r="V257" s="590"/>
      <c r="W257" s="590"/>
      <c r="X257" s="590"/>
      <c r="Y257" s="590"/>
      <c r="Z257" s="590"/>
    </row>
    <row r="258" spans="1:26" ht="13.5" customHeight="1">
      <c r="A258" s="589"/>
      <c r="B258" s="590"/>
      <c r="C258" s="590"/>
      <c r="D258" s="605"/>
      <c r="E258" s="590"/>
      <c r="F258" s="625"/>
      <c r="G258" s="590"/>
      <c r="H258" s="590"/>
      <c r="I258" s="590"/>
      <c r="J258" s="590"/>
      <c r="K258" s="590"/>
      <c r="L258" s="590"/>
      <c r="M258" s="590"/>
      <c r="N258" s="590"/>
      <c r="O258" s="590"/>
      <c r="P258" s="590"/>
      <c r="Q258" s="590"/>
      <c r="R258" s="590"/>
      <c r="S258" s="590"/>
      <c r="T258" s="590"/>
      <c r="U258" s="590"/>
      <c r="V258" s="590"/>
      <c r="W258" s="590"/>
      <c r="X258" s="590"/>
      <c r="Y258" s="590"/>
      <c r="Z258" s="590"/>
    </row>
    <row r="259" spans="1:26" ht="13.5" customHeight="1">
      <c r="A259" s="589"/>
      <c r="B259" s="590"/>
      <c r="C259" s="590"/>
      <c r="D259" s="605"/>
      <c r="E259" s="590"/>
      <c r="F259" s="625"/>
      <c r="G259" s="590"/>
      <c r="H259" s="590"/>
      <c r="I259" s="590"/>
      <c r="J259" s="590"/>
      <c r="K259" s="590"/>
      <c r="L259" s="590"/>
      <c r="M259" s="590"/>
      <c r="N259" s="590"/>
      <c r="O259" s="590"/>
      <c r="P259" s="590"/>
      <c r="Q259" s="590"/>
      <c r="R259" s="590"/>
      <c r="S259" s="590"/>
      <c r="T259" s="590"/>
      <c r="U259" s="590"/>
      <c r="V259" s="590"/>
      <c r="W259" s="590"/>
      <c r="X259" s="590"/>
      <c r="Y259" s="590"/>
      <c r="Z259" s="590"/>
    </row>
    <row r="260" spans="1:26" ht="13.5" customHeight="1">
      <c r="A260" s="589"/>
      <c r="B260" s="590"/>
      <c r="C260" s="590"/>
      <c r="D260" s="605"/>
      <c r="E260" s="590"/>
      <c r="F260" s="625"/>
      <c r="G260" s="590"/>
      <c r="H260" s="590"/>
      <c r="I260" s="590"/>
      <c r="J260" s="590"/>
      <c r="K260" s="590"/>
      <c r="L260" s="590"/>
      <c r="M260" s="590"/>
      <c r="N260" s="590"/>
      <c r="O260" s="590"/>
      <c r="P260" s="590"/>
      <c r="Q260" s="590"/>
      <c r="R260" s="590"/>
      <c r="S260" s="590"/>
      <c r="T260" s="590"/>
      <c r="U260" s="590"/>
      <c r="V260" s="590"/>
      <c r="W260" s="590"/>
      <c r="X260" s="590"/>
      <c r="Y260" s="590"/>
      <c r="Z260" s="590"/>
    </row>
    <row r="261" spans="1:26" ht="13.5" customHeight="1">
      <c r="A261" s="589"/>
      <c r="B261" s="590"/>
      <c r="C261" s="590"/>
      <c r="D261" s="605"/>
      <c r="E261" s="590"/>
      <c r="F261" s="625"/>
      <c r="G261" s="590"/>
      <c r="H261" s="590"/>
      <c r="I261" s="590"/>
      <c r="J261" s="590"/>
      <c r="K261" s="590"/>
      <c r="L261" s="590"/>
      <c r="M261" s="590"/>
      <c r="N261" s="590"/>
      <c r="O261" s="590"/>
      <c r="P261" s="590"/>
      <c r="Q261" s="590"/>
      <c r="R261" s="590"/>
      <c r="S261" s="590"/>
      <c r="T261" s="590"/>
      <c r="U261" s="590"/>
      <c r="V261" s="590"/>
      <c r="W261" s="590"/>
      <c r="X261" s="590"/>
      <c r="Y261" s="590"/>
      <c r="Z261" s="590"/>
    </row>
    <row r="262" spans="1:26" ht="13.5" customHeight="1">
      <c r="A262" s="589"/>
      <c r="B262" s="590"/>
      <c r="C262" s="590"/>
      <c r="D262" s="605"/>
      <c r="E262" s="590"/>
      <c r="F262" s="625"/>
      <c r="G262" s="590"/>
      <c r="H262" s="590"/>
      <c r="I262" s="590"/>
      <c r="J262" s="590"/>
      <c r="K262" s="590"/>
      <c r="L262" s="590"/>
      <c r="M262" s="590"/>
      <c r="N262" s="590"/>
      <c r="O262" s="590"/>
      <c r="P262" s="590"/>
      <c r="Q262" s="590"/>
      <c r="R262" s="590"/>
      <c r="S262" s="590"/>
      <c r="T262" s="590"/>
      <c r="U262" s="590"/>
      <c r="V262" s="590"/>
      <c r="W262" s="590"/>
      <c r="X262" s="590"/>
      <c r="Y262" s="590"/>
      <c r="Z262" s="590"/>
    </row>
    <row r="263" spans="1:26" ht="13.5" customHeight="1">
      <c r="A263" s="589"/>
      <c r="B263" s="590"/>
      <c r="C263" s="590"/>
      <c r="D263" s="605"/>
      <c r="E263" s="590"/>
      <c r="F263" s="625"/>
      <c r="G263" s="590"/>
      <c r="H263" s="590"/>
      <c r="I263" s="590"/>
      <c r="J263" s="590"/>
      <c r="K263" s="590"/>
      <c r="L263" s="590"/>
      <c r="M263" s="590"/>
      <c r="N263" s="590"/>
      <c r="O263" s="590"/>
      <c r="P263" s="590"/>
      <c r="Q263" s="590"/>
      <c r="R263" s="590"/>
      <c r="S263" s="590"/>
      <c r="T263" s="590"/>
      <c r="U263" s="590"/>
      <c r="V263" s="590"/>
      <c r="W263" s="590"/>
      <c r="X263" s="590"/>
      <c r="Y263" s="590"/>
      <c r="Z263" s="590"/>
    </row>
    <row r="264" spans="1:26" ht="13.5" customHeight="1">
      <c r="A264" s="589"/>
      <c r="B264" s="590"/>
      <c r="C264" s="590"/>
      <c r="D264" s="605"/>
      <c r="E264" s="590"/>
      <c r="F264" s="625"/>
      <c r="G264" s="590"/>
      <c r="H264" s="590"/>
      <c r="I264" s="590"/>
      <c r="J264" s="590"/>
      <c r="K264" s="590"/>
      <c r="L264" s="590"/>
      <c r="M264" s="590"/>
      <c r="N264" s="590"/>
      <c r="O264" s="590"/>
      <c r="P264" s="590"/>
      <c r="Q264" s="590"/>
      <c r="R264" s="590"/>
      <c r="S264" s="590"/>
      <c r="T264" s="590"/>
      <c r="U264" s="590"/>
      <c r="V264" s="590"/>
      <c r="W264" s="590"/>
      <c r="X264" s="590"/>
      <c r="Y264" s="590"/>
      <c r="Z264" s="590"/>
    </row>
    <row r="265" spans="1:26" ht="13.5" customHeight="1">
      <c r="A265" s="589"/>
      <c r="B265" s="590"/>
      <c r="C265" s="590"/>
      <c r="D265" s="605"/>
      <c r="E265" s="590"/>
      <c r="F265" s="625"/>
      <c r="G265" s="590"/>
      <c r="H265" s="590"/>
      <c r="I265" s="590"/>
      <c r="J265" s="590"/>
      <c r="K265" s="590"/>
      <c r="L265" s="590"/>
      <c r="M265" s="590"/>
      <c r="N265" s="590"/>
      <c r="O265" s="590"/>
      <c r="P265" s="590"/>
      <c r="Q265" s="590"/>
      <c r="R265" s="590"/>
      <c r="S265" s="590"/>
      <c r="T265" s="590"/>
      <c r="U265" s="590"/>
      <c r="V265" s="590"/>
      <c r="W265" s="590"/>
      <c r="X265" s="590"/>
      <c r="Y265" s="590"/>
      <c r="Z265" s="590"/>
    </row>
    <row r="266" spans="1:26" ht="13.5" customHeight="1">
      <c r="A266" s="589"/>
      <c r="B266" s="590"/>
      <c r="C266" s="590"/>
      <c r="D266" s="605"/>
      <c r="E266" s="590"/>
      <c r="F266" s="625"/>
      <c r="G266" s="590"/>
      <c r="H266" s="590"/>
      <c r="I266" s="590"/>
      <c r="J266" s="590"/>
      <c r="K266" s="590"/>
      <c r="L266" s="590"/>
      <c r="M266" s="590"/>
      <c r="N266" s="590"/>
      <c r="O266" s="590"/>
      <c r="P266" s="590"/>
      <c r="Q266" s="590"/>
      <c r="R266" s="590"/>
      <c r="S266" s="590"/>
      <c r="T266" s="590"/>
      <c r="U266" s="590"/>
      <c r="V266" s="590"/>
      <c r="W266" s="590"/>
      <c r="X266" s="590"/>
      <c r="Y266" s="590"/>
      <c r="Z266" s="590"/>
    </row>
    <row r="267" spans="1:26" ht="13.5" customHeight="1">
      <c r="A267" s="589"/>
      <c r="B267" s="590"/>
      <c r="C267" s="590"/>
      <c r="D267" s="605"/>
      <c r="E267" s="590"/>
      <c r="F267" s="625"/>
      <c r="G267" s="590"/>
      <c r="H267" s="590"/>
      <c r="I267" s="590"/>
      <c r="J267" s="590"/>
      <c r="K267" s="590"/>
      <c r="L267" s="590"/>
      <c r="M267" s="590"/>
      <c r="N267" s="590"/>
      <c r="O267" s="590"/>
      <c r="P267" s="590"/>
      <c r="Q267" s="590"/>
      <c r="R267" s="590"/>
      <c r="S267" s="590"/>
      <c r="T267" s="590"/>
      <c r="U267" s="590"/>
      <c r="V267" s="590"/>
      <c r="W267" s="590"/>
      <c r="X267" s="590"/>
      <c r="Y267" s="590"/>
      <c r="Z267" s="590"/>
    </row>
    <row r="268" spans="1:26" ht="13.5" customHeight="1">
      <c r="A268" s="589"/>
      <c r="B268" s="590"/>
      <c r="C268" s="590"/>
      <c r="D268" s="605"/>
      <c r="E268" s="590"/>
      <c r="F268" s="625"/>
      <c r="G268" s="590"/>
      <c r="H268" s="590"/>
      <c r="I268" s="590"/>
      <c r="J268" s="590"/>
      <c r="K268" s="590"/>
      <c r="L268" s="590"/>
      <c r="M268" s="590"/>
      <c r="N268" s="590"/>
      <c r="O268" s="590"/>
      <c r="P268" s="590"/>
      <c r="Q268" s="590"/>
      <c r="R268" s="590"/>
      <c r="S268" s="590"/>
      <c r="T268" s="590"/>
      <c r="U268" s="590"/>
      <c r="V268" s="590"/>
      <c r="W268" s="590"/>
      <c r="X268" s="590"/>
      <c r="Y268" s="590"/>
      <c r="Z268" s="590"/>
    </row>
    <row r="269" spans="1:26" ht="13.5" customHeight="1">
      <c r="A269" s="589"/>
      <c r="B269" s="590"/>
      <c r="C269" s="590"/>
      <c r="D269" s="605"/>
      <c r="E269" s="590"/>
      <c r="F269" s="625"/>
      <c r="G269" s="590"/>
      <c r="H269" s="590"/>
      <c r="I269" s="590"/>
      <c r="J269" s="590"/>
      <c r="K269" s="590"/>
      <c r="L269" s="590"/>
      <c r="M269" s="590"/>
      <c r="N269" s="590"/>
      <c r="O269" s="590"/>
      <c r="P269" s="590"/>
      <c r="Q269" s="590"/>
      <c r="R269" s="590"/>
      <c r="S269" s="590"/>
      <c r="T269" s="590"/>
      <c r="U269" s="590"/>
      <c r="V269" s="590"/>
      <c r="W269" s="590"/>
      <c r="X269" s="590"/>
      <c r="Y269" s="590"/>
      <c r="Z269" s="590"/>
    </row>
    <row r="270" spans="1:26" ht="13.5" customHeight="1">
      <c r="A270" s="589"/>
      <c r="B270" s="590"/>
      <c r="C270" s="590"/>
      <c r="D270" s="605"/>
      <c r="E270" s="590"/>
      <c r="F270" s="625"/>
      <c r="G270" s="590"/>
      <c r="H270" s="590"/>
      <c r="I270" s="590"/>
      <c r="J270" s="590"/>
      <c r="K270" s="590"/>
      <c r="L270" s="590"/>
      <c r="M270" s="590"/>
      <c r="N270" s="590"/>
      <c r="O270" s="590"/>
      <c r="P270" s="590"/>
      <c r="Q270" s="590"/>
      <c r="R270" s="590"/>
      <c r="S270" s="590"/>
      <c r="T270" s="590"/>
      <c r="U270" s="590"/>
      <c r="V270" s="590"/>
      <c r="W270" s="590"/>
      <c r="X270" s="590"/>
      <c r="Y270" s="590"/>
      <c r="Z270" s="590"/>
    </row>
    <row r="271" spans="1:26" ht="13.5" customHeight="1">
      <c r="A271" s="589"/>
      <c r="B271" s="590"/>
      <c r="C271" s="590"/>
      <c r="D271" s="605"/>
      <c r="E271" s="590"/>
      <c r="F271" s="625"/>
      <c r="G271" s="590"/>
      <c r="H271" s="590"/>
      <c r="I271" s="590"/>
      <c r="J271" s="590"/>
      <c r="K271" s="590"/>
      <c r="L271" s="590"/>
      <c r="M271" s="590"/>
      <c r="N271" s="590"/>
      <c r="O271" s="590"/>
      <c r="P271" s="590"/>
      <c r="Q271" s="590"/>
      <c r="R271" s="590"/>
      <c r="S271" s="590"/>
      <c r="T271" s="590"/>
      <c r="U271" s="590"/>
      <c r="V271" s="590"/>
      <c r="W271" s="590"/>
      <c r="X271" s="590"/>
      <c r="Y271" s="590"/>
      <c r="Z271" s="590"/>
    </row>
    <row r="272" spans="1:26" ht="13.5" customHeight="1">
      <c r="A272" s="589"/>
      <c r="B272" s="590"/>
      <c r="C272" s="590"/>
      <c r="D272" s="605"/>
      <c r="E272" s="590"/>
      <c r="F272" s="625"/>
      <c r="G272" s="590"/>
      <c r="H272" s="590"/>
      <c r="I272" s="590"/>
      <c r="J272" s="590"/>
      <c r="K272" s="590"/>
      <c r="L272" s="590"/>
      <c r="M272" s="590"/>
      <c r="N272" s="590"/>
      <c r="O272" s="590"/>
      <c r="P272" s="590"/>
      <c r="Q272" s="590"/>
      <c r="R272" s="590"/>
      <c r="S272" s="590"/>
      <c r="T272" s="590"/>
      <c r="U272" s="590"/>
      <c r="V272" s="590"/>
      <c r="W272" s="590"/>
      <c r="X272" s="590"/>
      <c r="Y272" s="590"/>
      <c r="Z272" s="590"/>
    </row>
    <row r="273" spans="1:26" ht="13.5" customHeight="1">
      <c r="A273" s="589"/>
      <c r="B273" s="590"/>
      <c r="C273" s="590"/>
      <c r="D273" s="605"/>
      <c r="E273" s="590"/>
      <c r="F273" s="625"/>
      <c r="G273" s="590"/>
      <c r="H273" s="590"/>
      <c r="I273" s="590"/>
      <c r="J273" s="590"/>
      <c r="K273" s="590"/>
      <c r="L273" s="590"/>
      <c r="M273" s="590"/>
      <c r="N273" s="590"/>
      <c r="O273" s="590"/>
      <c r="P273" s="590"/>
      <c r="Q273" s="590"/>
      <c r="R273" s="590"/>
      <c r="S273" s="590"/>
      <c r="T273" s="590"/>
      <c r="U273" s="590"/>
      <c r="V273" s="590"/>
      <c r="W273" s="590"/>
      <c r="X273" s="590"/>
      <c r="Y273" s="590"/>
      <c r="Z273" s="590"/>
    </row>
    <row r="274" spans="1:26" ht="13.5" customHeight="1">
      <c r="A274" s="589"/>
      <c r="B274" s="590"/>
      <c r="C274" s="590"/>
      <c r="D274" s="605"/>
      <c r="E274" s="590"/>
      <c r="F274" s="625"/>
      <c r="G274" s="590"/>
      <c r="H274" s="590"/>
      <c r="I274" s="590"/>
      <c r="J274" s="590"/>
      <c r="K274" s="590"/>
      <c r="L274" s="590"/>
      <c r="M274" s="590"/>
      <c r="N274" s="590"/>
      <c r="O274" s="590"/>
      <c r="P274" s="590"/>
      <c r="Q274" s="590"/>
      <c r="R274" s="590"/>
      <c r="S274" s="590"/>
      <c r="T274" s="590"/>
      <c r="U274" s="590"/>
      <c r="V274" s="590"/>
      <c r="W274" s="590"/>
      <c r="X274" s="590"/>
      <c r="Y274" s="590"/>
      <c r="Z274" s="590"/>
    </row>
    <row r="275" spans="1:26" ht="13.5" customHeight="1">
      <c r="A275" s="589"/>
      <c r="B275" s="590"/>
      <c r="C275" s="590"/>
      <c r="D275" s="605"/>
      <c r="E275" s="590"/>
      <c r="F275" s="625"/>
      <c r="G275" s="590"/>
      <c r="H275" s="590"/>
      <c r="I275" s="590"/>
      <c r="J275" s="590"/>
      <c r="K275" s="590"/>
      <c r="L275" s="590"/>
      <c r="M275" s="590"/>
      <c r="N275" s="590"/>
      <c r="O275" s="590"/>
      <c r="P275" s="590"/>
      <c r="Q275" s="590"/>
      <c r="R275" s="590"/>
      <c r="S275" s="590"/>
      <c r="T275" s="590"/>
      <c r="U275" s="590"/>
      <c r="V275" s="590"/>
      <c r="W275" s="590"/>
      <c r="X275" s="590"/>
      <c r="Y275" s="590"/>
      <c r="Z275" s="590"/>
    </row>
    <row r="276" spans="1:26" ht="13.5" customHeight="1">
      <c r="A276" s="589"/>
      <c r="B276" s="590"/>
      <c r="C276" s="590"/>
      <c r="D276" s="605"/>
      <c r="E276" s="590"/>
      <c r="F276" s="625"/>
      <c r="G276" s="590"/>
      <c r="H276" s="590"/>
      <c r="I276" s="590"/>
      <c r="J276" s="590"/>
      <c r="K276" s="590"/>
      <c r="L276" s="590"/>
      <c r="M276" s="590"/>
      <c r="N276" s="590"/>
      <c r="O276" s="590"/>
      <c r="P276" s="590"/>
      <c r="Q276" s="590"/>
      <c r="R276" s="590"/>
      <c r="S276" s="590"/>
      <c r="T276" s="590"/>
      <c r="U276" s="590"/>
      <c r="V276" s="590"/>
      <c r="W276" s="590"/>
      <c r="X276" s="590"/>
      <c r="Y276" s="590"/>
      <c r="Z276" s="590"/>
    </row>
    <row r="277" spans="1:26" ht="13.5" customHeight="1">
      <c r="A277" s="589"/>
      <c r="B277" s="590"/>
      <c r="C277" s="590"/>
      <c r="D277" s="605"/>
      <c r="E277" s="590"/>
      <c r="F277" s="625"/>
      <c r="G277" s="590"/>
      <c r="H277" s="590"/>
      <c r="I277" s="590"/>
      <c r="J277" s="590"/>
      <c r="K277" s="590"/>
      <c r="L277" s="590"/>
      <c r="M277" s="590"/>
      <c r="N277" s="590"/>
      <c r="O277" s="590"/>
      <c r="P277" s="590"/>
      <c r="Q277" s="590"/>
      <c r="R277" s="590"/>
      <c r="S277" s="590"/>
      <c r="T277" s="590"/>
      <c r="U277" s="590"/>
      <c r="V277" s="590"/>
      <c r="W277" s="590"/>
      <c r="X277" s="590"/>
      <c r="Y277" s="590"/>
      <c r="Z277" s="590"/>
    </row>
    <row r="278" spans="1:26" ht="13.5" customHeight="1">
      <c r="A278" s="589"/>
      <c r="B278" s="590"/>
      <c r="C278" s="590"/>
      <c r="D278" s="605"/>
      <c r="E278" s="590"/>
      <c r="F278" s="625"/>
      <c r="G278" s="590"/>
      <c r="H278" s="590"/>
      <c r="I278" s="590"/>
      <c r="J278" s="590"/>
      <c r="K278" s="590"/>
      <c r="L278" s="590"/>
      <c r="M278" s="590"/>
      <c r="N278" s="590"/>
      <c r="O278" s="590"/>
      <c r="P278" s="590"/>
      <c r="Q278" s="590"/>
      <c r="R278" s="590"/>
      <c r="S278" s="590"/>
      <c r="T278" s="590"/>
      <c r="U278" s="590"/>
      <c r="V278" s="590"/>
      <c r="W278" s="590"/>
      <c r="X278" s="590"/>
      <c r="Y278" s="590"/>
      <c r="Z278" s="590"/>
    </row>
    <row r="279" spans="1:26" ht="13.5" customHeight="1">
      <c r="A279" s="589"/>
      <c r="B279" s="590"/>
      <c r="C279" s="590"/>
      <c r="D279" s="605"/>
      <c r="E279" s="590"/>
      <c r="F279" s="625"/>
      <c r="G279" s="590"/>
      <c r="H279" s="590"/>
      <c r="I279" s="590"/>
      <c r="J279" s="590"/>
      <c r="K279" s="590"/>
      <c r="L279" s="590"/>
      <c r="M279" s="590"/>
      <c r="N279" s="590"/>
      <c r="O279" s="590"/>
      <c r="P279" s="590"/>
      <c r="Q279" s="590"/>
      <c r="R279" s="590"/>
      <c r="S279" s="590"/>
      <c r="T279" s="590"/>
      <c r="U279" s="590"/>
      <c r="V279" s="590"/>
      <c r="W279" s="590"/>
      <c r="X279" s="590"/>
      <c r="Y279" s="590"/>
      <c r="Z279" s="590"/>
    </row>
    <row r="280" spans="1:26" ht="13.5" customHeight="1">
      <c r="A280" s="589"/>
      <c r="B280" s="590"/>
      <c r="C280" s="590"/>
      <c r="D280" s="605"/>
      <c r="E280" s="590"/>
      <c r="F280" s="625"/>
      <c r="G280" s="590"/>
      <c r="H280" s="590"/>
      <c r="I280" s="590"/>
      <c r="J280" s="590"/>
      <c r="K280" s="590"/>
      <c r="L280" s="590"/>
      <c r="M280" s="590"/>
      <c r="N280" s="590"/>
      <c r="O280" s="590"/>
      <c r="P280" s="590"/>
      <c r="Q280" s="590"/>
      <c r="R280" s="590"/>
      <c r="S280" s="590"/>
      <c r="T280" s="590"/>
      <c r="U280" s="590"/>
      <c r="V280" s="590"/>
      <c r="W280" s="590"/>
      <c r="X280" s="590"/>
      <c r="Y280" s="590"/>
      <c r="Z280" s="590"/>
    </row>
    <row r="281" spans="1:26" ht="13.5" customHeight="1">
      <c r="A281" s="589"/>
      <c r="B281" s="590"/>
      <c r="C281" s="590"/>
      <c r="D281" s="605"/>
      <c r="E281" s="590"/>
      <c r="F281" s="625"/>
      <c r="G281" s="590"/>
      <c r="H281" s="590"/>
      <c r="I281" s="590"/>
      <c r="J281" s="590"/>
      <c r="K281" s="590"/>
      <c r="L281" s="590"/>
      <c r="M281" s="590"/>
      <c r="N281" s="590"/>
      <c r="O281" s="590"/>
      <c r="P281" s="590"/>
      <c r="Q281" s="590"/>
      <c r="R281" s="590"/>
      <c r="S281" s="590"/>
      <c r="T281" s="590"/>
      <c r="U281" s="590"/>
      <c r="V281" s="590"/>
      <c r="W281" s="590"/>
      <c r="X281" s="590"/>
      <c r="Y281" s="590"/>
      <c r="Z281" s="590"/>
    </row>
    <row r="282" spans="1:26" ht="13.5" customHeight="1">
      <c r="A282" s="589"/>
      <c r="B282" s="590"/>
      <c r="C282" s="590"/>
      <c r="D282" s="605"/>
      <c r="E282" s="590"/>
      <c r="F282" s="625"/>
      <c r="G282" s="590"/>
      <c r="H282" s="590"/>
      <c r="I282" s="590"/>
      <c r="J282" s="590"/>
      <c r="K282" s="590"/>
      <c r="L282" s="590"/>
      <c r="M282" s="590"/>
      <c r="N282" s="590"/>
      <c r="O282" s="590"/>
      <c r="P282" s="590"/>
      <c r="Q282" s="590"/>
      <c r="R282" s="590"/>
      <c r="S282" s="590"/>
      <c r="T282" s="590"/>
      <c r="U282" s="590"/>
      <c r="V282" s="590"/>
      <c r="W282" s="590"/>
      <c r="X282" s="590"/>
      <c r="Y282" s="590"/>
      <c r="Z282" s="590"/>
    </row>
    <row r="283" spans="1:26" ht="13.5" customHeight="1">
      <c r="A283" s="589"/>
      <c r="B283" s="590"/>
      <c r="C283" s="590"/>
      <c r="D283" s="605"/>
      <c r="E283" s="590"/>
      <c r="F283" s="625"/>
      <c r="G283" s="590"/>
      <c r="H283" s="590"/>
      <c r="I283" s="590"/>
      <c r="J283" s="590"/>
      <c r="K283" s="590"/>
      <c r="L283" s="590"/>
      <c r="M283" s="590"/>
      <c r="N283" s="590"/>
      <c r="O283" s="590"/>
      <c r="P283" s="590"/>
      <c r="Q283" s="590"/>
      <c r="R283" s="590"/>
      <c r="S283" s="590"/>
      <c r="T283" s="590"/>
      <c r="U283" s="590"/>
      <c r="V283" s="590"/>
      <c r="W283" s="590"/>
      <c r="X283" s="590"/>
      <c r="Y283" s="590"/>
      <c r="Z283" s="590"/>
    </row>
    <row r="284" spans="1:26" ht="13.5" customHeight="1">
      <c r="A284" s="589"/>
      <c r="B284" s="590"/>
      <c r="C284" s="590"/>
      <c r="D284" s="605"/>
      <c r="E284" s="590"/>
      <c r="F284" s="625"/>
      <c r="G284" s="590"/>
      <c r="H284" s="590"/>
      <c r="I284" s="590"/>
      <c r="J284" s="590"/>
      <c r="K284" s="590"/>
      <c r="L284" s="590"/>
      <c r="M284" s="590"/>
      <c r="N284" s="590"/>
      <c r="O284" s="590"/>
      <c r="P284" s="590"/>
      <c r="Q284" s="590"/>
      <c r="R284" s="590"/>
      <c r="S284" s="590"/>
      <c r="T284" s="590"/>
      <c r="U284" s="590"/>
      <c r="V284" s="590"/>
      <c r="W284" s="590"/>
      <c r="X284" s="590"/>
      <c r="Y284" s="590"/>
      <c r="Z284" s="590"/>
    </row>
    <row r="285" spans="1:26" ht="13.5" customHeight="1">
      <c r="A285" s="589"/>
      <c r="B285" s="590"/>
      <c r="C285" s="590"/>
      <c r="D285" s="605"/>
      <c r="E285" s="590"/>
      <c r="F285" s="625"/>
      <c r="G285" s="590"/>
      <c r="H285" s="590"/>
      <c r="I285" s="590"/>
      <c r="J285" s="590"/>
      <c r="K285" s="590"/>
      <c r="L285" s="590"/>
      <c r="M285" s="590"/>
      <c r="N285" s="590"/>
      <c r="O285" s="590"/>
      <c r="P285" s="590"/>
      <c r="Q285" s="590"/>
      <c r="R285" s="590"/>
      <c r="S285" s="590"/>
      <c r="T285" s="590"/>
      <c r="U285" s="590"/>
      <c r="V285" s="590"/>
      <c r="W285" s="590"/>
      <c r="X285" s="590"/>
      <c r="Y285" s="590"/>
      <c r="Z285" s="590"/>
    </row>
    <row r="286" spans="1:26" ht="13.5" customHeight="1">
      <c r="A286" s="589"/>
      <c r="B286" s="590"/>
      <c r="C286" s="590"/>
      <c r="D286" s="605"/>
      <c r="E286" s="590"/>
      <c r="F286" s="625"/>
      <c r="G286" s="590"/>
      <c r="H286" s="590"/>
      <c r="I286" s="590"/>
      <c r="J286" s="590"/>
      <c r="K286" s="590"/>
      <c r="L286" s="590"/>
      <c r="M286" s="590"/>
      <c r="N286" s="590"/>
      <c r="O286" s="590"/>
      <c r="P286" s="590"/>
      <c r="Q286" s="590"/>
      <c r="R286" s="590"/>
      <c r="S286" s="590"/>
      <c r="T286" s="590"/>
      <c r="U286" s="590"/>
      <c r="V286" s="590"/>
      <c r="W286" s="590"/>
      <c r="X286" s="590"/>
      <c r="Y286" s="590"/>
      <c r="Z286" s="590"/>
    </row>
    <row r="287" spans="1:26" ht="13.5" customHeight="1">
      <c r="A287" s="589"/>
      <c r="B287" s="590"/>
      <c r="C287" s="590"/>
      <c r="D287" s="605"/>
      <c r="E287" s="590"/>
      <c r="F287" s="625"/>
      <c r="G287" s="590"/>
      <c r="H287" s="590"/>
      <c r="I287" s="590"/>
      <c r="J287" s="590"/>
      <c r="K287" s="590"/>
      <c r="L287" s="590"/>
      <c r="M287" s="590"/>
      <c r="N287" s="590"/>
      <c r="O287" s="590"/>
      <c r="P287" s="590"/>
      <c r="Q287" s="590"/>
      <c r="R287" s="590"/>
      <c r="S287" s="590"/>
      <c r="T287" s="590"/>
      <c r="U287" s="590"/>
      <c r="V287" s="590"/>
      <c r="W287" s="590"/>
      <c r="X287" s="590"/>
      <c r="Y287" s="590"/>
      <c r="Z287" s="590"/>
    </row>
    <row r="288" spans="1:26" ht="13.5" customHeight="1">
      <c r="A288" s="589"/>
      <c r="B288" s="590"/>
      <c r="C288" s="590"/>
      <c r="D288" s="605"/>
      <c r="E288" s="590"/>
      <c r="F288" s="625"/>
      <c r="G288" s="590"/>
      <c r="H288" s="590"/>
      <c r="I288" s="590"/>
      <c r="J288" s="590"/>
      <c r="K288" s="590"/>
      <c r="L288" s="590"/>
      <c r="M288" s="590"/>
      <c r="N288" s="590"/>
      <c r="O288" s="590"/>
      <c r="P288" s="590"/>
      <c r="Q288" s="590"/>
      <c r="R288" s="590"/>
      <c r="S288" s="590"/>
      <c r="T288" s="590"/>
      <c r="U288" s="590"/>
      <c r="V288" s="590"/>
      <c r="W288" s="590"/>
      <c r="X288" s="590"/>
      <c r="Y288" s="590"/>
      <c r="Z288" s="590"/>
    </row>
    <row r="289" spans="1:26" ht="13.5" customHeight="1">
      <c r="A289" s="589"/>
      <c r="B289" s="590"/>
      <c r="C289" s="590"/>
      <c r="D289" s="605"/>
      <c r="E289" s="590"/>
      <c r="F289" s="625"/>
      <c r="G289" s="590"/>
      <c r="H289" s="590"/>
      <c r="I289" s="590"/>
      <c r="J289" s="590"/>
      <c r="K289" s="590"/>
      <c r="L289" s="590"/>
      <c r="M289" s="590"/>
      <c r="N289" s="590"/>
      <c r="O289" s="590"/>
      <c r="P289" s="590"/>
      <c r="Q289" s="590"/>
      <c r="R289" s="590"/>
      <c r="S289" s="590"/>
      <c r="T289" s="590"/>
      <c r="U289" s="590"/>
      <c r="V289" s="590"/>
      <c r="W289" s="590"/>
      <c r="X289" s="590"/>
      <c r="Y289" s="590"/>
      <c r="Z289" s="590"/>
    </row>
    <row r="290" spans="1:26" ht="13.5" customHeight="1">
      <c r="A290" s="589"/>
      <c r="B290" s="590"/>
      <c r="C290" s="590"/>
      <c r="D290" s="605"/>
      <c r="E290" s="590"/>
      <c r="F290" s="625"/>
      <c r="G290" s="590"/>
      <c r="H290" s="590"/>
      <c r="I290" s="590"/>
      <c r="J290" s="590"/>
      <c r="K290" s="590"/>
      <c r="L290" s="590"/>
      <c r="M290" s="590"/>
      <c r="N290" s="590"/>
      <c r="O290" s="590"/>
      <c r="P290" s="590"/>
      <c r="Q290" s="590"/>
      <c r="R290" s="590"/>
      <c r="S290" s="590"/>
      <c r="T290" s="590"/>
      <c r="U290" s="590"/>
      <c r="V290" s="590"/>
      <c r="W290" s="590"/>
      <c r="X290" s="590"/>
      <c r="Y290" s="590"/>
      <c r="Z290" s="590"/>
    </row>
    <row r="291" spans="1:26" ht="13.5" customHeight="1">
      <c r="A291" s="589"/>
      <c r="B291" s="590"/>
      <c r="C291" s="590"/>
      <c r="D291" s="605"/>
      <c r="E291" s="590"/>
      <c r="F291" s="625"/>
      <c r="G291" s="590"/>
      <c r="H291" s="590"/>
      <c r="I291" s="590"/>
      <c r="J291" s="590"/>
      <c r="K291" s="590"/>
      <c r="L291" s="590"/>
      <c r="M291" s="590"/>
      <c r="N291" s="590"/>
      <c r="O291" s="590"/>
      <c r="P291" s="590"/>
      <c r="Q291" s="590"/>
      <c r="R291" s="590"/>
      <c r="S291" s="590"/>
      <c r="T291" s="590"/>
      <c r="U291" s="590"/>
      <c r="V291" s="590"/>
      <c r="W291" s="590"/>
      <c r="X291" s="590"/>
      <c r="Y291" s="590"/>
      <c r="Z291" s="590"/>
    </row>
    <row r="292" spans="1:26" ht="13.5" customHeight="1">
      <c r="A292" s="589"/>
      <c r="B292" s="590"/>
      <c r="C292" s="590"/>
      <c r="D292" s="605"/>
      <c r="E292" s="590"/>
      <c r="F292" s="625"/>
      <c r="G292" s="590"/>
      <c r="H292" s="590"/>
      <c r="I292" s="590"/>
      <c r="J292" s="590"/>
      <c r="K292" s="590"/>
      <c r="L292" s="590"/>
      <c r="M292" s="590"/>
      <c r="N292" s="590"/>
      <c r="O292" s="590"/>
      <c r="P292" s="590"/>
      <c r="Q292" s="590"/>
      <c r="R292" s="590"/>
      <c r="S292" s="590"/>
      <c r="T292" s="590"/>
      <c r="U292" s="590"/>
      <c r="V292" s="590"/>
      <c r="W292" s="590"/>
      <c r="X292" s="590"/>
      <c r="Y292" s="590"/>
      <c r="Z292" s="590"/>
    </row>
    <row r="293" spans="1:26" ht="13.5" customHeight="1">
      <c r="A293" s="589"/>
      <c r="B293" s="590"/>
      <c r="C293" s="590"/>
      <c r="D293" s="605"/>
      <c r="E293" s="590"/>
      <c r="F293" s="625"/>
      <c r="G293" s="590"/>
      <c r="H293" s="590"/>
      <c r="I293" s="590"/>
      <c r="J293" s="590"/>
      <c r="K293" s="590"/>
      <c r="L293" s="590"/>
      <c r="M293" s="590"/>
      <c r="N293" s="590"/>
      <c r="O293" s="590"/>
      <c r="P293" s="590"/>
      <c r="Q293" s="590"/>
      <c r="R293" s="590"/>
      <c r="S293" s="590"/>
      <c r="T293" s="590"/>
      <c r="U293" s="590"/>
      <c r="V293" s="590"/>
      <c r="W293" s="590"/>
      <c r="X293" s="590"/>
      <c r="Y293" s="590"/>
      <c r="Z293" s="590"/>
    </row>
    <row r="294" spans="1:26" ht="13.5" customHeight="1">
      <c r="A294" s="589"/>
      <c r="B294" s="590"/>
      <c r="C294" s="590"/>
      <c r="D294" s="605"/>
      <c r="E294" s="590"/>
      <c r="F294" s="625"/>
      <c r="G294" s="590"/>
      <c r="H294" s="590"/>
      <c r="I294" s="590"/>
      <c r="J294" s="590"/>
      <c r="K294" s="590"/>
      <c r="L294" s="590"/>
      <c r="M294" s="590"/>
      <c r="N294" s="590"/>
      <c r="O294" s="590"/>
      <c r="P294" s="590"/>
      <c r="Q294" s="590"/>
      <c r="R294" s="590"/>
      <c r="S294" s="590"/>
      <c r="T294" s="590"/>
      <c r="U294" s="590"/>
      <c r="V294" s="590"/>
      <c r="W294" s="590"/>
      <c r="X294" s="590"/>
      <c r="Y294" s="590"/>
      <c r="Z294" s="590"/>
    </row>
    <row r="295" spans="1:26" ht="13.5" customHeight="1">
      <c r="A295" s="589"/>
      <c r="B295" s="590"/>
      <c r="C295" s="590"/>
      <c r="D295" s="605"/>
      <c r="E295" s="590"/>
      <c r="F295" s="625"/>
      <c r="G295" s="590"/>
      <c r="H295" s="590"/>
      <c r="I295" s="590"/>
      <c r="J295" s="590"/>
      <c r="K295" s="590"/>
      <c r="L295" s="590"/>
      <c r="M295" s="590"/>
      <c r="N295" s="590"/>
      <c r="O295" s="590"/>
      <c r="P295" s="590"/>
      <c r="Q295" s="590"/>
      <c r="R295" s="590"/>
      <c r="S295" s="590"/>
      <c r="T295" s="590"/>
      <c r="U295" s="590"/>
      <c r="V295" s="590"/>
      <c r="W295" s="590"/>
      <c r="X295" s="590"/>
      <c r="Y295" s="590"/>
      <c r="Z295" s="590"/>
    </row>
    <row r="296" spans="1:26" ht="13.5" customHeight="1">
      <c r="A296" s="589"/>
      <c r="B296" s="590"/>
      <c r="C296" s="590"/>
      <c r="D296" s="605"/>
      <c r="E296" s="590"/>
      <c r="F296" s="625"/>
      <c r="G296" s="590"/>
      <c r="H296" s="590"/>
      <c r="I296" s="590"/>
      <c r="J296" s="590"/>
      <c r="K296" s="590"/>
      <c r="L296" s="590"/>
      <c r="M296" s="590"/>
      <c r="N296" s="590"/>
      <c r="O296" s="590"/>
      <c r="P296" s="590"/>
      <c r="Q296" s="590"/>
      <c r="R296" s="590"/>
      <c r="S296" s="590"/>
      <c r="T296" s="590"/>
      <c r="U296" s="590"/>
      <c r="V296" s="590"/>
      <c r="W296" s="590"/>
      <c r="X296" s="590"/>
      <c r="Y296" s="590"/>
      <c r="Z296" s="590"/>
    </row>
    <row r="297" spans="1:26" ht="13.5" customHeight="1">
      <c r="A297" s="589"/>
      <c r="B297" s="590"/>
      <c r="C297" s="590"/>
      <c r="D297" s="605"/>
      <c r="E297" s="590"/>
      <c r="F297" s="625"/>
      <c r="G297" s="590"/>
      <c r="H297" s="590"/>
      <c r="I297" s="590"/>
      <c r="J297" s="590"/>
      <c r="K297" s="590"/>
      <c r="L297" s="590"/>
      <c r="M297" s="590"/>
      <c r="N297" s="590"/>
      <c r="O297" s="590"/>
      <c r="P297" s="590"/>
      <c r="Q297" s="590"/>
      <c r="R297" s="590"/>
      <c r="S297" s="590"/>
      <c r="T297" s="590"/>
      <c r="U297" s="590"/>
      <c r="V297" s="590"/>
      <c r="W297" s="590"/>
      <c r="X297" s="590"/>
      <c r="Y297" s="590"/>
      <c r="Z297" s="590"/>
    </row>
    <row r="298" spans="1:26" ht="13.5" customHeight="1">
      <c r="A298" s="589"/>
      <c r="B298" s="590"/>
      <c r="C298" s="590"/>
      <c r="D298" s="605"/>
      <c r="E298" s="590"/>
      <c r="F298" s="625"/>
      <c r="G298" s="590"/>
      <c r="H298" s="590"/>
      <c r="I298" s="590"/>
      <c r="J298" s="590"/>
      <c r="K298" s="590"/>
      <c r="L298" s="590"/>
      <c r="M298" s="590"/>
      <c r="N298" s="590"/>
      <c r="O298" s="590"/>
      <c r="P298" s="590"/>
      <c r="Q298" s="590"/>
      <c r="R298" s="590"/>
      <c r="S298" s="590"/>
      <c r="T298" s="590"/>
      <c r="U298" s="590"/>
      <c r="V298" s="590"/>
      <c r="W298" s="590"/>
      <c r="X298" s="590"/>
      <c r="Y298" s="590"/>
      <c r="Z298" s="590"/>
    </row>
    <row r="299" spans="1:26" ht="13.5" customHeight="1">
      <c r="A299" s="589"/>
      <c r="B299" s="590"/>
      <c r="C299" s="590"/>
      <c r="D299" s="605"/>
      <c r="E299" s="590"/>
      <c r="F299" s="625"/>
      <c r="G299" s="590"/>
      <c r="H299" s="590"/>
      <c r="I299" s="590"/>
      <c r="J299" s="590"/>
      <c r="K299" s="590"/>
      <c r="L299" s="590"/>
      <c r="M299" s="590"/>
      <c r="N299" s="590"/>
      <c r="O299" s="590"/>
      <c r="P299" s="590"/>
      <c r="Q299" s="590"/>
      <c r="R299" s="590"/>
      <c r="S299" s="590"/>
      <c r="T299" s="590"/>
      <c r="U299" s="590"/>
      <c r="V299" s="590"/>
      <c r="W299" s="590"/>
      <c r="X299" s="590"/>
      <c r="Y299" s="590"/>
      <c r="Z299" s="590"/>
    </row>
    <row r="300" spans="1:26" ht="13.5" customHeight="1">
      <c r="A300" s="589"/>
      <c r="B300" s="590"/>
      <c r="C300" s="590"/>
      <c r="D300" s="605"/>
      <c r="E300" s="590"/>
      <c r="F300" s="625"/>
      <c r="G300" s="590"/>
      <c r="H300" s="590"/>
      <c r="I300" s="590"/>
      <c r="J300" s="590"/>
      <c r="K300" s="590"/>
      <c r="L300" s="590"/>
      <c r="M300" s="590"/>
      <c r="N300" s="590"/>
      <c r="O300" s="590"/>
      <c r="P300" s="590"/>
      <c r="Q300" s="590"/>
      <c r="R300" s="590"/>
      <c r="S300" s="590"/>
      <c r="T300" s="590"/>
      <c r="U300" s="590"/>
      <c r="V300" s="590"/>
      <c r="W300" s="590"/>
      <c r="X300" s="590"/>
      <c r="Y300" s="590"/>
      <c r="Z300" s="590"/>
    </row>
    <row r="301" spans="1:26" ht="13.5" customHeight="1">
      <c r="A301" s="589"/>
      <c r="B301" s="590"/>
      <c r="C301" s="590"/>
      <c r="D301" s="605"/>
      <c r="E301" s="590"/>
      <c r="F301" s="625"/>
      <c r="G301" s="590"/>
      <c r="H301" s="590"/>
      <c r="I301" s="590"/>
      <c r="J301" s="590"/>
      <c r="K301" s="590"/>
      <c r="L301" s="590"/>
      <c r="M301" s="590"/>
      <c r="N301" s="590"/>
      <c r="O301" s="590"/>
      <c r="P301" s="590"/>
      <c r="Q301" s="590"/>
      <c r="R301" s="590"/>
      <c r="S301" s="590"/>
      <c r="T301" s="590"/>
      <c r="U301" s="590"/>
      <c r="V301" s="590"/>
      <c r="W301" s="590"/>
      <c r="X301" s="590"/>
      <c r="Y301" s="590"/>
      <c r="Z301" s="590"/>
    </row>
    <row r="302" spans="1:26" ht="13.5" customHeight="1">
      <c r="A302" s="589"/>
      <c r="B302" s="590"/>
      <c r="C302" s="590"/>
      <c r="D302" s="605"/>
      <c r="E302" s="590"/>
      <c r="F302" s="625"/>
      <c r="G302" s="590"/>
      <c r="H302" s="590"/>
      <c r="I302" s="590"/>
      <c r="J302" s="590"/>
      <c r="K302" s="590"/>
      <c r="L302" s="590"/>
      <c r="M302" s="590"/>
      <c r="N302" s="590"/>
      <c r="O302" s="590"/>
      <c r="P302" s="590"/>
      <c r="Q302" s="590"/>
      <c r="R302" s="590"/>
      <c r="S302" s="590"/>
      <c r="T302" s="590"/>
      <c r="U302" s="590"/>
      <c r="V302" s="590"/>
      <c r="W302" s="590"/>
      <c r="X302" s="590"/>
      <c r="Y302" s="590"/>
      <c r="Z302" s="590"/>
    </row>
    <row r="303" spans="1:26" ht="13.5" customHeight="1">
      <c r="A303" s="589"/>
      <c r="B303" s="590"/>
      <c r="C303" s="590"/>
      <c r="D303" s="605"/>
      <c r="E303" s="590"/>
      <c r="F303" s="625"/>
      <c r="G303" s="590"/>
      <c r="H303" s="590"/>
      <c r="I303" s="590"/>
      <c r="J303" s="590"/>
      <c r="K303" s="590"/>
      <c r="L303" s="590"/>
      <c r="M303" s="590"/>
      <c r="N303" s="590"/>
      <c r="O303" s="590"/>
      <c r="P303" s="590"/>
      <c r="Q303" s="590"/>
      <c r="R303" s="590"/>
      <c r="S303" s="590"/>
      <c r="T303" s="590"/>
      <c r="U303" s="590"/>
      <c r="V303" s="590"/>
      <c r="W303" s="590"/>
      <c r="X303" s="590"/>
      <c r="Y303" s="590"/>
      <c r="Z303" s="590"/>
    </row>
    <row r="304" spans="1:26" ht="13.5" customHeight="1">
      <c r="A304" s="589"/>
      <c r="B304" s="590"/>
      <c r="C304" s="590"/>
      <c r="D304" s="605"/>
      <c r="E304" s="590"/>
      <c r="F304" s="625"/>
      <c r="G304" s="590"/>
      <c r="H304" s="590"/>
      <c r="I304" s="590"/>
      <c r="J304" s="590"/>
      <c r="K304" s="590"/>
      <c r="L304" s="590"/>
      <c r="M304" s="590"/>
      <c r="N304" s="590"/>
      <c r="O304" s="590"/>
      <c r="P304" s="590"/>
      <c r="Q304" s="590"/>
      <c r="R304" s="590"/>
      <c r="S304" s="590"/>
      <c r="T304" s="590"/>
      <c r="U304" s="590"/>
      <c r="V304" s="590"/>
      <c r="W304" s="590"/>
      <c r="X304" s="590"/>
      <c r="Y304" s="590"/>
      <c r="Z304" s="590"/>
    </row>
    <row r="305" spans="1:26" ht="13.5" customHeight="1">
      <c r="A305" s="589"/>
      <c r="B305" s="590"/>
      <c r="C305" s="590"/>
      <c r="D305" s="605"/>
      <c r="E305" s="590"/>
      <c r="F305" s="625"/>
      <c r="G305" s="590"/>
      <c r="H305" s="590"/>
      <c r="I305" s="590"/>
      <c r="J305" s="590"/>
      <c r="K305" s="590"/>
      <c r="L305" s="590"/>
      <c r="M305" s="590"/>
      <c r="N305" s="590"/>
      <c r="O305" s="590"/>
      <c r="P305" s="590"/>
      <c r="Q305" s="590"/>
      <c r="R305" s="590"/>
      <c r="S305" s="590"/>
      <c r="T305" s="590"/>
      <c r="U305" s="590"/>
      <c r="V305" s="590"/>
      <c r="W305" s="590"/>
      <c r="X305" s="590"/>
      <c r="Y305" s="590"/>
      <c r="Z305" s="590"/>
    </row>
    <row r="306" spans="1:26" ht="13.5" customHeight="1">
      <c r="A306" s="589"/>
      <c r="B306" s="590"/>
      <c r="C306" s="590"/>
      <c r="D306" s="605"/>
      <c r="E306" s="590"/>
      <c r="F306" s="625"/>
      <c r="G306" s="590"/>
      <c r="H306" s="590"/>
      <c r="I306" s="590"/>
      <c r="J306" s="590"/>
      <c r="K306" s="590"/>
      <c r="L306" s="590"/>
      <c r="M306" s="590"/>
      <c r="N306" s="590"/>
      <c r="O306" s="590"/>
      <c r="P306" s="590"/>
      <c r="Q306" s="590"/>
      <c r="R306" s="590"/>
      <c r="S306" s="590"/>
      <c r="T306" s="590"/>
      <c r="U306" s="590"/>
      <c r="V306" s="590"/>
      <c r="W306" s="590"/>
      <c r="X306" s="590"/>
      <c r="Y306" s="590"/>
      <c r="Z306" s="590"/>
    </row>
    <row r="307" spans="1:26" ht="13.5" customHeight="1">
      <c r="A307" s="589"/>
      <c r="B307" s="590"/>
      <c r="C307" s="590"/>
      <c r="D307" s="605"/>
      <c r="E307" s="590"/>
      <c r="F307" s="625"/>
      <c r="G307" s="590"/>
      <c r="H307" s="590"/>
      <c r="I307" s="590"/>
      <c r="J307" s="590"/>
      <c r="K307" s="590"/>
      <c r="L307" s="590"/>
      <c r="M307" s="590"/>
      <c r="N307" s="590"/>
      <c r="O307" s="590"/>
      <c r="P307" s="590"/>
      <c r="Q307" s="590"/>
      <c r="R307" s="590"/>
      <c r="S307" s="590"/>
      <c r="T307" s="590"/>
      <c r="U307" s="590"/>
      <c r="V307" s="590"/>
      <c r="W307" s="590"/>
      <c r="X307" s="590"/>
      <c r="Y307" s="590"/>
      <c r="Z307" s="590"/>
    </row>
    <row r="308" spans="1:26" ht="13.5" customHeight="1">
      <c r="A308" s="589"/>
      <c r="B308" s="590"/>
      <c r="C308" s="590"/>
      <c r="D308" s="605"/>
      <c r="E308" s="590"/>
      <c r="F308" s="625"/>
      <c r="G308" s="590"/>
      <c r="H308" s="590"/>
      <c r="I308" s="590"/>
      <c r="J308" s="590"/>
      <c r="K308" s="590"/>
      <c r="L308" s="590"/>
      <c r="M308" s="590"/>
      <c r="N308" s="590"/>
      <c r="O308" s="590"/>
      <c r="P308" s="590"/>
      <c r="Q308" s="590"/>
      <c r="R308" s="590"/>
      <c r="S308" s="590"/>
      <c r="T308" s="590"/>
      <c r="U308" s="590"/>
      <c r="V308" s="590"/>
      <c r="W308" s="590"/>
      <c r="X308" s="590"/>
      <c r="Y308" s="590"/>
      <c r="Z308" s="590"/>
    </row>
    <row r="309" spans="1:26" ht="13.5" customHeight="1">
      <c r="A309" s="589"/>
      <c r="B309" s="590"/>
      <c r="C309" s="590"/>
      <c r="D309" s="605"/>
      <c r="E309" s="590"/>
      <c r="F309" s="625"/>
      <c r="G309" s="590"/>
      <c r="H309" s="590"/>
      <c r="I309" s="590"/>
      <c r="J309" s="590"/>
      <c r="K309" s="590"/>
      <c r="L309" s="590"/>
      <c r="M309" s="590"/>
      <c r="N309" s="590"/>
      <c r="O309" s="590"/>
      <c r="P309" s="590"/>
      <c r="Q309" s="590"/>
      <c r="R309" s="590"/>
      <c r="S309" s="590"/>
      <c r="T309" s="590"/>
      <c r="U309" s="590"/>
      <c r="V309" s="590"/>
      <c r="W309" s="590"/>
      <c r="X309" s="590"/>
      <c r="Y309" s="590"/>
      <c r="Z309" s="590"/>
    </row>
    <row r="310" spans="1:26" ht="13.5" customHeight="1">
      <c r="A310" s="589"/>
      <c r="B310" s="590"/>
      <c r="C310" s="590"/>
      <c r="D310" s="605"/>
      <c r="E310" s="590"/>
      <c r="F310" s="625"/>
      <c r="G310" s="590"/>
      <c r="H310" s="590"/>
      <c r="I310" s="590"/>
      <c r="J310" s="590"/>
      <c r="K310" s="590"/>
      <c r="L310" s="590"/>
      <c r="M310" s="590"/>
      <c r="N310" s="590"/>
      <c r="O310" s="590"/>
      <c r="P310" s="590"/>
      <c r="Q310" s="590"/>
      <c r="R310" s="590"/>
      <c r="S310" s="590"/>
      <c r="T310" s="590"/>
      <c r="U310" s="590"/>
      <c r="V310" s="590"/>
      <c r="W310" s="590"/>
      <c r="X310" s="590"/>
      <c r="Y310" s="590"/>
      <c r="Z310" s="590"/>
    </row>
    <row r="311" spans="1:26" ht="13.5" customHeight="1">
      <c r="A311" s="589"/>
      <c r="B311" s="590"/>
      <c r="C311" s="590"/>
      <c r="D311" s="605"/>
      <c r="E311" s="590"/>
      <c r="F311" s="625"/>
      <c r="G311" s="590"/>
      <c r="H311" s="590"/>
      <c r="I311" s="590"/>
      <c r="J311" s="590"/>
      <c r="K311" s="590"/>
      <c r="L311" s="590"/>
      <c r="M311" s="590"/>
      <c r="N311" s="590"/>
      <c r="O311" s="590"/>
      <c r="P311" s="590"/>
      <c r="Q311" s="590"/>
      <c r="R311" s="590"/>
      <c r="S311" s="590"/>
      <c r="T311" s="590"/>
      <c r="U311" s="590"/>
      <c r="V311" s="590"/>
      <c r="W311" s="590"/>
      <c r="X311" s="590"/>
      <c r="Y311" s="590"/>
      <c r="Z311" s="590"/>
    </row>
    <row r="312" spans="1:26" ht="13.5" customHeight="1">
      <c r="A312" s="589"/>
      <c r="B312" s="590"/>
      <c r="C312" s="590"/>
      <c r="D312" s="605"/>
      <c r="E312" s="590"/>
      <c r="F312" s="625"/>
      <c r="G312" s="590"/>
      <c r="H312" s="590"/>
      <c r="I312" s="590"/>
      <c r="J312" s="590"/>
      <c r="K312" s="590"/>
      <c r="L312" s="590"/>
      <c r="M312" s="590"/>
      <c r="N312" s="590"/>
      <c r="O312" s="590"/>
      <c r="P312" s="590"/>
      <c r="Q312" s="590"/>
      <c r="R312" s="590"/>
      <c r="S312" s="590"/>
      <c r="T312" s="590"/>
      <c r="U312" s="590"/>
      <c r="V312" s="590"/>
      <c r="W312" s="590"/>
      <c r="X312" s="590"/>
      <c r="Y312" s="590"/>
      <c r="Z312" s="590"/>
    </row>
    <row r="313" spans="1:26" ht="13.5" customHeight="1">
      <c r="A313" s="589"/>
      <c r="B313" s="590"/>
      <c r="C313" s="590"/>
      <c r="D313" s="605"/>
      <c r="E313" s="590"/>
      <c r="F313" s="625"/>
      <c r="G313" s="590"/>
      <c r="H313" s="590"/>
      <c r="I313" s="590"/>
      <c r="J313" s="590"/>
      <c r="K313" s="590"/>
      <c r="L313" s="590"/>
      <c r="M313" s="590"/>
      <c r="N313" s="590"/>
      <c r="O313" s="590"/>
      <c r="P313" s="590"/>
      <c r="Q313" s="590"/>
      <c r="R313" s="590"/>
      <c r="S313" s="590"/>
      <c r="T313" s="590"/>
      <c r="U313" s="590"/>
      <c r="V313" s="590"/>
      <c r="W313" s="590"/>
      <c r="X313" s="590"/>
      <c r="Y313" s="590"/>
      <c r="Z313" s="590"/>
    </row>
    <row r="314" spans="1:26" ht="13.5" customHeight="1">
      <c r="A314" s="589"/>
      <c r="B314" s="590"/>
      <c r="C314" s="590"/>
      <c r="D314" s="605"/>
      <c r="E314" s="590"/>
      <c r="F314" s="625"/>
      <c r="G314" s="590"/>
      <c r="H314" s="590"/>
      <c r="I314" s="590"/>
      <c r="J314" s="590"/>
      <c r="K314" s="590"/>
      <c r="L314" s="590"/>
      <c r="M314" s="590"/>
      <c r="N314" s="590"/>
      <c r="O314" s="590"/>
      <c r="P314" s="590"/>
      <c r="Q314" s="590"/>
      <c r="R314" s="590"/>
      <c r="S314" s="590"/>
      <c r="T314" s="590"/>
      <c r="U314" s="590"/>
      <c r="V314" s="590"/>
      <c r="W314" s="590"/>
      <c r="X314" s="590"/>
      <c r="Y314" s="590"/>
      <c r="Z314" s="590"/>
    </row>
    <row r="315" spans="1:26" ht="13.5" customHeight="1">
      <c r="A315" s="589"/>
      <c r="B315" s="590"/>
      <c r="C315" s="590"/>
      <c r="D315" s="605"/>
      <c r="E315" s="590"/>
      <c r="F315" s="625"/>
      <c r="G315" s="590"/>
      <c r="H315" s="590"/>
      <c r="I315" s="590"/>
      <c r="J315" s="590"/>
      <c r="K315" s="590"/>
      <c r="L315" s="590"/>
      <c r="M315" s="590"/>
      <c r="N315" s="590"/>
      <c r="O315" s="590"/>
      <c r="P315" s="590"/>
      <c r="Q315" s="590"/>
      <c r="R315" s="590"/>
      <c r="S315" s="590"/>
      <c r="T315" s="590"/>
      <c r="U315" s="590"/>
      <c r="V315" s="590"/>
      <c r="W315" s="590"/>
      <c r="X315" s="590"/>
      <c r="Y315" s="590"/>
      <c r="Z315" s="590"/>
    </row>
    <row r="316" spans="1:26" ht="13.5" customHeight="1">
      <c r="A316" s="589"/>
      <c r="B316" s="590"/>
      <c r="C316" s="590"/>
      <c r="D316" s="605"/>
      <c r="E316" s="590"/>
      <c r="F316" s="625"/>
      <c r="G316" s="590"/>
      <c r="H316" s="590"/>
      <c r="I316" s="590"/>
      <c r="J316" s="590"/>
      <c r="K316" s="590"/>
      <c r="L316" s="590"/>
      <c r="M316" s="590"/>
      <c r="N316" s="590"/>
      <c r="O316" s="590"/>
      <c r="P316" s="590"/>
      <c r="Q316" s="590"/>
      <c r="R316" s="590"/>
      <c r="S316" s="590"/>
      <c r="T316" s="590"/>
      <c r="U316" s="590"/>
      <c r="V316" s="590"/>
      <c r="W316" s="590"/>
      <c r="X316" s="590"/>
      <c r="Y316" s="590"/>
      <c r="Z316" s="590"/>
    </row>
    <row r="317" spans="1:26" ht="13.5" customHeight="1">
      <c r="A317" s="589"/>
      <c r="B317" s="590"/>
      <c r="C317" s="590"/>
      <c r="D317" s="605"/>
      <c r="E317" s="590"/>
      <c r="F317" s="625"/>
      <c r="G317" s="590"/>
      <c r="H317" s="590"/>
      <c r="I317" s="590"/>
      <c r="J317" s="590"/>
      <c r="K317" s="590"/>
      <c r="L317" s="590"/>
      <c r="M317" s="590"/>
      <c r="N317" s="590"/>
      <c r="O317" s="590"/>
      <c r="P317" s="590"/>
      <c r="Q317" s="590"/>
      <c r="R317" s="590"/>
      <c r="S317" s="590"/>
      <c r="T317" s="590"/>
      <c r="U317" s="590"/>
      <c r="V317" s="590"/>
      <c r="W317" s="590"/>
      <c r="X317" s="590"/>
      <c r="Y317" s="590"/>
      <c r="Z317" s="590"/>
    </row>
    <row r="318" spans="1:26" ht="13.5" customHeight="1">
      <c r="A318" s="589"/>
      <c r="B318" s="590"/>
      <c r="C318" s="590"/>
      <c r="D318" s="605"/>
      <c r="E318" s="590"/>
      <c r="F318" s="625"/>
      <c r="G318" s="590"/>
      <c r="H318" s="590"/>
      <c r="I318" s="590"/>
      <c r="J318" s="590"/>
      <c r="K318" s="590"/>
      <c r="L318" s="590"/>
      <c r="M318" s="590"/>
      <c r="N318" s="590"/>
      <c r="O318" s="590"/>
      <c r="P318" s="590"/>
      <c r="Q318" s="590"/>
      <c r="R318" s="590"/>
      <c r="S318" s="590"/>
      <c r="T318" s="590"/>
      <c r="U318" s="590"/>
      <c r="V318" s="590"/>
      <c r="W318" s="590"/>
      <c r="X318" s="590"/>
      <c r="Y318" s="590"/>
      <c r="Z318" s="590"/>
    </row>
    <row r="319" spans="1:26" ht="13.5" customHeight="1">
      <c r="A319" s="589"/>
      <c r="B319" s="590"/>
      <c r="C319" s="590"/>
      <c r="D319" s="605"/>
      <c r="E319" s="590"/>
      <c r="F319" s="625"/>
      <c r="G319" s="590"/>
      <c r="H319" s="590"/>
      <c r="I319" s="590"/>
      <c r="J319" s="590"/>
      <c r="K319" s="590"/>
      <c r="L319" s="590"/>
      <c r="M319" s="590"/>
      <c r="N319" s="590"/>
      <c r="O319" s="590"/>
      <c r="P319" s="590"/>
      <c r="Q319" s="590"/>
      <c r="R319" s="590"/>
      <c r="S319" s="590"/>
      <c r="T319" s="590"/>
      <c r="U319" s="590"/>
      <c r="V319" s="590"/>
      <c r="W319" s="590"/>
      <c r="X319" s="590"/>
      <c r="Y319" s="590"/>
      <c r="Z319" s="590"/>
    </row>
    <row r="320" spans="1:26" ht="13.5" customHeight="1">
      <c r="A320" s="589"/>
      <c r="B320" s="590"/>
      <c r="C320" s="590"/>
      <c r="D320" s="605"/>
      <c r="E320" s="590"/>
      <c r="F320" s="625"/>
      <c r="G320" s="590"/>
      <c r="H320" s="590"/>
      <c r="I320" s="590"/>
      <c r="J320" s="590"/>
      <c r="K320" s="590"/>
      <c r="L320" s="590"/>
      <c r="M320" s="590"/>
      <c r="N320" s="590"/>
      <c r="O320" s="590"/>
      <c r="P320" s="590"/>
      <c r="Q320" s="590"/>
      <c r="R320" s="590"/>
      <c r="S320" s="590"/>
      <c r="T320" s="590"/>
      <c r="U320" s="590"/>
      <c r="V320" s="590"/>
      <c r="W320" s="590"/>
      <c r="X320" s="590"/>
      <c r="Y320" s="590"/>
      <c r="Z320" s="590"/>
    </row>
    <row r="321" spans="1:26" ht="13.5" customHeight="1">
      <c r="A321" s="589"/>
      <c r="B321" s="590"/>
      <c r="C321" s="590"/>
      <c r="D321" s="605"/>
      <c r="E321" s="590"/>
      <c r="F321" s="625"/>
      <c r="G321" s="590"/>
      <c r="H321" s="590"/>
      <c r="I321" s="590"/>
      <c r="J321" s="590"/>
      <c r="K321" s="590"/>
      <c r="L321" s="590"/>
      <c r="M321" s="590"/>
      <c r="N321" s="590"/>
      <c r="O321" s="590"/>
      <c r="P321" s="590"/>
      <c r="Q321" s="590"/>
      <c r="R321" s="590"/>
      <c r="S321" s="590"/>
      <c r="T321" s="590"/>
      <c r="U321" s="590"/>
      <c r="V321" s="590"/>
      <c r="W321" s="590"/>
      <c r="X321" s="590"/>
      <c r="Y321" s="590"/>
      <c r="Z321" s="590"/>
    </row>
    <row r="322" spans="1:26" ht="13.5" customHeight="1">
      <c r="A322" s="589"/>
      <c r="B322" s="590"/>
      <c r="C322" s="590"/>
      <c r="D322" s="605"/>
      <c r="E322" s="590"/>
      <c r="F322" s="625"/>
      <c r="G322" s="590"/>
      <c r="H322" s="590"/>
      <c r="I322" s="590"/>
      <c r="J322" s="590"/>
      <c r="K322" s="590"/>
      <c r="L322" s="590"/>
      <c r="M322" s="590"/>
      <c r="N322" s="590"/>
      <c r="O322" s="590"/>
      <c r="P322" s="590"/>
      <c r="Q322" s="590"/>
      <c r="R322" s="590"/>
      <c r="S322" s="590"/>
      <c r="T322" s="590"/>
      <c r="U322" s="590"/>
      <c r="V322" s="590"/>
      <c r="W322" s="590"/>
      <c r="X322" s="590"/>
      <c r="Y322" s="590"/>
      <c r="Z322" s="590"/>
    </row>
    <row r="323" spans="1:26" ht="13.5" customHeight="1">
      <c r="A323" s="589"/>
      <c r="B323" s="590"/>
      <c r="C323" s="590"/>
      <c r="D323" s="605"/>
      <c r="E323" s="590"/>
      <c r="F323" s="625"/>
      <c r="G323" s="590"/>
      <c r="H323" s="590"/>
      <c r="I323" s="590"/>
      <c r="J323" s="590"/>
      <c r="K323" s="590"/>
      <c r="L323" s="590"/>
      <c r="M323" s="590"/>
      <c r="N323" s="590"/>
      <c r="O323" s="590"/>
      <c r="P323" s="590"/>
      <c r="Q323" s="590"/>
      <c r="R323" s="590"/>
      <c r="S323" s="590"/>
      <c r="T323" s="590"/>
      <c r="U323" s="590"/>
      <c r="V323" s="590"/>
      <c r="W323" s="590"/>
      <c r="X323" s="590"/>
      <c r="Y323" s="590"/>
      <c r="Z323" s="590"/>
    </row>
    <row r="324" spans="1:26" ht="13.5" customHeight="1">
      <c r="A324" s="589"/>
      <c r="B324" s="590"/>
      <c r="C324" s="590"/>
      <c r="D324" s="605"/>
      <c r="E324" s="590"/>
      <c r="F324" s="625"/>
      <c r="G324" s="590"/>
      <c r="H324" s="590"/>
      <c r="I324" s="590"/>
      <c r="J324" s="590"/>
      <c r="K324" s="590"/>
      <c r="L324" s="590"/>
      <c r="M324" s="590"/>
      <c r="N324" s="590"/>
      <c r="O324" s="590"/>
      <c r="P324" s="590"/>
      <c r="Q324" s="590"/>
      <c r="R324" s="590"/>
      <c r="S324" s="590"/>
      <c r="T324" s="590"/>
      <c r="U324" s="590"/>
      <c r="V324" s="590"/>
      <c r="W324" s="590"/>
      <c r="X324" s="590"/>
      <c r="Y324" s="590"/>
      <c r="Z324" s="590"/>
    </row>
    <row r="325" spans="1:26" ht="13.5" customHeight="1">
      <c r="A325" s="589"/>
      <c r="B325" s="590"/>
      <c r="C325" s="590"/>
      <c r="D325" s="605"/>
      <c r="E325" s="590"/>
      <c r="F325" s="625"/>
      <c r="G325" s="590"/>
      <c r="H325" s="590"/>
      <c r="I325" s="590"/>
      <c r="J325" s="590"/>
      <c r="K325" s="590"/>
      <c r="L325" s="590"/>
      <c r="M325" s="590"/>
      <c r="N325" s="590"/>
      <c r="O325" s="590"/>
      <c r="P325" s="590"/>
      <c r="Q325" s="590"/>
      <c r="R325" s="590"/>
      <c r="S325" s="590"/>
      <c r="T325" s="590"/>
      <c r="U325" s="590"/>
      <c r="V325" s="590"/>
      <c r="W325" s="590"/>
      <c r="X325" s="590"/>
      <c r="Y325" s="590"/>
      <c r="Z325" s="590"/>
    </row>
    <row r="326" spans="1:26" ht="13.5" customHeight="1">
      <c r="A326" s="589"/>
      <c r="B326" s="590"/>
      <c r="C326" s="590"/>
      <c r="D326" s="605"/>
      <c r="E326" s="590"/>
      <c r="F326" s="625"/>
      <c r="G326" s="590"/>
      <c r="H326" s="590"/>
      <c r="I326" s="590"/>
      <c r="J326" s="590"/>
      <c r="K326" s="590"/>
      <c r="L326" s="590"/>
      <c r="M326" s="590"/>
      <c r="N326" s="590"/>
      <c r="O326" s="590"/>
      <c r="P326" s="590"/>
      <c r="Q326" s="590"/>
      <c r="R326" s="590"/>
      <c r="S326" s="590"/>
      <c r="T326" s="590"/>
      <c r="U326" s="590"/>
      <c r="V326" s="590"/>
      <c r="W326" s="590"/>
      <c r="X326" s="590"/>
      <c r="Y326" s="590"/>
      <c r="Z326" s="590"/>
    </row>
    <row r="327" spans="1:26" ht="13.5" customHeight="1">
      <c r="A327" s="589"/>
      <c r="B327" s="590"/>
      <c r="C327" s="590"/>
      <c r="D327" s="605"/>
      <c r="E327" s="590"/>
      <c r="F327" s="625"/>
      <c r="G327" s="590"/>
      <c r="H327" s="590"/>
      <c r="I327" s="590"/>
      <c r="J327" s="590"/>
      <c r="K327" s="590"/>
      <c r="L327" s="590"/>
      <c r="M327" s="590"/>
      <c r="N327" s="590"/>
      <c r="O327" s="590"/>
      <c r="P327" s="590"/>
      <c r="Q327" s="590"/>
      <c r="R327" s="590"/>
      <c r="S327" s="590"/>
      <c r="T327" s="590"/>
      <c r="U327" s="590"/>
      <c r="V327" s="590"/>
      <c r="W327" s="590"/>
      <c r="X327" s="590"/>
      <c r="Y327" s="590"/>
      <c r="Z327" s="590"/>
    </row>
    <row r="328" spans="1:26" ht="13.5" customHeight="1">
      <c r="A328" s="589"/>
      <c r="B328" s="590"/>
      <c r="C328" s="590"/>
      <c r="D328" s="605"/>
      <c r="E328" s="590"/>
      <c r="F328" s="625"/>
      <c r="G328" s="590"/>
      <c r="H328" s="590"/>
      <c r="I328" s="590"/>
      <c r="J328" s="590"/>
      <c r="K328" s="590"/>
      <c r="L328" s="590"/>
      <c r="M328" s="590"/>
      <c r="N328" s="590"/>
      <c r="O328" s="590"/>
      <c r="P328" s="590"/>
      <c r="Q328" s="590"/>
      <c r="R328" s="590"/>
      <c r="S328" s="590"/>
      <c r="T328" s="590"/>
      <c r="U328" s="590"/>
      <c r="V328" s="590"/>
      <c r="W328" s="590"/>
      <c r="X328" s="590"/>
      <c r="Y328" s="590"/>
      <c r="Z328" s="590"/>
    </row>
    <row r="329" spans="1:26" ht="13.5" customHeight="1">
      <c r="A329" s="589"/>
      <c r="B329" s="590"/>
      <c r="C329" s="590"/>
      <c r="D329" s="605"/>
      <c r="E329" s="590"/>
      <c r="F329" s="625"/>
      <c r="G329" s="590"/>
      <c r="H329" s="590"/>
      <c r="I329" s="590"/>
      <c r="J329" s="590"/>
      <c r="K329" s="590"/>
      <c r="L329" s="590"/>
      <c r="M329" s="590"/>
      <c r="N329" s="590"/>
      <c r="O329" s="590"/>
      <c r="P329" s="590"/>
      <c r="Q329" s="590"/>
      <c r="R329" s="590"/>
      <c r="S329" s="590"/>
      <c r="T329" s="590"/>
      <c r="U329" s="590"/>
      <c r="V329" s="590"/>
      <c r="W329" s="590"/>
      <c r="X329" s="590"/>
      <c r="Y329" s="590"/>
      <c r="Z329" s="590"/>
    </row>
    <row r="330" spans="1:26" ht="13.5" customHeight="1">
      <c r="A330" s="589"/>
      <c r="B330" s="590"/>
      <c r="C330" s="590"/>
      <c r="D330" s="605"/>
      <c r="E330" s="590"/>
      <c r="F330" s="625"/>
      <c r="G330" s="590"/>
      <c r="H330" s="590"/>
      <c r="I330" s="590"/>
      <c r="J330" s="590"/>
      <c r="K330" s="590"/>
      <c r="L330" s="590"/>
      <c r="M330" s="590"/>
      <c r="N330" s="590"/>
      <c r="O330" s="590"/>
      <c r="P330" s="590"/>
      <c r="Q330" s="590"/>
      <c r="R330" s="590"/>
      <c r="S330" s="590"/>
      <c r="T330" s="590"/>
      <c r="U330" s="590"/>
      <c r="V330" s="590"/>
      <c r="W330" s="590"/>
      <c r="X330" s="590"/>
      <c r="Y330" s="590"/>
      <c r="Z330" s="590"/>
    </row>
    <row r="331" spans="1:26" ht="13.5" customHeight="1">
      <c r="A331" s="589"/>
      <c r="B331" s="590"/>
      <c r="C331" s="590"/>
      <c r="D331" s="605"/>
      <c r="E331" s="590"/>
      <c r="F331" s="625"/>
      <c r="G331" s="590"/>
      <c r="H331" s="590"/>
      <c r="I331" s="590"/>
      <c r="J331" s="590"/>
      <c r="K331" s="590"/>
      <c r="L331" s="590"/>
      <c r="M331" s="590"/>
      <c r="N331" s="590"/>
      <c r="O331" s="590"/>
      <c r="P331" s="590"/>
      <c r="Q331" s="590"/>
      <c r="R331" s="590"/>
      <c r="S331" s="590"/>
      <c r="T331" s="590"/>
      <c r="U331" s="590"/>
      <c r="V331" s="590"/>
      <c r="W331" s="590"/>
      <c r="X331" s="590"/>
      <c r="Y331" s="590"/>
      <c r="Z331" s="590"/>
    </row>
    <row r="332" spans="1:26" ht="13.5" customHeight="1">
      <c r="A332" s="589"/>
      <c r="B332" s="590"/>
      <c r="C332" s="590"/>
      <c r="D332" s="605"/>
      <c r="E332" s="590"/>
      <c r="F332" s="625"/>
      <c r="G332" s="590"/>
      <c r="H332" s="590"/>
      <c r="I332" s="590"/>
      <c r="J332" s="590"/>
      <c r="K332" s="590"/>
      <c r="L332" s="590"/>
      <c r="M332" s="590"/>
      <c r="N332" s="590"/>
      <c r="O332" s="590"/>
      <c r="P332" s="590"/>
      <c r="Q332" s="590"/>
      <c r="R332" s="590"/>
      <c r="S332" s="590"/>
      <c r="T332" s="590"/>
      <c r="U332" s="590"/>
      <c r="V332" s="590"/>
      <c r="W332" s="590"/>
      <c r="X332" s="590"/>
      <c r="Y332" s="590"/>
      <c r="Z332" s="590"/>
    </row>
    <row r="333" spans="1:26" ht="13.5" customHeight="1">
      <c r="A333" s="589"/>
      <c r="B333" s="590"/>
      <c r="C333" s="590"/>
      <c r="D333" s="605"/>
      <c r="E333" s="590"/>
      <c r="F333" s="625"/>
      <c r="G333" s="590"/>
      <c r="H333" s="590"/>
      <c r="I333" s="590"/>
      <c r="J333" s="590"/>
      <c r="K333" s="590"/>
      <c r="L333" s="590"/>
      <c r="M333" s="590"/>
      <c r="N333" s="590"/>
      <c r="O333" s="590"/>
      <c r="P333" s="590"/>
      <c r="Q333" s="590"/>
      <c r="R333" s="590"/>
      <c r="S333" s="590"/>
      <c r="T333" s="590"/>
      <c r="U333" s="590"/>
      <c r="V333" s="590"/>
      <c r="W333" s="590"/>
      <c r="X333" s="590"/>
      <c r="Y333" s="590"/>
      <c r="Z333" s="590"/>
    </row>
    <row r="334" spans="1:26" ht="13.5" customHeight="1">
      <c r="A334" s="589"/>
      <c r="B334" s="590"/>
      <c r="C334" s="590"/>
      <c r="D334" s="605"/>
      <c r="E334" s="590"/>
      <c r="F334" s="625"/>
      <c r="G334" s="590"/>
      <c r="H334" s="590"/>
      <c r="I334" s="590"/>
      <c r="J334" s="590"/>
      <c r="K334" s="590"/>
      <c r="L334" s="590"/>
      <c r="M334" s="590"/>
      <c r="N334" s="590"/>
      <c r="O334" s="590"/>
      <c r="P334" s="590"/>
      <c r="Q334" s="590"/>
      <c r="R334" s="590"/>
      <c r="S334" s="590"/>
      <c r="T334" s="590"/>
      <c r="U334" s="590"/>
      <c r="V334" s="590"/>
      <c r="W334" s="590"/>
      <c r="X334" s="590"/>
      <c r="Y334" s="590"/>
      <c r="Z334" s="590"/>
    </row>
    <row r="335" spans="1:26" ht="13.5" customHeight="1">
      <c r="A335" s="589"/>
      <c r="B335" s="590"/>
      <c r="C335" s="590"/>
      <c r="D335" s="605"/>
      <c r="E335" s="590"/>
      <c r="F335" s="625"/>
      <c r="G335" s="590"/>
      <c r="H335" s="590"/>
      <c r="I335" s="590"/>
      <c r="J335" s="590"/>
      <c r="K335" s="590"/>
      <c r="L335" s="590"/>
      <c r="M335" s="590"/>
      <c r="N335" s="590"/>
      <c r="O335" s="590"/>
      <c r="P335" s="590"/>
      <c r="Q335" s="590"/>
      <c r="R335" s="590"/>
      <c r="S335" s="590"/>
      <c r="T335" s="590"/>
      <c r="U335" s="590"/>
      <c r="V335" s="590"/>
      <c r="W335" s="590"/>
      <c r="X335" s="590"/>
      <c r="Y335" s="590"/>
      <c r="Z335" s="590"/>
    </row>
    <row r="336" spans="1:26" ht="13.5" customHeight="1">
      <c r="A336" s="589"/>
      <c r="B336" s="590"/>
      <c r="C336" s="590"/>
      <c r="D336" s="605"/>
      <c r="E336" s="590"/>
      <c r="F336" s="625"/>
      <c r="G336" s="590"/>
      <c r="H336" s="590"/>
      <c r="I336" s="590"/>
      <c r="J336" s="590"/>
      <c r="K336" s="590"/>
      <c r="L336" s="590"/>
      <c r="M336" s="590"/>
      <c r="N336" s="590"/>
      <c r="O336" s="590"/>
      <c r="P336" s="590"/>
      <c r="Q336" s="590"/>
      <c r="R336" s="590"/>
      <c r="S336" s="590"/>
      <c r="T336" s="590"/>
      <c r="U336" s="590"/>
      <c r="V336" s="590"/>
      <c r="W336" s="590"/>
      <c r="X336" s="590"/>
      <c r="Y336" s="590"/>
      <c r="Z336" s="590"/>
    </row>
    <row r="337" spans="1:26" ht="13.5" customHeight="1">
      <c r="A337" s="589"/>
      <c r="B337" s="590"/>
      <c r="C337" s="590"/>
      <c r="D337" s="605"/>
      <c r="E337" s="590"/>
      <c r="F337" s="625"/>
      <c r="G337" s="590"/>
      <c r="H337" s="590"/>
      <c r="I337" s="590"/>
      <c r="J337" s="590"/>
      <c r="K337" s="590"/>
      <c r="L337" s="590"/>
      <c r="M337" s="590"/>
      <c r="N337" s="590"/>
      <c r="O337" s="590"/>
      <c r="P337" s="590"/>
      <c r="Q337" s="590"/>
      <c r="R337" s="590"/>
      <c r="S337" s="590"/>
      <c r="T337" s="590"/>
      <c r="U337" s="590"/>
      <c r="V337" s="590"/>
      <c r="W337" s="590"/>
      <c r="X337" s="590"/>
      <c r="Y337" s="590"/>
      <c r="Z337" s="590"/>
    </row>
    <row r="338" spans="1:26" ht="13.5" customHeight="1">
      <c r="A338" s="589"/>
      <c r="B338" s="590"/>
      <c r="C338" s="590"/>
      <c r="D338" s="605"/>
      <c r="E338" s="590"/>
      <c r="F338" s="625"/>
      <c r="G338" s="590"/>
      <c r="H338" s="590"/>
      <c r="I338" s="590"/>
      <c r="J338" s="590"/>
      <c r="K338" s="590"/>
      <c r="L338" s="590"/>
      <c r="M338" s="590"/>
      <c r="N338" s="590"/>
      <c r="O338" s="590"/>
      <c r="P338" s="590"/>
      <c r="Q338" s="590"/>
      <c r="R338" s="590"/>
      <c r="S338" s="590"/>
      <c r="T338" s="590"/>
      <c r="U338" s="590"/>
      <c r="V338" s="590"/>
      <c r="W338" s="590"/>
      <c r="X338" s="590"/>
      <c r="Y338" s="590"/>
      <c r="Z338" s="590"/>
    </row>
    <row r="339" spans="1:26" ht="13.5" customHeight="1">
      <c r="A339" s="589"/>
      <c r="B339" s="590"/>
      <c r="C339" s="590"/>
      <c r="D339" s="605"/>
      <c r="E339" s="590"/>
      <c r="F339" s="625"/>
      <c r="G339" s="590"/>
      <c r="H339" s="590"/>
      <c r="I339" s="590"/>
      <c r="J339" s="590"/>
      <c r="K339" s="590"/>
      <c r="L339" s="590"/>
      <c r="M339" s="590"/>
      <c r="N339" s="590"/>
      <c r="O339" s="590"/>
      <c r="P339" s="590"/>
      <c r="Q339" s="590"/>
      <c r="R339" s="590"/>
      <c r="S339" s="590"/>
      <c r="T339" s="590"/>
      <c r="U339" s="590"/>
      <c r="V339" s="590"/>
      <c r="W339" s="590"/>
      <c r="X339" s="590"/>
      <c r="Y339" s="590"/>
      <c r="Z339" s="590"/>
    </row>
    <row r="340" spans="1:26" ht="13.5" customHeight="1">
      <c r="A340" s="589"/>
      <c r="B340" s="590"/>
      <c r="C340" s="590"/>
      <c r="D340" s="605"/>
      <c r="E340" s="590"/>
      <c r="F340" s="625"/>
      <c r="G340" s="590"/>
      <c r="H340" s="590"/>
      <c r="I340" s="590"/>
      <c r="J340" s="590"/>
      <c r="K340" s="590"/>
      <c r="L340" s="590"/>
      <c r="M340" s="590"/>
      <c r="N340" s="590"/>
      <c r="O340" s="590"/>
      <c r="P340" s="590"/>
      <c r="Q340" s="590"/>
      <c r="R340" s="590"/>
      <c r="S340" s="590"/>
      <c r="T340" s="590"/>
      <c r="U340" s="590"/>
      <c r="V340" s="590"/>
      <c r="W340" s="590"/>
      <c r="X340" s="590"/>
      <c r="Y340" s="590"/>
      <c r="Z340" s="590"/>
    </row>
    <row r="341" spans="1:26" ht="13.5" customHeight="1">
      <c r="A341" s="589"/>
      <c r="B341" s="590"/>
      <c r="C341" s="590"/>
      <c r="D341" s="605"/>
      <c r="E341" s="590"/>
      <c r="F341" s="625"/>
      <c r="G341" s="590"/>
      <c r="H341" s="590"/>
      <c r="I341" s="590"/>
      <c r="J341" s="590"/>
      <c r="K341" s="590"/>
      <c r="L341" s="590"/>
      <c r="M341" s="590"/>
      <c r="N341" s="590"/>
      <c r="O341" s="590"/>
      <c r="P341" s="590"/>
      <c r="Q341" s="590"/>
      <c r="R341" s="590"/>
      <c r="S341" s="590"/>
      <c r="T341" s="590"/>
      <c r="U341" s="590"/>
      <c r="V341" s="590"/>
      <c r="W341" s="590"/>
      <c r="X341" s="590"/>
      <c r="Y341" s="590"/>
      <c r="Z341" s="590"/>
    </row>
    <row r="342" spans="1:26" ht="13.5" customHeight="1">
      <c r="A342" s="589"/>
      <c r="B342" s="590"/>
      <c r="C342" s="590"/>
      <c r="D342" s="605"/>
      <c r="E342" s="590"/>
      <c r="F342" s="625"/>
      <c r="G342" s="590"/>
      <c r="H342" s="590"/>
      <c r="I342" s="590"/>
      <c r="J342" s="590"/>
      <c r="K342" s="590"/>
      <c r="L342" s="590"/>
      <c r="M342" s="590"/>
      <c r="N342" s="590"/>
      <c r="O342" s="590"/>
      <c r="P342" s="590"/>
      <c r="Q342" s="590"/>
      <c r="R342" s="590"/>
      <c r="S342" s="590"/>
      <c r="T342" s="590"/>
      <c r="U342" s="590"/>
      <c r="V342" s="590"/>
      <c r="W342" s="590"/>
      <c r="X342" s="590"/>
      <c r="Y342" s="590"/>
      <c r="Z342" s="590"/>
    </row>
    <row r="343" spans="1:26" ht="13.5" customHeight="1">
      <c r="A343" s="589"/>
      <c r="B343" s="590"/>
      <c r="C343" s="590"/>
      <c r="D343" s="605"/>
      <c r="E343" s="590"/>
      <c r="F343" s="625"/>
      <c r="G343" s="590"/>
      <c r="H343" s="590"/>
      <c r="I343" s="590"/>
      <c r="J343" s="590"/>
      <c r="K343" s="590"/>
      <c r="L343" s="590"/>
      <c r="M343" s="590"/>
      <c r="N343" s="590"/>
      <c r="O343" s="590"/>
      <c r="P343" s="590"/>
      <c r="Q343" s="590"/>
      <c r="R343" s="590"/>
      <c r="S343" s="590"/>
      <c r="T343" s="590"/>
      <c r="U343" s="590"/>
      <c r="V343" s="590"/>
      <c r="W343" s="590"/>
      <c r="X343" s="590"/>
      <c r="Y343" s="590"/>
      <c r="Z343" s="590"/>
    </row>
    <row r="344" spans="1:26" ht="13.5" customHeight="1">
      <c r="A344" s="589"/>
      <c r="B344" s="590"/>
      <c r="C344" s="590"/>
      <c r="D344" s="605"/>
      <c r="E344" s="590"/>
      <c r="F344" s="625"/>
      <c r="G344" s="590"/>
      <c r="H344" s="590"/>
      <c r="I344" s="590"/>
      <c r="J344" s="590"/>
      <c r="K344" s="590"/>
      <c r="L344" s="590"/>
      <c r="M344" s="590"/>
      <c r="N344" s="590"/>
      <c r="O344" s="590"/>
      <c r="P344" s="590"/>
      <c r="Q344" s="590"/>
      <c r="R344" s="590"/>
      <c r="S344" s="590"/>
      <c r="T344" s="590"/>
      <c r="U344" s="590"/>
      <c r="V344" s="590"/>
      <c r="W344" s="590"/>
      <c r="X344" s="590"/>
      <c r="Y344" s="590"/>
      <c r="Z344" s="590"/>
    </row>
    <row r="345" spans="1:26" ht="13.5" customHeight="1">
      <c r="A345" s="589"/>
      <c r="B345" s="590"/>
      <c r="C345" s="590"/>
      <c r="D345" s="605"/>
      <c r="E345" s="590"/>
      <c r="F345" s="625"/>
      <c r="G345" s="590"/>
      <c r="H345" s="590"/>
      <c r="I345" s="590"/>
      <c r="J345" s="590"/>
      <c r="K345" s="590"/>
      <c r="L345" s="590"/>
      <c r="M345" s="590"/>
      <c r="N345" s="590"/>
      <c r="O345" s="590"/>
      <c r="P345" s="590"/>
      <c r="Q345" s="590"/>
      <c r="R345" s="590"/>
      <c r="S345" s="590"/>
      <c r="T345" s="590"/>
      <c r="U345" s="590"/>
      <c r="V345" s="590"/>
      <c r="W345" s="590"/>
      <c r="X345" s="590"/>
      <c r="Y345" s="590"/>
      <c r="Z345" s="590"/>
    </row>
    <row r="346" spans="1:26" ht="13.5" customHeight="1">
      <c r="A346" s="589"/>
      <c r="B346" s="590"/>
      <c r="C346" s="590"/>
      <c r="D346" s="605"/>
      <c r="E346" s="590"/>
      <c r="F346" s="625"/>
      <c r="G346" s="590"/>
      <c r="H346" s="590"/>
      <c r="I346" s="590"/>
      <c r="J346" s="590"/>
      <c r="K346" s="590"/>
      <c r="L346" s="590"/>
      <c r="M346" s="590"/>
      <c r="N346" s="590"/>
      <c r="O346" s="590"/>
      <c r="P346" s="590"/>
      <c r="Q346" s="590"/>
      <c r="R346" s="590"/>
      <c r="S346" s="590"/>
      <c r="T346" s="590"/>
      <c r="U346" s="590"/>
      <c r="V346" s="590"/>
      <c r="W346" s="590"/>
      <c r="X346" s="590"/>
      <c r="Y346" s="590"/>
      <c r="Z346" s="590"/>
    </row>
    <row r="347" spans="1:26" ht="13.5" customHeight="1">
      <c r="A347" s="589"/>
      <c r="B347" s="590"/>
      <c r="C347" s="590"/>
      <c r="D347" s="605"/>
      <c r="E347" s="590"/>
      <c r="F347" s="625"/>
      <c r="G347" s="590"/>
      <c r="H347" s="590"/>
      <c r="I347" s="590"/>
      <c r="J347" s="590"/>
      <c r="K347" s="590"/>
      <c r="L347" s="590"/>
      <c r="M347" s="590"/>
      <c r="N347" s="590"/>
      <c r="O347" s="590"/>
      <c r="P347" s="590"/>
      <c r="Q347" s="590"/>
      <c r="R347" s="590"/>
      <c r="S347" s="590"/>
      <c r="T347" s="590"/>
      <c r="U347" s="590"/>
      <c r="V347" s="590"/>
      <c r="W347" s="590"/>
      <c r="X347" s="590"/>
      <c r="Y347" s="590"/>
      <c r="Z347" s="590"/>
    </row>
    <row r="348" spans="1:26" ht="13.5" customHeight="1">
      <c r="A348" s="589"/>
      <c r="B348" s="590"/>
      <c r="C348" s="590"/>
      <c r="D348" s="605"/>
      <c r="E348" s="590"/>
      <c r="F348" s="625"/>
      <c r="G348" s="590"/>
      <c r="H348" s="590"/>
      <c r="I348" s="590"/>
      <c r="J348" s="590"/>
      <c r="K348" s="590"/>
      <c r="L348" s="590"/>
      <c r="M348" s="590"/>
      <c r="N348" s="590"/>
      <c r="O348" s="590"/>
      <c r="P348" s="590"/>
      <c r="Q348" s="590"/>
      <c r="R348" s="590"/>
      <c r="S348" s="590"/>
      <c r="T348" s="590"/>
      <c r="U348" s="590"/>
      <c r="V348" s="590"/>
      <c r="W348" s="590"/>
      <c r="X348" s="590"/>
      <c r="Y348" s="590"/>
      <c r="Z348" s="590"/>
    </row>
    <row r="349" spans="1:26" ht="13.5" customHeight="1">
      <c r="A349" s="589"/>
      <c r="B349" s="590"/>
      <c r="C349" s="590"/>
      <c r="D349" s="605"/>
      <c r="E349" s="590"/>
      <c r="F349" s="625"/>
      <c r="G349" s="590"/>
      <c r="H349" s="590"/>
      <c r="I349" s="590"/>
      <c r="J349" s="590"/>
      <c r="K349" s="590"/>
      <c r="L349" s="590"/>
      <c r="M349" s="590"/>
      <c r="N349" s="590"/>
      <c r="O349" s="590"/>
      <c r="P349" s="590"/>
      <c r="Q349" s="590"/>
      <c r="R349" s="590"/>
      <c r="S349" s="590"/>
      <c r="T349" s="590"/>
      <c r="U349" s="590"/>
      <c r="V349" s="590"/>
      <c r="W349" s="590"/>
      <c r="X349" s="590"/>
      <c r="Y349" s="590"/>
      <c r="Z349" s="590"/>
    </row>
    <row r="350" spans="1:26" ht="13.5" customHeight="1">
      <c r="A350" s="589"/>
      <c r="B350" s="590"/>
      <c r="C350" s="590"/>
      <c r="D350" s="605"/>
      <c r="E350" s="590"/>
      <c r="F350" s="625"/>
      <c r="G350" s="590"/>
      <c r="H350" s="590"/>
      <c r="I350" s="590"/>
      <c r="J350" s="590"/>
      <c r="K350" s="590"/>
      <c r="L350" s="590"/>
      <c r="M350" s="590"/>
      <c r="N350" s="590"/>
      <c r="O350" s="590"/>
      <c r="P350" s="590"/>
      <c r="Q350" s="590"/>
      <c r="R350" s="590"/>
      <c r="S350" s="590"/>
      <c r="T350" s="590"/>
      <c r="U350" s="590"/>
      <c r="V350" s="590"/>
      <c r="W350" s="590"/>
      <c r="X350" s="590"/>
      <c r="Y350" s="590"/>
      <c r="Z350" s="590"/>
    </row>
    <row r="351" spans="1:26" ht="13.5" customHeight="1">
      <c r="A351" s="589"/>
      <c r="B351" s="590"/>
      <c r="C351" s="590"/>
      <c r="D351" s="605"/>
      <c r="E351" s="590"/>
      <c r="F351" s="625"/>
      <c r="G351" s="590"/>
      <c r="H351" s="590"/>
      <c r="I351" s="590"/>
      <c r="J351" s="590"/>
      <c r="K351" s="590"/>
      <c r="L351" s="590"/>
      <c r="M351" s="590"/>
      <c r="N351" s="590"/>
      <c r="O351" s="590"/>
      <c r="P351" s="590"/>
      <c r="Q351" s="590"/>
      <c r="R351" s="590"/>
      <c r="S351" s="590"/>
      <c r="T351" s="590"/>
      <c r="U351" s="590"/>
      <c r="V351" s="590"/>
      <c r="W351" s="590"/>
      <c r="X351" s="590"/>
      <c r="Y351" s="590"/>
      <c r="Z351" s="590"/>
    </row>
    <row r="352" spans="1:26" ht="13.5" customHeight="1">
      <c r="A352" s="589"/>
      <c r="B352" s="590"/>
      <c r="C352" s="590"/>
      <c r="D352" s="605"/>
      <c r="E352" s="590"/>
      <c r="F352" s="625"/>
      <c r="G352" s="590"/>
      <c r="H352" s="590"/>
      <c r="I352" s="590"/>
      <c r="J352" s="590"/>
      <c r="K352" s="590"/>
      <c r="L352" s="590"/>
      <c r="M352" s="590"/>
      <c r="N352" s="590"/>
      <c r="O352" s="590"/>
      <c r="P352" s="590"/>
      <c r="Q352" s="590"/>
      <c r="R352" s="590"/>
      <c r="S352" s="590"/>
      <c r="T352" s="590"/>
      <c r="U352" s="590"/>
      <c r="V352" s="590"/>
      <c r="W352" s="590"/>
      <c r="X352" s="590"/>
      <c r="Y352" s="590"/>
      <c r="Z352" s="590"/>
    </row>
    <row r="353" spans="1:26" ht="13.5" customHeight="1">
      <c r="A353" s="589"/>
      <c r="B353" s="590"/>
      <c r="C353" s="590"/>
      <c r="D353" s="605"/>
      <c r="E353" s="590"/>
      <c r="F353" s="625"/>
      <c r="G353" s="590"/>
      <c r="H353" s="590"/>
      <c r="I353" s="590"/>
      <c r="J353" s="590"/>
      <c r="K353" s="590"/>
      <c r="L353" s="590"/>
      <c r="M353" s="590"/>
      <c r="N353" s="590"/>
      <c r="O353" s="590"/>
      <c r="P353" s="590"/>
      <c r="Q353" s="590"/>
      <c r="R353" s="590"/>
      <c r="S353" s="590"/>
      <c r="T353" s="590"/>
      <c r="U353" s="590"/>
      <c r="V353" s="590"/>
      <c r="W353" s="590"/>
      <c r="X353" s="590"/>
      <c r="Y353" s="590"/>
      <c r="Z353" s="590"/>
    </row>
    <row r="354" spans="1:26" ht="13.5" customHeight="1">
      <c r="A354" s="589"/>
      <c r="B354" s="590"/>
      <c r="C354" s="590"/>
      <c r="D354" s="605"/>
      <c r="E354" s="590"/>
      <c r="F354" s="625"/>
      <c r="G354" s="590"/>
      <c r="H354" s="590"/>
      <c r="I354" s="590"/>
      <c r="J354" s="590"/>
      <c r="K354" s="590"/>
      <c r="L354" s="590"/>
      <c r="M354" s="590"/>
      <c r="N354" s="590"/>
      <c r="O354" s="590"/>
      <c r="P354" s="590"/>
      <c r="Q354" s="590"/>
      <c r="R354" s="590"/>
      <c r="S354" s="590"/>
      <c r="T354" s="590"/>
      <c r="U354" s="590"/>
      <c r="V354" s="590"/>
      <c r="W354" s="590"/>
      <c r="X354" s="590"/>
      <c r="Y354" s="590"/>
      <c r="Z354" s="590"/>
    </row>
    <row r="355" spans="1:26" ht="13.5" customHeight="1">
      <c r="A355" s="589"/>
      <c r="B355" s="590"/>
      <c r="C355" s="590"/>
      <c r="D355" s="605"/>
      <c r="E355" s="590"/>
      <c r="F355" s="625"/>
      <c r="G355" s="590"/>
      <c r="H355" s="590"/>
      <c r="I355" s="590"/>
      <c r="J355" s="590"/>
      <c r="K355" s="590"/>
      <c r="L355" s="590"/>
      <c r="M355" s="590"/>
      <c r="N355" s="590"/>
      <c r="O355" s="590"/>
      <c r="P355" s="590"/>
      <c r="Q355" s="590"/>
      <c r="R355" s="590"/>
      <c r="S355" s="590"/>
      <c r="T355" s="590"/>
      <c r="U355" s="590"/>
      <c r="V355" s="590"/>
      <c r="W355" s="590"/>
      <c r="X355" s="590"/>
      <c r="Y355" s="590"/>
      <c r="Z355" s="590"/>
    </row>
    <row r="356" spans="1:26" ht="13.5" customHeight="1">
      <c r="A356" s="589"/>
      <c r="B356" s="590"/>
      <c r="C356" s="590"/>
      <c r="D356" s="605"/>
      <c r="E356" s="590"/>
      <c r="F356" s="625"/>
      <c r="G356" s="590"/>
      <c r="H356" s="590"/>
      <c r="I356" s="590"/>
      <c r="J356" s="590"/>
      <c r="K356" s="590"/>
      <c r="L356" s="590"/>
      <c r="M356" s="590"/>
      <c r="N356" s="590"/>
      <c r="O356" s="590"/>
      <c r="P356" s="590"/>
      <c r="Q356" s="590"/>
      <c r="R356" s="590"/>
      <c r="S356" s="590"/>
      <c r="T356" s="590"/>
      <c r="U356" s="590"/>
      <c r="V356" s="590"/>
      <c r="W356" s="590"/>
      <c r="X356" s="590"/>
      <c r="Y356" s="590"/>
      <c r="Z356" s="590"/>
    </row>
    <row r="357" spans="1:26" ht="13.5" customHeight="1">
      <c r="A357" s="589"/>
      <c r="B357" s="590"/>
      <c r="C357" s="590"/>
      <c r="D357" s="605"/>
      <c r="E357" s="590"/>
      <c r="F357" s="625"/>
      <c r="G357" s="590"/>
      <c r="H357" s="590"/>
      <c r="I357" s="590"/>
      <c r="J357" s="590"/>
      <c r="K357" s="590"/>
      <c r="L357" s="590"/>
      <c r="M357" s="590"/>
      <c r="N357" s="590"/>
      <c r="O357" s="590"/>
      <c r="P357" s="590"/>
      <c r="Q357" s="590"/>
      <c r="R357" s="590"/>
      <c r="S357" s="590"/>
      <c r="T357" s="590"/>
      <c r="U357" s="590"/>
      <c r="V357" s="590"/>
      <c r="W357" s="590"/>
      <c r="X357" s="590"/>
      <c r="Y357" s="590"/>
      <c r="Z357" s="590"/>
    </row>
    <row r="358" spans="1:26" ht="13.5" customHeight="1">
      <c r="A358" s="589"/>
      <c r="B358" s="590"/>
      <c r="C358" s="590"/>
      <c r="D358" s="605"/>
      <c r="E358" s="590"/>
      <c r="F358" s="625"/>
      <c r="G358" s="590"/>
      <c r="H358" s="590"/>
      <c r="I358" s="590"/>
      <c r="J358" s="590"/>
      <c r="K358" s="590"/>
      <c r="L358" s="590"/>
      <c r="M358" s="590"/>
      <c r="N358" s="590"/>
      <c r="O358" s="590"/>
      <c r="P358" s="590"/>
      <c r="Q358" s="590"/>
      <c r="R358" s="590"/>
      <c r="S358" s="590"/>
      <c r="T358" s="590"/>
      <c r="U358" s="590"/>
      <c r="V358" s="590"/>
      <c r="W358" s="590"/>
      <c r="X358" s="590"/>
      <c r="Y358" s="590"/>
      <c r="Z358" s="590"/>
    </row>
    <row r="359" spans="1:26" ht="13.5" customHeight="1">
      <c r="A359" s="589"/>
      <c r="B359" s="590"/>
      <c r="C359" s="590"/>
      <c r="D359" s="605"/>
      <c r="E359" s="590"/>
      <c r="F359" s="625"/>
      <c r="G359" s="590"/>
      <c r="H359" s="590"/>
      <c r="I359" s="590"/>
      <c r="J359" s="590"/>
      <c r="K359" s="590"/>
      <c r="L359" s="590"/>
      <c r="M359" s="590"/>
      <c r="N359" s="590"/>
      <c r="O359" s="590"/>
      <c r="P359" s="590"/>
      <c r="Q359" s="590"/>
      <c r="R359" s="590"/>
      <c r="S359" s="590"/>
      <c r="T359" s="590"/>
      <c r="U359" s="590"/>
      <c r="V359" s="590"/>
      <c r="W359" s="590"/>
      <c r="X359" s="590"/>
      <c r="Y359" s="590"/>
      <c r="Z359" s="590"/>
    </row>
    <row r="360" spans="1:26" ht="13.5" customHeight="1">
      <c r="A360" s="589"/>
      <c r="B360" s="590"/>
      <c r="C360" s="590"/>
      <c r="D360" s="605"/>
      <c r="E360" s="590"/>
      <c r="F360" s="625"/>
      <c r="G360" s="590"/>
      <c r="H360" s="590"/>
      <c r="I360" s="590"/>
      <c r="J360" s="590"/>
      <c r="K360" s="590"/>
      <c r="L360" s="590"/>
      <c r="M360" s="590"/>
      <c r="N360" s="590"/>
      <c r="O360" s="590"/>
      <c r="P360" s="590"/>
      <c r="Q360" s="590"/>
      <c r="R360" s="590"/>
      <c r="S360" s="590"/>
      <c r="T360" s="590"/>
      <c r="U360" s="590"/>
      <c r="V360" s="590"/>
      <c r="W360" s="590"/>
      <c r="X360" s="590"/>
      <c r="Y360" s="590"/>
      <c r="Z360" s="590"/>
    </row>
    <row r="361" spans="1:26" ht="13.5" customHeight="1">
      <c r="A361" s="589"/>
      <c r="B361" s="590"/>
      <c r="C361" s="590"/>
      <c r="D361" s="605"/>
      <c r="E361" s="590"/>
      <c r="F361" s="625"/>
      <c r="G361" s="590"/>
      <c r="H361" s="590"/>
      <c r="I361" s="590"/>
      <c r="J361" s="590"/>
      <c r="K361" s="590"/>
      <c r="L361" s="590"/>
      <c r="M361" s="590"/>
      <c r="N361" s="590"/>
      <c r="O361" s="590"/>
      <c r="P361" s="590"/>
      <c r="Q361" s="590"/>
      <c r="R361" s="590"/>
      <c r="S361" s="590"/>
      <c r="T361" s="590"/>
      <c r="U361" s="590"/>
      <c r="V361" s="590"/>
      <c r="W361" s="590"/>
      <c r="X361" s="590"/>
      <c r="Y361" s="590"/>
      <c r="Z361" s="590"/>
    </row>
    <row r="362" spans="1:26" ht="13.5" customHeight="1">
      <c r="A362" s="589"/>
      <c r="B362" s="590"/>
      <c r="C362" s="590"/>
      <c r="D362" s="605"/>
      <c r="E362" s="590"/>
      <c r="F362" s="625"/>
      <c r="G362" s="590"/>
      <c r="H362" s="590"/>
      <c r="I362" s="590"/>
      <c r="J362" s="590"/>
      <c r="K362" s="590"/>
      <c r="L362" s="590"/>
      <c r="M362" s="590"/>
      <c r="N362" s="590"/>
      <c r="O362" s="590"/>
      <c r="P362" s="590"/>
      <c r="Q362" s="590"/>
      <c r="R362" s="590"/>
      <c r="S362" s="590"/>
      <c r="T362" s="590"/>
      <c r="U362" s="590"/>
      <c r="V362" s="590"/>
      <c r="W362" s="590"/>
      <c r="X362" s="590"/>
      <c r="Y362" s="590"/>
      <c r="Z362" s="590"/>
    </row>
    <row r="363" spans="1:26" ht="13.5" customHeight="1">
      <c r="A363" s="589"/>
      <c r="B363" s="590"/>
      <c r="C363" s="590"/>
      <c r="D363" s="605"/>
      <c r="E363" s="590"/>
      <c r="F363" s="625"/>
      <c r="G363" s="590"/>
      <c r="H363" s="590"/>
      <c r="I363" s="590"/>
      <c r="J363" s="590"/>
      <c r="K363" s="590"/>
      <c r="L363" s="590"/>
      <c r="M363" s="590"/>
      <c r="N363" s="590"/>
      <c r="O363" s="590"/>
      <c r="P363" s="590"/>
      <c r="Q363" s="590"/>
      <c r="R363" s="590"/>
      <c r="S363" s="590"/>
      <c r="T363" s="590"/>
      <c r="U363" s="590"/>
      <c r="V363" s="590"/>
      <c r="W363" s="590"/>
      <c r="X363" s="590"/>
      <c r="Y363" s="590"/>
      <c r="Z363" s="590"/>
    </row>
    <row r="364" spans="1:26" ht="13.5" customHeight="1">
      <c r="A364" s="589"/>
      <c r="B364" s="590"/>
      <c r="C364" s="590"/>
      <c r="D364" s="605"/>
      <c r="E364" s="590"/>
      <c r="F364" s="625"/>
      <c r="G364" s="590"/>
      <c r="H364" s="590"/>
      <c r="I364" s="590"/>
      <c r="J364" s="590"/>
      <c r="K364" s="590"/>
      <c r="L364" s="590"/>
      <c r="M364" s="590"/>
      <c r="N364" s="590"/>
      <c r="O364" s="590"/>
      <c r="P364" s="590"/>
      <c r="Q364" s="590"/>
      <c r="R364" s="590"/>
      <c r="S364" s="590"/>
      <c r="T364" s="590"/>
      <c r="U364" s="590"/>
      <c r="V364" s="590"/>
      <c r="W364" s="590"/>
      <c r="X364" s="590"/>
      <c r="Y364" s="590"/>
      <c r="Z364" s="590"/>
    </row>
    <row r="365" spans="1:26" ht="13.5" customHeight="1">
      <c r="A365" s="589"/>
      <c r="B365" s="590"/>
      <c r="C365" s="590"/>
      <c r="D365" s="605"/>
      <c r="E365" s="590"/>
      <c r="F365" s="625"/>
      <c r="G365" s="590"/>
      <c r="H365" s="590"/>
      <c r="I365" s="590"/>
      <c r="J365" s="590"/>
      <c r="K365" s="590"/>
      <c r="L365" s="590"/>
      <c r="M365" s="590"/>
      <c r="N365" s="590"/>
      <c r="O365" s="590"/>
      <c r="P365" s="590"/>
      <c r="Q365" s="590"/>
      <c r="R365" s="590"/>
      <c r="S365" s="590"/>
      <c r="T365" s="590"/>
      <c r="U365" s="590"/>
      <c r="V365" s="590"/>
      <c r="W365" s="590"/>
      <c r="X365" s="590"/>
      <c r="Y365" s="590"/>
      <c r="Z365" s="590"/>
    </row>
    <row r="366" spans="1:26" ht="13.5" customHeight="1">
      <c r="A366" s="589"/>
      <c r="B366" s="590"/>
      <c r="C366" s="590"/>
      <c r="D366" s="605"/>
      <c r="E366" s="590"/>
      <c r="F366" s="625"/>
      <c r="G366" s="590"/>
      <c r="H366" s="590"/>
      <c r="I366" s="590"/>
      <c r="J366" s="590"/>
      <c r="K366" s="590"/>
      <c r="L366" s="590"/>
      <c r="M366" s="590"/>
      <c r="N366" s="590"/>
      <c r="O366" s="590"/>
      <c r="P366" s="590"/>
      <c r="Q366" s="590"/>
      <c r="R366" s="590"/>
      <c r="S366" s="590"/>
      <c r="T366" s="590"/>
      <c r="U366" s="590"/>
      <c r="V366" s="590"/>
      <c r="W366" s="590"/>
      <c r="X366" s="590"/>
      <c r="Y366" s="590"/>
      <c r="Z366" s="590"/>
    </row>
    <row r="367" spans="1:26" ht="13.5" customHeight="1">
      <c r="A367" s="589"/>
      <c r="B367" s="590"/>
      <c r="C367" s="590"/>
      <c r="D367" s="605"/>
      <c r="E367" s="590"/>
      <c r="F367" s="625"/>
      <c r="G367" s="590"/>
      <c r="H367" s="590"/>
      <c r="I367" s="590"/>
      <c r="J367" s="590"/>
      <c r="K367" s="590"/>
      <c r="L367" s="590"/>
      <c r="M367" s="590"/>
      <c r="N367" s="590"/>
      <c r="O367" s="590"/>
      <c r="P367" s="590"/>
      <c r="Q367" s="590"/>
      <c r="R367" s="590"/>
      <c r="S367" s="590"/>
      <c r="T367" s="590"/>
      <c r="U367" s="590"/>
      <c r="V367" s="590"/>
      <c r="W367" s="590"/>
      <c r="X367" s="590"/>
      <c r="Y367" s="590"/>
      <c r="Z367" s="590"/>
    </row>
    <row r="368" spans="1:26" ht="13.5" customHeight="1">
      <c r="A368" s="589"/>
      <c r="B368" s="590"/>
      <c r="C368" s="590"/>
      <c r="D368" s="605"/>
      <c r="E368" s="590"/>
      <c r="F368" s="625"/>
      <c r="G368" s="590"/>
      <c r="H368" s="590"/>
      <c r="I368" s="590"/>
      <c r="J368" s="590"/>
      <c r="K368" s="590"/>
      <c r="L368" s="590"/>
      <c r="M368" s="590"/>
      <c r="N368" s="590"/>
      <c r="O368" s="590"/>
      <c r="P368" s="590"/>
      <c r="Q368" s="590"/>
      <c r="R368" s="590"/>
      <c r="S368" s="590"/>
      <c r="T368" s="590"/>
      <c r="U368" s="590"/>
      <c r="V368" s="590"/>
      <c r="W368" s="590"/>
      <c r="X368" s="590"/>
      <c r="Y368" s="590"/>
      <c r="Z368" s="590"/>
    </row>
    <row r="369" spans="1:26" ht="13.5" customHeight="1">
      <c r="A369" s="589"/>
      <c r="B369" s="590"/>
      <c r="C369" s="590"/>
      <c r="D369" s="605"/>
      <c r="E369" s="590"/>
      <c r="F369" s="625"/>
      <c r="G369" s="590"/>
      <c r="H369" s="590"/>
      <c r="I369" s="590"/>
      <c r="J369" s="590"/>
      <c r="K369" s="590"/>
      <c r="L369" s="590"/>
      <c r="M369" s="590"/>
      <c r="N369" s="590"/>
      <c r="O369" s="590"/>
      <c r="P369" s="590"/>
      <c r="Q369" s="590"/>
      <c r="R369" s="590"/>
      <c r="S369" s="590"/>
      <c r="T369" s="590"/>
      <c r="U369" s="590"/>
      <c r="V369" s="590"/>
      <c r="W369" s="590"/>
      <c r="X369" s="590"/>
      <c r="Y369" s="590"/>
      <c r="Z369" s="590"/>
    </row>
    <row r="370" spans="1:26" ht="13.5" customHeight="1">
      <c r="A370" s="589"/>
      <c r="B370" s="590"/>
      <c r="C370" s="590"/>
      <c r="D370" s="605"/>
      <c r="E370" s="590"/>
      <c r="F370" s="625"/>
      <c r="G370" s="590"/>
      <c r="H370" s="590"/>
      <c r="I370" s="590"/>
      <c r="J370" s="590"/>
      <c r="K370" s="590"/>
      <c r="L370" s="590"/>
      <c r="M370" s="590"/>
      <c r="N370" s="590"/>
      <c r="O370" s="590"/>
      <c r="P370" s="590"/>
      <c r="Q370" s="590"/>
      <c r="R370" s="590"/>
      <c r="S370" s="590"/>
      <c r="T370" s="590"/>
      <c r="U370" s="590"/>
      <c r="V370" s="590"/>
      <c r="W370" s="590"/>
      <c r="X370" s="590"/>
      <c r="Y370" s="590"/>
      <c r="Z370" s="590"/>
    </row>
    <row r="371" spans="1:26" ht="13.5" customHeight="1">
      <c r="A371" s="589"/>
      <c r="B371" s="590"/>
      <c r="C371" s="590"/>
      <c r="D371" s="605"/>
      <c r="E371" s="590"/>
      <c r="F371" s="625"/>
      <c r="G371" s="590"/>
      <c r="H371" s="590"/>
      <c r="I371" s="590"/>
      <c r="J371" s="590"/>
      <c r="K371" s="590"/>
      <c r="L371" s="590"/>
      <c r="M371" s="590"/>
      <c r="N371" s="590"/>
      <c r="O371" s="590"/>
      <c r="P371" s="590"/>
      <c r="Q371" s="590"/>
      <c r="R371" s="590"/>
      <c r="S371" s="590"/>
      <c r="T371" s="590"/>
      <c r="U371" s="590"/>
      <c r="V371" s="590"/>
      <c r="W371" s="590"/>
      <c r="X371" s="590"/>
      <c r="Y371" s="590"/>
      <c r="Z371" s="590"/>
    </row>
    <row r="372" spans="1:26" ht="13.5" customHeight="1">
      <c r="A372" s="589"/>
      <c r="B372" s="590"/>
      <c r="C372" s="590"/>
      <c r="D372" s="605"/>
      <c r="E372" s="590"/>
      <c r="F372" s="625"/>
      <c r="G372" s="590"/>
      <c r="H372" s="590"/>
      <c r="I372" s="590"/>
      <c r="J372" s="590"/>
      <c r="K372" s="590"/>
      <c r="L372" s="590"/>
      <c r="M372" s="590"/>
      <c r="N372" s="590"/>
      <c r="O372" s="590"/>
      <c r="P372" s="590"/>
      <c r="Q372" s="590"/>
      <c r="R372" s="590"/>
      <c r="S372" s="590"/>
      <c r="T372" s="590"/>
      <c r="U372" s="590"/>
      <c r="V372" s="590"/>
      <c r="W372" s="590"/>
      <c r="X372" s="590"/>
      <c r="Y372" s="590"/>
      <c r="Z372" s="590"/>
    </row>
    <row r="373" spans="1:26" ht="13.5" customHeight="1">
      <c r="A373" s="589"/>
      <c r="B373" s="590"/>
      <c r="C373" s="590"/>
      <c r="D373" s="605"/>
      <c r="E373" s="590"/>
      <c r="F373" s="625"/>
      <c r="G373" s="590"/>
      <c r="H373" s="590"/>
      <c r="I373" s="590"/>
      <c r="J373" s="590"/>
      <c r="K373" s="590"/>
      <c r="L373" s="590"/>
      <c r="M373" s="590"/>
      <c r="N373" s="590"/>
      <c r="O373" s="590"/>
      <c r="P373" s="590"/>
      <c r="Q373" s="590"/>
      <c r="R373" s="590"/>
      <c r="S373" s="590"/>
      <c r="T373" s="590"/>
      <c r="U373" s="590"/>
      <c r="V373" s="590"/>
      <c r="W373" s="590"/>
      <c r="X373" s="590"/>
      <c r="Y373" s="590"/>
      <c r="Z373" s="590"/>
    </row>
    <row r="374" spans="1:26" ht="13.5" customHeight="1">
      <c r="A374" s="589"/>
      <c r="B374" s="590"/>
      <c r="C374" s="590"/>
      <c r="D374" s="605"/>
      <c r="E374" s="590"/>
      <c r="F374" s="625"/>
      <c r="G374" s="590"/>
      <c r="H374" s="590"/>
      <c r="I374" s="590"/>
      <c r="J374" s="590"/>
      <c r="K374" s="590"/>
      <c r="L374" s="590"/>
      <c r="M374" s="590"/>
      <c r="N374" s="590"/>
      <c r="O374" s="590"/>
      <c r="P374" s="590"/>
      <c r="Q374" s="590"/>
      <c r="R374" s="590"/>
      <c r="S374" s="590"/>
      <c r="T374" s="590"/>
      <c r="U374" s="590"/>
      <c r="V374" s="590"/>
      <c r="W374" s="590"/>
      <c r="X374" s="590"/>
      <c r="Y374" s="590"/>
      <c r="Z374" s="590"/>
    </row>
    <row r="375" spans="1:26" ht="13.5" customHeight="1">
      <c r="A375" s="589"/>
      <c r="B375" s="590"/>
      <c r="C375" s="590"/>
      <c r="D375" s="605"/>
      <c r="E375" s="590"/>
      <c r="F375" s="625"/>
      <c r="G375" s="590"/>
      <c r="H375" s="590"/>
      <c r="I375" s="590"/>
      <c r="J375" s="590"/>
      <c r="K375" s="590"/>
      <c r="L375" s="590"/>
      <c r="M375" s="590"/>
      <c r="N375" s="590"/>
      <c r="O375" s="590"/>
      <c r="P375" s="590"/>
      <c r="Q375" s="590"/>
      <c r="R375" s="590"/>
      <c r="S375" s="590"/>
      <c r="T375" s="590"/>
      <c r="U375" s="590"/>
      <c r="V375" s="590"/>
      <c r="W375" s="590"/>
      <c r="X375" s="590"/>
      <c r="Y375" s="590"/>
      <c r="Z375" s="590"/>
    </row>
    <row r="376" spans="1:26" ht="13.5" customHeight="1">
      <c r="A376" s="589"/>
      <c r="B376" s="590"/>
      <c r="C376" s="590"/>
      <c r="D376" s="605"/>
      <c r="E376" s="590"/>
      <c r="F376" s="625"/>
      <c r="G376" s="590"/>
      <c r="H376" s="590"/>
      <c r="I376" s="590"/>
      <c r="J376" s="590"/>
      <c r="K376" s="590"/>
      <c r="L376" s="590"/>
      <c r="M376" s="590"/>
      <c r="N376" s="590"/>
      <c r="O376" s="590"/>
      <c r="P376" s="590"/>
      <c r="Q376" s="590"/>
      <c r="R376" s="590"/>
      <c r="S376" s="590"/>
      <c r="T376" s="590"/>
      <c r="U376" s="590"/>
      <c r="V376" s="590"/>
      <c r="W376" s="590"/>
      <c r="X376" s="590"/>
      <c r="Y376" s="590"/>
      <c r="Z376" s="590"/>
    </row>
    <row r="377" spans="1:26" ht="13.5" customHeight="1">
      <c r="A377" s="589"/>
      <c r="B377" s="590"/>
      <c r="C377" s="590"/>
      <c r="D377" s="605"/>
      <c r="E377" s="590"/>
      <c r="F377" s="625"/>
      <c r="G377" s="590"/>
      <c r="H377" s="590"/>
      <c r="I377" s="590"/>
      <c r="J377" s="590"/>
      <c r="K377" s="590"/>
      <c r="L377" s="590"/>
      <c r="M377" s="590"/>
      <c r="N377" s="590"/>
      <c r="O377" s="590"/>
      <c r="P377" s="590"/>
      <c r="Q377" s="590"/>
      <c r="R377" s="590"/>
      <c r="S377" s="590"/>
      <c r="T377" s="590"/>
      <c r="U377" s="590"/>
      <c r="V377" s="590"/>
      <c r="W377" s="590"/>
      <c r="X377" s="590"/>
      <c r="Y377" s="590"/>
      <c r="Z377" s="590"/>
    </row>
    <row r="378" spans="1:26" ht="13.5" customHeight="1">
      <c r="A378" s="589"/>
      <c r="B378" s="590"/>
      <c r="C378" s="590"/>
      <c r="D378" s="605"/>
      <c r="E378" s="590"/>
      <c r="F378" s="625"/>
      <c r="G378" s="590"/>
      <c r="H378" s="590"/>
      <c r="I378" s="590"/>
      <c r="J378" s="590"/>
      <c r="K378" s="590"/>
      <c r="L378" s="590"/>
      <c r="M378" s="590"/>
      <c r="N378" s="590"/>
      <c r="O378" s="590"/>
      <c r="P378" s="590"/>
      <c r="Q378" s="590"/>
      <c r="R378" s="590"/>
      <c r="S378" s="590"/>
      <c r="T378" s="590"/>
      <c r="U378" s="590"/>
      <c r="V378" s="590"/>
      <c r="W378" s="590"/>
      <c r="X378" s="590"/>
      <c r="Y378" s="590"/>
      <c r="Z378" s="590"/>
    </row>
    <row r="379" spans="1:26" ht="13.5" customHeight="1">
      <c r="A379" s="589"/>
      <c r="B379" s="590"/>
      <c r="C379" s="590"/>
      <c r="D379" s="605"/>
      <c r="E379" s="590"/>
      <c r="F379" s="625"/>
      <c r="G379" s="590"/>
      <c r="H379" s="590"/>
      <c r="I379" s="590"/>
      <c r="J379" s="590"/>
      <c r="K379" s="590"/>
      <c r="L379" s="590"/>
      <c r="M379" s="590"/>
      <c r="N379" s="590"/>
      <c r="O379" s="590"/>
      <c r="P379" s="590"/>
      <c r="Q379" s="590"/>
      <c r="R379" s="590"/>
      <c r="S379" s="590"/>
      <c r="T379" s="590"/>
      <c r="U379" s="590"/>
      <c r="V379" s="590"/>
      <c r="W379" s="590"/>
      <c r="X379" s="590"/>
      <c r="Y379" s="590"/>
      <c r="Z379" s="590"/>
    </row>
    <row r="380" spans="1:26" ht="13.5" customHeight="1">
      <c r="A380" s="589"/>
      <c r="B380" s="590"/>
      <c r="C380" s="590"/>
      <c r="D380" s="605"/>
      <c r="E380" s="590"/>
      <c r="F380" s="625"/>
      <c r="G380" s="590"/>
      <c r="H380" s="590"/>
      <c r="I380" s="590"/>
      <c r="J380" s="590"/>
      <c r="K380" s="590"/>
      <c r="L380" s="590"/>
      <c r="M380" s="590"/>
      <c r="N380" s="590"/>
      <c r="O380" s="590"/>
      <c r="P380" s="590"/>
      <c r="Q380" s="590"/>
      <c r="R380" s="590"/>
      <c r="S380" s="590"/>
      <c r="T380" s="590"/>
      <c r="U380" s="590"/>
      <c r="V380" s="590"/>
      <c r="W380" s="590"/>
      <c r="X380" s="590"/>
      <c r="Y380" s="590"/>
      <c r="Z380" s="590"/>
    </row>
    <row r="381" spans="1:26" ht="13.5" customHeight="1">
      <c r="A381" s="589"/>
      <c r="B381" s="590"/>
      <c r="C381" s="590"/>
      <c r="D381" s="605"/>
      <c r="E381" s="590"/>
      <c r="F381" s="625"/>
      <c r="G381" s="590"/>
      <c r="H381" s="590"/>
      <c r="I381" s="590"/>
      <c r="J381" s="590"/>
      <c r="K381" s="590"/>
      <c r="L381" s="590"/>
      <c r="M381" s="590"/>
      <c r="N381" s="590"/>
      <c r="O381" s="590"/>
      <c r="P381" s="590"/>
      <c r="Q381" s="590"/>
      <c r="R381" s="590"/>
      <c r="S381" s="590"/>
      <c r="T381" s="590"/>
      <c r="U381" s="590"/>
      <c r="V381" s="590"/>
      <c r="W381" s="590"/>
      <c r="X381" s="590"/>
      <c r="Y381" s="590"/>
      <c r="Z381" s="590"/>
    </row>
    <row r="382" spans="1:26" ht="13.5" customHeight="1">
      <c r="A382" s="589"/>
      <c r="B382" s="590"/>
      <c r="C382" s="590"/>
      <c r="D382" s="605"/>
      <c r="E382" s="590"/>
      <c r="F382" s="625"/>
      <c r="G382" s="590"/>
      <c r="H382" s="590"/>
      <c r="I382" s="590"/>
      <c r="J382" s="590"/>
      <c r="K382" s="590"/>
      <c r="L382" s="590"/>
      <c r="M382" s="590"/>
      <c r="N382" s="590"/>
      <c r="O382" s="590"/>
      <c r="P382" s="590"/>
      <c r="Q382" s="590"/>
      <c r="R382" s="590"/>
      <c r="S382" s="590"/>
      <c r="T382" s="590"/>
      <c r="U382" s="590"/>
      <c r="V382" s="590"/>
      <c r="W382" s="590"/>
      <c r="X382" s="590"/>
      <c r="Y382" s="590"/>
      <c r="Z382" s="590"/>
    </row>
    <row r="383" spans="1:26" ht="13.5" customHeight="1">
      <c r="A383" s="589"/>
      <c r="B383" s="590"/>
      <c r="C383" s="590"/>
      <c r="D383" s="605"/>
      <c r="E383" s="590"/>
      <c r="F383" s="625"/>
      <c r="G383" s="590"/>
      <c r="H383" s="590"/>
      <c r="I383" s="590"/>
      <c r="J383" s="590"/>
      <c r="K383" s="590"/>
      <c r="L383" s="590"/>
      <c r="M383" s="590"/>
      <c r="N383" s="590"/>
      <c r="O383" s="590"/>
      <c r="P383" s="590"/>
      <c r="Q383" s="590"/>
      <c r="R383" s="590"/>
      <c r="S383" s="590"/>
      <c r="T383" s="590"/>
      <c r="U383" s="590"/>
      <c r="V383" s="590"/>
      <c r="W383" s="590"/>
      <c r="X383" s="590"/>
      <c r="Y383" s="590"/>
      <c r="Z383" s="590"/>
    </row>
    <row r="384" spans="1:26" ht="13.5" customHeight="1">
      <c r="A384" s="589"/>
      <c r="B384" s="590"/>
      <c r="C384" s="590"/>
      <c r="D384" s="605"/>
      <c r="E384" s="590"/>
      <c r="F384" s="625"/>
      <c r="G384" s="590"/>
      <c r="H384" s="590"/>
      <c r="I384" s="590"/>
      <c r="J384" s="590"/>
      <c r="K384" s="590"/>
      <c r="L384" s="590"/>
      <c r="M384" s="590"/>
      <c r="N384" s="590"/>
      <c r="O384" s="590"/>
      <c r="P384" s="590"/>
      <c r="Q384" s="590"/>
      <c r="R384" s="590"/>
      <c r="S384" s="590"/>
      <c r="T384" s="590"/>
      <c r="U384" s="590"/>
      <c r="V384" s="590"/>
      <c r="W384" s="590"/>
      <c r="X384" s="590"/>
      <c r="Y384" s="590"/>
      <c r="Z384" s="590"/>
    </row>
    <row r="385" spans="1:26" ht="13.5" customHeight="1">
      <c r="A385" s="589"/>
      <c r="B385" s="590"/>
      <c r="C385" s="590"/>
      <c r="D385" s="605"/>
      <c r="E385" s="590"/>
      <c r="F385" s="625"/>
      <c r="G385" s="590"/>
      <c r="H385" s="590"/>
      <c r="I385" s="590"/>
      <c r="J385" s="590"/>
      <c r="K385" s="590"/>
      <c r="L385" s="590"/>
      <c r="M385" s="590"/>
      <c r="N385" s="590"/>
      <c r="O385" s="590"/>
      <c r="P385" s="590"/>
      <c r="Q385" s="590"/>
      <c r="R385" s="590"/>
      <c r="S385" s="590"/>
      <c r="T385" s="590"/>
      <c r="U385" s="590"/>
      <c r="V385" s="590"/>
      <c r="W385" s="590"/>
      <c r="X385" s="590"/>
      <c r="Y385" s="590"/>
      <c r="Z385" s="590"/>
    </row>
    <row r="386" spans="1:26" ht="13.5" customHeight="1">
      <c r="A386" s="589"/>
      <c r="B386" s="590"/>
      <c r="C386" s="590"/>
      <c r="D386" s="605"/>
      <c r="E386" s="590"/>
      <c r="F386" s="625"/>
      <c r="G386" s="590"/>
      <c r="H386" s="590"/>
      <c r="I386" s="590"/>
      <c r="J386" s="590"/>
      <c r="K386" s="590"/>
      <c r="L386" s="590"/>
      <c r="M386" s="590"/>
      <c r="N386" s="590"/>
      <c r="O386" s="590"/>
      <c r="P386" s="590"/>
      <c r="Q386" s="590"/>
      <c r="R386" s="590"/>
      <c r="S386" s="590"/>
      <c r="T386" s="590"/>
      <c r="U386" s="590"/>
      <c r="V386" s="590"/>
      <c r="W386" s="590"/>
      <c r="X386" s="590"/>
      <c r="Y386" s="590"/>
      <c r="Z386" s="590"/>
    </row>
    <row r="387" spans="1:26" ht="13.5" customHeight="1">
      <c r="A387" s="589"/>
      <c r="B387" s="590"/>
      <c r="C387" s="590"/>
      <c r="D387" s="605"/>
      <c r="E387" s="590"/>
      <c r="F387" s="625"/>
      <c r="G387" s="590"/>
      <c r="H387" s="590"/>
      <c r="I387" s="590"/>
      <c r="J387" s="590"/>
      <c r="K387" s="590"/>
      <c r="L387" s="590"/>
      <c r="M387" s="590"/>
      <c r="N387" s="590"/>
      <c r="O387" s="590"/>
      <c r="P387" s="590"/>
      <c r="Q387" s="590"/>
      <c r="R387" s="590"/>
      <c r="S387" s="590"/>
      <c r="T387" s="590"/>
      <c r="U387" s="590"/>
      <c r="V387" s="590"/>
      <c r="W387" s="590"/>
      <c r="X387" s="590"/>
      <c r="Y387" s="590"/>
      <c r="Z387" s="590"/>
    </row>
    <row r="388" spans="1:26" ht="13.5" customHeight="1">
      <c r="A388" s="589"/>
      <c r="B388" s="590"/>
      <c r="C388" s="590"/>
      <c r="D388" s="605"/>
      <c r="E388" s="590"/>
      <c r="F388" s="625"/>
      <c r="G388" s="590"/>
      <c r="H388" s="590"/>
      <c r="I388" s="590"/>
      <c r="J388" s="590"/>
      <c r="K388" s="590"/>
      <c r="L388" s="590"/>
      <c r="M388" s="590"/>
      <c r="N388" s="590"/>
      <c r="O388" s="590"/>
      <c r="P388" s="590"/>
      <c r="Q388" s="590"/>
      <c r="R388" s="590"/>
      <c r="S388" s="590"/>
      <c r="T388" s="590"/>
      <c r="U388" s="590"/>
      <c r="V388" s="590"/>
      <c r="W388" s="590"/>
      <c r="X388" s="590"/>
      <c r="Y388" s="590"/>
      <c r="Z388" s="590"/>
    </row>
    <row r="389" spans="1:26" ht="13.5" customHeight="1">
      <c r="A389" s="589"/>
      <c r="B389" s="590"/>
      <c r="C389" s="590"/>
      <c r="D389" s="605"/>
      <c r="E389" s="590"/>
      <c r="F389" s="625"/>
      <c r="G389" s="590"/>
      <c r="H389" s="590"/>
      <c r="I389" s="590"/>
      <c r="J389" s="590"/>
      <c r="K389" s="590"/>
      <c r="L389" s="590"/>
      <c r="M389" s="590"/>
      <c r="N389" s="590"/>
      <c r="O389" s="590"/>
      <c r="P389" s="590"/>
      <c r="Q389" s="590"/>
      <c r="R389" s="590"/>
      <c r="S389" s="590"/>
      <c r="T389" s="590"/>
      <c r="U389" s="590"/>
      <c r="V389" s="590"/>
      <c r="W389" s="590"/>
      <c r="X389" s="590"/>
      <c r="Y389" s="590"/>
      <c r="Z389" s="590"/>
    </row>
    <row r="390" spans="1:26" ht="13.5" customHeight="1">
      <c r="A390" s="589"/>
      <c r="B390" s="590"/>
      <c r="C390" s="590"/>
      <c r="D390" s="605"/>
      <c r="E390" s="590"/>
      <c r="F390" s="625"/>
      <c r="G390" s="590"/>
      <c r="H390" s="590"/>
      <c r="I390" s="590"/>
      <c r="J390" s="590"/>
      <c r="K390" s="590"/>
      <c r="L390" s="590"/>
      <c r="M390" s="590"/>
      <c r="N390" s="590"/>
      <c r="O390" s="590"/>
      <c r="P390" s="590"/>
      <c r="Q390" s="590"/>
      <c r="R390" s="590"/>
      <c r="S390" s="590"/>
      <c r="T390" s="590"/>
      <c r="U390" s="590"/>
      <c r="V390" s="590"/>
      <c r="W390" s="590"/>
      <c r="X390" s="590"/>
      <c r="Y390" s="590"/>
      <c r="Z390" s="590"/>
    </row>
    <row r="391" spans="1:26" ht="13.5" customHeight="1">
      <c r="A391" s="589"/>
      <c r="B391" s="590"/>
      <c r="C391" s="590"/>
      <c r="D391" s="605"/>
      <c r="E391" s="590"/>
      <c r="F391" s="625"/>
      <c r="G391" s="590"/>
      <c r="H391" s="590"/>
      <c r="I391" s="590"/>
      <c r="J391" s="590"/>
      <c r="K391" s="590"/>
      <c r="L391" s="590"/>
      <c r="M391" s="590"/>
      <c r="N391" s="590"/>
      <c r="O391" s="590"/>
      <c r="P391" s="590"/>
      <c r="Q391" s="590"/>
      <c r="R391" s="590"/>
      <c r="S391" s="590"/>
      <c r="T391" s="590"/>
      <c r="U391" s="590"/>
      <c r="V391" s="590"/>
      <c r="W391" s="590"/>
      <c r="X391" s="590"/>
      <c r="Y391" s="590"/>
      <c r="Z391" s="590"/>
    </row>
    <row r="392" spans="1:26" ht="13.5" customHeight="1">
      <c r="A392" s="589"/>
      <c r="B392" s="590"/>
      <c r="C392" s="590"/>
      <c r="D392" s="605"/>
      <c r="E392" s="590"/>
      <c r="F392" s="625"/>
      <c r="G392" s="590"/>
      <c r="H392" s="590"/>
      <c r="I392" s="590"/>
      <c r="J392" s="590"/>
      <c r="K392" s="590"/>
      <c r="L392" s="590"/>
      <c r="M392" s="590"/>
      <c r="N392" s="590"/>
      <c r="O392" s="590"/>
      <c r="P392" s="590"/>
      <c r="Q392" s="590"/>
      <c r="R392" s="590"/>
      <c r="S392" s="590"/>
      <c r="T392" s="590"/>
      <c r="U392" s="590"/>
      <c r="V392" s="590"/>
      <c r="W392" s="590"/>
      <c r="X392" s="590"/>
      <c r="Y392" s="590"/>
      <c r="Z392" s="590"/>
    </row>
    <row r="393" spans="1:26" ht="13.5" customHeight="1">
      <c r="A393" s="589"/>
      <c r="B393" s="590"/>
      <c r="C393" s="590"/>
      <c r="D393" s="605"/>
      <c r="E393" s="590"/>
      <c r="F393" s="625"/>
      <c r="G393" s="590"/>
      <c r="H393" s="590"/>
      <c r="I393" s="590"/>
      <c r="J393" s="590"/>
      <c r="K393" s="590"/>
      <c r="L393" s="590"/>
      <c r="M393" s="590"/>
      <c r="N393" s="590"/>
      <c r="O393" s="590"/>
      <c r="P393" s="590"/>
      <c r="Q393" s="590"/>
      <c r="R393" s="590"/>
      <c r="S393" s="590"/>
      <c r="T393" s="590"/>
      <c r="U393" s="590"/>
      <c r="V393" s="590"/>
      <c r="W393" s="590"/>
      <c r="X393" s="590"/>
      <c r="Y393" s="590"/>
      <c r="Z393" s="590"/>
    </row>
    <row r="394" spans="1:26" ht="13.5" customHeight="1">
      <c r="A394" s="589"/>
      <c r="B394" s="590"/>
      <c r="C394" s="590"/>
      <c r="D394" s="605"/>
      <c r="E394" s="590"/>
      <c r="F394" s="625"/>
      <c r="G394" s="590"/>
      <c r="H394" s="590"/>
      <c r="I394" s="590"/>
      <c r="J394" s="590"/>
      <c r="K394" s="590"/>
      <c r="L394" s="590"/>
      <c r="M394" s="590"/>
      <c r="N394" s="590"/>
      <c r="O394" s="590"/>
      <c r="P394" s="590"/>
      <c r="Q394" s="590"/>
      <c r="R394" s="590"/>
      <c r="S394" s="590"/>
      <c r="T394" s="590"/>
      <c r="U394" s="590"/>
      <c r="V394" s="590"/>
      <c r="W394" s="590"/>
      <c r="X394" s="590"/>
      <c r="Y394" s="590"/>
      <c r="Z394" s="590"/>
    </row>
    <row r="395" spans="1:26" ht="13.5" customHeight="1">
      <c r="A395" s="589"/>
      <c r="B395" s="590"/>
      <c r="C395" s="590"/>
      <c r="D395" s="605"/>
      <c r="E395" s="590"/>
      <c r="F395" s="625"/>
      <c r="G395" s="590"/>
      <c r="H395" s="590"/>
      <c r="I395" s="590"/>
      <c r="J395" s="590"/>
      <c r="K395" s="590"/>
      <c r="L395" s="590"/>
      <c r="M395" s="590"/>
      <c r="N395" s="590"/>
      <c r="O395" s="590"/>
      <c r="P395" s="590"/>
      <c r="Q395" s="590"/>
      <c r="R395" s="590"/>
      <c r="S395" s="590"/>
      <c r="T395" s="590"/>
      <c r="U395" s="590"/>
      <c r="V395" s="590"/>
      <c r="W395" s="590"/>
      <c r="X395" s="590"/>
      <c r="Y395" s="590"/>
      <c r="Z395" s="590"/>
    </row>
    <row r="396" spans="1:26" ht="13.5" customHeight="1">
      <c r="A396" s="589"/>
      <c r="B396" s="590"/>
      <c r="C396" s="590"/>
      <c r="D396" s="605"/>
      <c r="E396" s="590"/>
      <c r="F396" s="625"/>
      <c r="G396" s="590"/>
      <c r="H396" s="590"/>
      <c r="I396" s="590"/>
      <c r="J396" s="590"/>
      <c r="K396" s="590"/>
      <c r="L396" s="590"/>
      <c r="M396" s="590"/>
      <c r="N396" s="590"/>
      <c r="O396" s="590"/>
      <c r="P396" s="590"/>
      <c r="Q396" s="590"/>
      <c r="R396" s="590"/>
      <c r="S396" s="590"/>
      <c r="T396" s="590"/>
      <c r="U396" s="590"/>
      <c r="V396" s="590"/>
      <c r="W396" s="590"/>
      <c r="X396" s="590"/>
      <c r="Y396" s="590"/>
      <c r="Z396" s="590"/>
    </row>
    <row r="397" spans="1:26" ht="13.5" customHeight="1">
      <c r="A397" s="589"/>
      <c r="B397" s="590"/>
      <c r="C397" s="590"/>
      <c r="D397" s="605"/>
      <c r="E397" s="590"/>
      <c r="F397" s="625"/>
      <c r="G397" s="590"/>
      <c r="H397" s="590"/>
      <c r="I397" s="590"/>
      <c r="J397" s="590"/>
      <c r="K397" s="590"/>
      <c r="L397" s="590"/>
      <c r="M397" s="590"/>
      <c r="N397" s="590"/>
      <c r="O397" s="590"/>
      <c r="P397" s="590"/>
      <c r="Q397" s="590"/>
      <c r="R397" s="590"/>
      <c r="S397" s="590"/>
      <c r="T397" s="590"/>
      <c r="U397" s="590"/>
      <c r="V397" s="590"/>
      <c r="W397" s="590"/>
      <c r="X397" s="590"/>
      <c r="Y397" s="590"/>
      <c r="Z397" s="590"/>
    </row>
    <row r="398" spans="1:26" ht="13.5" customHeight="1">
      <c r="A398" s="589"/>
      <c r="B398" s="590"/>
      <c r="C398" s="590"/>
      <c r="D398" s="605"/>
      <c r="E398" s="590"/>
      <c r="F398" s="625"/>
      <c r="G398" s="590"/>
      <c r="H398" s="590"/>
      <c r="I398" s="590"/>
      <c r="J398" s="590"/>
      <c r="K398" s="590"/>
      <c r="L398" s="590"/>
      <c r="M398" s="590"/>
      <c r="N398" s="590"/>
      <c r="O398" s="590"/>
      <c r="P398" s="590"/>
      <c r="Q398" s="590"/>
      <c r="R398" s="590"/>
      <c r="S398" s="590"/>
      <c r="T398" s="590"/>
      <c r="U398" s="590"/>
      <c r="V398" s="590"/>
      <c r="W398" s="590"/>
      <c r="X398" s="590"/>
      <c r="Y398" s="590"/>
      <c r="Z398" s="590"/>
    </row>
    <row r="399" spans="1:26" ht="13.5" customHeight="1">
      <c r="A399" s="589"/>
      <c r="B399" s="590"/>
      <c r="C399" s="590"/>
      <c r="D399" s="605"/>
      <c r="E399" s="590"/>
      <c r="F399" s="625"/>
      <c r="G399" s="590"/>
      <c r="H399" s="590"/>
      <c r="I399" s="590"/>
      <c r="J399" s="590"/>
      <c r="K399" s="590"/>
      <c r="L399" s="590"/>
      <c r="M399" s="590"/>
      <c r="N399" s="590"/>
      <c r="O399" s="590"/>
      <c r="P399" s="590"/>
      <c r="Q399" s="590"/>
      <c r="R399" s="590"/>
      <c r="S399" s="590"/>
      <c r="T399" s="590"/>
      <c r="U399" s="590"/>
      <c r="V399" s="590"/>
      <c r="W399" s="590"/>
      <c r="X399" s="590"/>
      <c r="Y399" s="590"/>
      <c r="Z399" s="590"/>
    </row>
    <row r="400" spans="1:26" ht="13.5" customHeight="1">
      <c r="A400" s="589"/>
      <c r="B400" s="590"/>
      <c r="C400" s="590"/>
      <c r="D400" s="605"/>
      <c r="E400" s="590"/>
      <c r="F400" s="625"/>
      <c r="G400" s="590"/>
      <c r="H400" s="590"/>
      <c r="I400" s="590"/>
      <c r="J400" s="590"/>
      <c r="K400" s="590"/>
      <c r="L400" s="590"/>
      <c r="M400" s="590"/>
      <c r="N400" s="590"/>
      <c r="O400" s="590"/>
      <c r="P400" s="590"/>
      <c r="Q400" s="590"/>
      <c r="R400" s="590"/>
      <c r="S400" s="590"/>
      <c r="T400" s="590"/>
      <c r="U400" s="590"/>
      <c r="V400" s="590"/>
      <c r="W400" s="590"/>
      <c r="X400" s="590"/>
      <c r="Y400" s="590"/>
      <c r="Z400" s="590"/>
    </row>
    <row r="401" spans="1:26" ht="13.5" customHeight="1">
      <c r="A401" s="589"/>
      <c r="B401" s="590"/>
      <c r="C401" s="590"/>
      <c r="D401" s="605"/>
      <c r="E401" s="590"/>
      <c r="F401" s="625"/>
      <c r="G401" s="590"/>
      <c r="H401" s="590"/>
      <c r="I401" s="590"/>
      <c r="J401" s="590"/>
      <c r="K401" s="590"/>
      <c r="L401" s="590"/>
      <c r="M401" s="590"/>
      <c r="N401" s="590"/>
      <c r="O401" s="590"/>
      <c r="P401" s="590"/>
      <c r="Q401" s="590"/>
      <c r="R401" s="590"/>
      <c r="S401" s="590"/>
      <c r="T401" s="590"/>
      <c r="U401" s="590"/>
      <c r="V401" s="590"/>
      <c r="W401" s="590"/>
      <c r="X401" s="590"/>
      <c r="Y401" s="590"/>
      <c r="Z401" s="590"/>
    </row>
    <row r="402" spans="1:26" ht="13.5" customHeight="1">
      <c r="A402" s="589"/>
      <c r="B402" s="590"/>
      <c r="C402" s="590"/>
      <c r="D402" s="605"/>
      <c r="E402" s="590"/>
      <c r="F402" s="625"/>
      <c r="G402" s="590"/>
      <c r="H402" s="590"/>
      <c r="I402" s="590"/>
      <c r="J402" s="590"/>
      <c r="K402" s="590"/>
      <c r="L402" s="590"/>
      <c r="M402" s="590"/>
      <c r="N402" s="590"/>
      <c r="O402" s="590"/>
      <c r="P402" s="590"/>
      <c r="Q402" s="590"/>
      <c r="R402" s="590"/>
      <c r="S402" s="590"/>
      <c r="T402" s="590"/>
      <c r="U402" s="590"/>
      <c r="V402" s="590"/>
      <c r="W402" s="590"/>
      <c r="X402" s="590"/>
      <c r="Y402" s="590"/>
      <c r="Z402" s="590"/>
    </row>
    <row r="403" spans="1:26" ht="13.5" customHeight="1">
      <c r="A403" s="589"/>
      <c r="B403" s="590"/>
      <c r="C403" s="590"/>
      <c r="D403" s="605"/>
      <c r="E403" s="590"/>
      <c r="F403" s="625"/>
      <c r="G403" s="590"/>
      <c r="H403" s="590"/>
      <c r="I403" s="590"/>
      <c r="J403" s="590"/>
      <c r="K403" s="590"/>
      <c r="L403" s="590"/>
      <c r="M403" s="590"/>
      <c r="N403" s="590"/>
      <c r="O403" s="590"/>
      <c r="P403" s="590"/>
      <c r="Q403" s="590"/>
      <c r="R403" s="590"/>
      <c r="S403" s="590"/>
      <c r="T403" s="590"/>
      <c r="U403" s="590"/>
      <c r="V403" s="590"/>
      <c r="W403" s="590"/>
      <c r="X403" s="590"/>
      <c r="Y403" s="590"/>
      <c r="Z403" s="590"/>
    </row>
    <row r="404" spans="1:26" ht="13.5" customHeight="1">
      <c r="A404" s="589"/>
      <c r="B404" s="590"/>
      <c r="C404" s="590"/>
      <c r="D404" s="605"/>
      <c r="E404" s="590"/>
      <c r="F404" s="625"/>
      <c r="G404" s="590"/>
      <c r="H404" s="590"/>
      <c r="I404" s="590"/>
      <c r="J404" s="590"/>
      <c r="K404" s="590"/>
      <c r="L404" s="590"/>
      <c r="M404" s="590"/>
      <c r="N404" s="590"/>
      <c r="O404" s="590"/>
      <c r="P404" s="590"/>
      <c r="Q404" s="590"/>
      <c r="R404" s="590"/>
      <c r="S404" s="590"/>
      <c r="T404" s="590"/>
      <c r="U404" s="590"/>
      <c r="V404" s="590"/>
      <c r="W404" s="590"/>
      <c r="X404" s="590"/>
      <c r="Y404" s="590"/>
      <c r="Z404" s="590"/>
    </row>
    <row r="405" spans="1:26" ht="13.5" customHeight="1">
      <c r="A405" s="589"/>
      <c r="B405" s="590"/>
      <c r="C405" s="590"/>
      <c r="D405" s="605"/>
      <c r="E405" s="590"/>
      <c r="F405" s="625"/>
      <c r="G405" s="590"/>
      <c r="H405" s="590"/>
      <c r="I405" s="590"/>
      <c r="J405" s="590"/>
      <c r="K405" s="590"/>
      <c r="L405" s="590"/>
      <c r="M405" s="590"/>
      <c r="N405" s="590"/>
      <c r="O405" s="590"/>
      <c r="P405" s="590"/>
      <c r="Q405" s="590"/>
      <c r="R405" s="590"/>
      <c r="S405" s="590"/>
      <c r="T405" s="590"/>
      <c r="U405" s="590"/>
      <c r="V405" s="590"/>
      <c r="W405" s="590"/>
      <c r="X405" s="590"/>
      <c r="Y405" s="590"/>
      <c r="Z405" s="590"/>
    </row>
    <row r="406" spans="1:26" ht="13.5" customHeight="1">
      <c r="A406" s="589"/>
      <c r="B406" s="590"/>
      <c r="C406" s="590"/>
      <c r="D406" s="605"/>
      <c r="E406" s="590"/>
      <c r="F406" s="625"/>
      <c r="G406" s="590"/>
      <c r="H406" s="590"/>
      <c r="I406" s="590"/>
      <c r="J406" s="590"/>
      <c r="K406" s="590"/>
      <c r="L406" s="590"/>
      <c r="M406" s="590"/>
      <c r="N406" s="590"/>
      <c r="O406" s="590"/>
      <c r="P406" s="590"/>
      <c r="Q406" s="590"/>
      <c r="R406" s="590"/>
      <c r="S406" s="590"/>
      <c r="T406" s="590"/>
      <c r="U406" s="590"/>
      <c r="V406" s="590"/>
      <c r="W406" s="590"/>
      <c r="X406" s="590"/>
      <c r="Y406" s="590"/>
      <c r="Z406" s="590"/>
    </row>
    <row r="407" spans="1:26" ht="13.5" customHeight="1">
      <c r="A407" s="589"/>
      <c r="B407" s="590"/>
      <c r="C407" s="590"/>
      <c r="D407" s="605"/>
      <c r="E407" s="590"/>
      <c r="F407" s="625"/>
      <c r="G407" s="590"/>
      <c r="H407" s="590"/>
      <c r="I407" s="590"/>
      <c r="J407" s="590"/>
      <c r="K407" s="590"/>
      <c r="L407" s="590"/>
      <c r="M407" s="590"/>
      <c r="N407" s="590"/>
      <c r="O407" s="590"/>
      <c r="P407" s="590"/>
      <c r="Q407" s="590"/>
      <c r="R407" s="590"/>
      <c r="S407" s="590"/>
      <c r="T407" s="590"/>
      <c r="U407" s="590"/>
      <c r="V407" s="590"/>
      <c r="W407" s="590"/>
      <c r="X407" s="590"/>
      <c r="Y407" s="590"/>
      <c r="Z407" s="590"/>
    </row>
    <row r="408" spans="1:26" ht="13.5" customHeight="1">
      <c r="A408" s="589"/>
      <c r="B408" s="590"/>
      <c r="C408" s="590"/>
      <c r="D408" s="605"/>
      <c r="E408" s="590"/>
      <c r="F408" s="625"/>
      <c r="G408" s="590"/>
      <c r="H408" s="590"/>
      <c r="I408" s="590"/>
      <c r="J408" s="590"/>
      <c r="K408" s="590"/>
      <c r="L408" s="590"/>
      <c r="M408" s="590"/>
      <c r="N408" s="590"/>
      <c r="O408" s="590"/>
      <c r="P408" s="590"/>
      <c r="Q408" s="590"/>
      <c r="R408" s="590"/>
      <c r="S408" s="590"/>
      <c r="T408" s="590"/>
      <c r="U408" s="590"/>
      <c r="V408" s="590"/>
      <c r="W408" s="590"/>
      <c r="X408" s="590"/>
      <c r="Y408" s="590"/>
      <c r="Z408" s="590"/>
    </row>
    <row r="409" spans="1:26" ht="13.5" customHeight="1">
      <c r="A409" s="589"/>
      <c r="B409" s="590"/>
      <c r="C409" s="590"/>
      <c r="D409" s="605"/>
      <c r="E409" s="590"/>
      <c r="F409" s="625"/>
      <c r="G409" s="590"/>
      <c r="H409" s="590"/>
      <c r="I409" s="590"/>
      <c r="J409" s="590"/>
      <c r="K409" s="590"/>
      <c r="L409" s="590"/>
      <c r="M409" s="590"/>
      <c r="N409" s="590"/>
      <c r="O409" s="590"/>
      <c r="P409" s="590"/>
      <c r="Q409" s="590"/>
      <c r="R409" s="590"/>
      <c r="S409" s="590"/>
      <c r="T409" s="590"/>
      <c r="U409" s="590"/>
      <c r="V409" s="590"/>
      <c r="W409" s="590"/>
      <c r="X409" s="590"/>
      <c r="Y409" s="590"/>
      <c r="Z409" s="590"/>
    </row>
    <row r="410" spans="1:26" ht="13.5" customHeight="1">
      <c r="A410" s="589"/>
      <c r="B410" s="590"/>
      <c r="C410" s="590"/>
      <c r="D410" s="605"/>
      <c r="E410" s="590"/>
      <c r="F410" s="625"/>
      <c r="G410" s="590"/>
      <c r="H410" s="590"/>
      <c r="I410" s="590"/>
      <c r="J410" s="590"/>
      <c r="K410" s="590"/>
      <c r="L410" s="590"/>
      <c r="M410" s="590"/>
      <c r="N410" s="590"/>
      <c r="O410" s="590"/>
      <c r="P410" s="590"/>
      <c r="Q410" s="590"/>
      <c r="R410" s="590"/>
      <c r="S410" s="590"/>
      <c r="T410" s="590"/>
      <c r="U410" s="590"/>
      <c r="V410" s="590"/>
      <c r="W410" s="590"/>
      <c r="X410" s="590"/>
      <c r="Y410" s="590"/>
      <c r="Z410" s="590"/>
    </row>
    <row r="411" spans="1:26" ht="13.5" customHeight="1">
      <c r="A411" s="589"/>
      <c r="B411" s="590"/>
      <c r="C411" s="590"/>
      <c r="D411" s="605"/>
      <c r="E411" s="590"/>
      <c r="F411" s="625"/>
      <c r="G411" s="590"/>
      <c r="H411" s="590"/>
      <c r="I411" s="590"/>
      <c r="J411" s="590"/>
      <c r="K411" s="590"/>
      <c r="L411" s="590"/>
      <c r="M411" s="590"/>
      <c r="N411" s="590"/>
      <c r="O411" s="590"/>
      <c r="P411" s="590"/>
      <c r="Q411" s="590"/>
      <c r="R411" s="590"/>
      <c r="S411" s="590"/>
      <c r="T411" s="590"/>
      <c r="U411" s="590"/>
      <c r="V411" s="590"/>
      <c r="W411" s="590"/>
      <c r="X411" s="590"/>
      <c r="Y411" s="590"/>
      <c r="Z411" s="590"/>
    </row>
    <row r="412" spans="1:26" ht="13.5" customHeight="1">
      <c r="A412" s="589"/>
      <c r="B412" s="590"/>
      <c r="C412" s="590"/>
      <c r="D412" s="605"/>
      <c r="E412" s="590"/>
      <c r="F412" s="625"/>
      <c r="G412" s="590"/>
      <c r="H412" s="590"/>
      <c r="I412" s="590"/>
      <c r="J412" s="590"/>
      <c r="K412" s="590"/>
      <c r="L412" s="590"/>
      <c r="M412" s="590"/>
      <c r="N412" s="590"/>
      <c r="O412" s="590"/>
      <c r="P412" s="590"/>
      <c r="Q412" s="590"/>
      <c r="R412" s="590"/>
      <c r="S412" s="590"/>
      <c r="T412" s="590"/>
      <c r="U412" s="590"/>
      <c r="V412" s="590"/>
      <c r="W412" s="590"/>
      <c r="X412" s="590"/>
      <c r="Y412" s="590"/>
      <c r="Z412" s="590"/>
    </row>
    <row r="413" spans="1:26" ht="13.5" customHeight="1">
      <c r="A413" s="589"/>
      <c r="B413" s="590"/>
      <c r="C413" s="590"/>
      <c r="D413" s="605"/>
      <c r="E413" s="590"/>
      <c r="F413" s="625"/>
      <c r="G413" s="590"/>
      <c r="H413" s="590"/>
      <c r="I413" s="590"/>
      <c r="J413" s="590"/>
      <c r="K413" s="590"/>
      <c r="L413" s="590"/>
      <c r="M413" s="590"/>
      <c r="N413" s="590"/>
      <c r="O413" s="590"/>
      <c r="P413" s="590"/>
      <c r="Q413" s="590"/>
      <c r="R413" s="590"/>
      <c r="S413" s="590"/>
      <c r="T413" s="590"/>
      <c r="U413" s="590"/>
      <c r="V413" s="590"/>
      <c r="W413" s="590"/>
      <c r="X413" s="590"/>
      <c r="Y413" s="590"/>
      <c r="Z413" s="590"/>
    </row>
    <row r="414" spans="1:26" ht="13.5" customHeight="1">
      <c r="A414" s="589"/>
      <c r="B414" s="590"/>
      <c r="C414" s="590"/>
      <c r="D414" s="605"/>
      <c r="E414" s="590"/>
      <c r="F414" s="625"/>
      <c r="G414" s="590"/>
      <c r="H414" s="590"/>
      <c r="I414" s="590"/>
      <c r="J414" s="590"/>
      <c r="K414" s="590"/>
      <c r="L414" s="590"/>
      <c r="M414" s="590"/>
      <c r="N414" s="590"/>
      <c r="O414" s="590"/>
      <c r="P414" s="590"/>
      <c r="Q414" s="590"/>
      <c r="R414" s="590"/>
      <c r="S414" s="590"/>
      <c r="T414" s="590"/>
      <c r="U414" s="590"/>
      <c r="V414" s="590"/>
      <c r="W414" s="590"/>
      <c r="X414" s="590"/>
      <c r="Y414" s="590"/>
      <c r="Z414" s="590"/>
    </row>
    <row r="415" spans="1:26" ht="13.5" customHeight="1">
      <c r="A415" s="589"/>
      <c r="B415" s="590"/>
      <c r="C415" s="590"/>
      <c r="D415" s="605"/>
      <c r="E415" s="590"/>
      <c r="F415" s="625"/>
      <c r="G415" s="590"/>
      <c r="H415" s="590"/>
      <c r="I415" s="590"/>
      <c r="J415" s="590"/>
      <c r="K415" s="590"/>
      <c r="L415" s="590"/>
      <c r="M415" s="590"/>
      <c r="N415" s="590"/>
      <c r="O415" s="590"/>
      <c r="P415" s="590"/>
      <c r="Q415" s="590"/>
      <c r="R415" s="590"/>
      <c r="S415" s="590"/>
      <c r="T415" s="590"/>
      <c r="U415" s="590"/>
      <c r="V415" s="590"/>
      <c r="W415" s="590"/>
      <c r="X415" s="590"/>
      <c r="Y415" s="590"/>
      <c r="Z415" s="590"/>
    </row>
    <row r="416" spans="1:26" ht="13.5" customHeight="1">
      <c r="A416" s="589"/>
      <c r="B416" s="590"/>
      <c r="C416" s="590"/>
      <c r="D416" s="605"/>
      <c r="E416" s="590"/>
      <c r="F416" s="625"/>
      <c r="G416" s="590"/>
      <c r="H416" s="590"/>
      <c r="I416" s="590"/>
      <c r="J416" s="590"/>
      <c r="K416" s="590"/>
      <c r="L416" s="590"/>
      <c r="M416" s="590"/>
      <c r="N416" s="590"/>
      <c r="O416" s="590"/>
      <c r="P416" s="590"/>
      <c r="Q416" s="590"/>
      <c r="R416" s="590"/>
      <c r="S416" s="590"/>
      <c r="T416" s="590"/>
      <c r="U416" s="590"/>
      <c r="V416" s="590"/>
      <c r="W416" s="590"/>
      <c r="X416" s="590"/>
      <c r="Y416" s="590"/>
      <c r="Z416" s="590"/>
    </row>
    <row r="417" spans="1:26" ht="13.5" customHeight="1">
      <c r="A417" s="589"/>
      <c r="B417" s="590"/>
      <c r="C417" s="590"/>
      <c r="D417" s="605"/>
      <c r="E417" s="590"/>
      <c r="F417" s="625"/>
      <c r="G417" s="590"/>
      <c r="H417" s="590"/>
      <c r="I417" s="590"/>
      <c r="J417" s="590"/>
      <c r="K417" s="590"/>
      <c r="L417" s="590"/>
      <c r="M417" s="590"/>
      <c r="N417" s="590"/>
      <c r="O417" s="590"/>
      <c r="P417" s="590"/>
      <c r="Q417" s="590"/>
      <c r="R417" s="590"/>
      <c r="S417" s="590"/>
      <c r="T417" s="590"/>
      <c r="U417" s="590"/>
      <c r="V417" s="590"/>
      <c r="W417" s="590"/>
      <c r="X417" s="590"/>
      <c r="Y417" s="590"/>
      <c r="Z417" s="590"/>
    </row>
    <row r="418" spans="1:26" ht="13.5" customHeight="1">
      <c r="A418" s="589"/>
      <c r="B418" s="590"/>
      <c r="C418" s="590"/>
      <c r="D418" s="605"/>
      <c r="E418" s="590"/>
      <c r="F418" s="625"/>
      <c r="G418" s="590"/>
      <c r="H418" s="590"/>
      <c r="I418" s="590"/>
      <c r="J418" s="590"/>
      <c r="K418" s="590"/>
      <c r="L418" s="590"/>
      <c r="M418" s="590"/>
      <c r="N418" s="590"/>
      <c r="O418" s="590"/>
      <c r="P418" s="590"/>
      <c r="Q418" s="590"/>
      <c r="R418" s="590"/>
      <c r="S418" s="590"/>
      <c r="T418" s="590"/>
      <c r="U418" s="590"/>
      <c r="V418" s="590"/>
      <c r="W418" s="590"/>
      <c r="X418" s="590"/>
      <c r="Y418" s="590"/>
      <c r="Z418" s="590"/>
    </row>
    <row r="419" spans="1:26" ht="13.5" customHeight="1">
      <c r="A419" s="589"/>
      <c r="B419" s="590"/>
      <c r="C419" s="590"/>
      <c r="D419" s="605"/>
      <c r="E419" s="590"/>
      <c r="F419" s="625"/>
      <c r="G419" s="590"/>
      <c r="H419" s="590"/>
      <c r="I419" s="590"/>
      <c r="J419" s="590"/>
      <c r="K419" s="590"/>
      <c r="L419" s="590"/>
      <c r="M419" s="590"/>
      <c r="N419" s="590"/>
      <c r="O419" s="590"/>
      <c r="P419" s="590"/>
      <c r="Q419" s="590"/>
      <c r="R419" s="590"/>
      <c r="S419" s="590"/>
      <c r="T419" s="590"/>
      <c r="U419" s="590"/>
      <c r="V419" s="590"/>
      <c r="W419" s="590"/>
      <c r="X419" s="590"/>
      <c r="Y419" s="590"/>
      <c r="Z419" s="590"/>
    </row>
    <row r="420" spans="1:26" ht="13.5" customHeight="1">
      <c r="A420" s="589"/>
      <c r="B420" s="590"/>
      <c r="C420" s="590"/>
      <c r="D420" s="605"/>
      <c r="E420" s="590"/>
      <c r="F420" s="625"/>
      <c r="G420" s="590"/>
      <c r="H420" s="590"/>
      <c r="I420" s="590"/>
      <c r="J420" s="590"/>
      <c r="K420" s="590"/>
      <c r="L420" s="590"/>
      <c r="M420" s="590"/>
      <c r="N420" s="590"/>
      <c r="O420" s="590"/>
      <c r="P420" s="590"/>
      <c r="Q420" s="590"/>
      <c r="R420" s="590"/>
      <c r="S420" s="590"/>
      <c r="T420" s="590"/>
      <c r="U420" s="590"/>
      <c r="V420" s="590"/>
      <c r="W420" s="590"/>
      <c r="X420" s="590"/>
      <c r="Y420" s="590"/>
      <c r="Z420" s="590"/>
    </row>
    <row r="421" spans="1:26" ht="13.5" customHeight="1">
      <c r="A421" s="589"/>
      <c r="B421" s="590"/>
      <c r="C421" s="590"/>
      <c r="D421" s="605"/>
      <c r="E421" s="590"/>
      <c r="F421" s="625"/>
      <c r="G421" s="590"/>
      <c r="H421" s="590"/>
      <c r="I421" s="590"/>
      <c r="J421" s="590"/>
      <c r="K421" s="590"/>
      <c r="L421" s="590"/>
      <c r="M421" s="590"/>
      <c r="N421" s="590"/>
      <c r="O421" s="590"/>
      <c r="P421" s="590"/>
      <c r="Q421" s="590"/>
      <c r="R421" s="590"/>
      <c r="S421" s="590"/>
      <c r="T421" s="590"/>
      <c r="U421" s="590"/>
      <c r="V421" s="590"/>
      <c r="W421" s="590"/>
      <c r="X421" s="590"/>
      <c r="Y421" s="590"/>
      <c r="Z421" s="590"/>
    </row>
    <row r="422" spans="1:26" ht="13.5" customHeight="1">
      <c r="A422" s="589"/>
      <c r="B422" s="590"/>
      <c r="C422" s="590"/>
      <c r="D422" s="605"/>
      <c r="E422" s="590"/>
      <c r="F422" s="625"/>
      <c r="G422" s="590"/>
      <c r="H422" s="590"/>
      <c r="I422" s="590"/>
      <c r="J422" s="590"/>
      <c r="K422" s="590"/>
      <c r="L422" s="590"/>
      <c r="M422" s="590"/>
      <c r="N422" s="590"/>
      <c r="O422" s="590"/>
      <c r="P422" s="590"/>
      <c r="Q422" s="590"/>
      <c r="R422" s="590"/>
      <c r="S422" s="590"/>
      <c r="T422" s="590"/>
      <c r="U422" s="590"/>
      <c r="V422" s="590"/>
      <c r="W422" s="590"/>
      <c r="X422" s="590"/>
      <c r="Y422" s="590"/>
      <c r="Z422" s="590"/>
    </row>
    <row r="423" spans="1:26" ht="13.5" customHeight="1">
      <c r="A423" s="589"/>
      <c r="B423" s="590"/>
      <c r="C423" s="590"/>
      <c r="D423" s="605"/>
      <c r="E423" s="590"/>
      <c r="F423" s="625"/>
      <c r="G423" s="590"/>
      <c r="H423" s="590"/>
      <c r="I423" s="590"/>
      <c r="J423" s="590"/>
      <c r="K423" s="590"/>
      <c r="L423" s="590"/>
      <c r="M423" s="590"/>
      <c r="N423" s="590"/>
      <c r="O423" s="590"/>
      <c r="P423" s="590"/>
      <c r="Q423" s="590"/>
      <c r="R423" s="590"/>
      <c r="S423" s="590"/>
      <c r="T423" s="590"/>
      <c r="U423" s="590"/>
      <c r="V423" s="590"/>
      <c r="W423" s="590"/>
      <c r="X423" s="590"/>
      <c r="Y423" s="590"/>
      <c r="Z423" s="590"/>
    </row>
    <row r="424" spans="1:26" ht="13.5" customHeight="1">
      <c r="A424" s="589"/>
      <c r="B424" s="590"/>
      <c r="C424" s="590"/>
      <c r="D424" s="605"/>
      <c r="E424" s="590"/>
      <c r="F424" s="625"/>
      <c r="G424" s="590"/>
      <c r="H424" s="590"/>
      <c r="I424" s="590"/>
      <c r="J424" s="590"/>
      <c r="K424" s="590"/>
      <c r="L424" s="590"/>
      <c r="M424" s="590"/>
      <c r="N424" s="590"/>
      <c r="O424" s="590"/>
      <c r="P424" s="590"/>
      <c r="Q424" s="590"/>
      <c r="R424" s="590"/>
      <c r="S424" s="590"/>
      <c r="T424" s="590"/>
      <c r="U424" s="590"/>
      <c r="V424" s="590"/>
      <c r="W424" s="590"/>
      <c r="X424" s="590"/>
      <c r="Y424" s="590"/>
      <c r="Z424" s="590"/>
    </row>
    <row r="425" spans="1:26" ht="13.5" customHeight="1">
      <c r="A425" s="589"/>
      <c r="B425" s="590"/>
      <c r="C425" s="590"/>
      <c r="D425" s="605"/>
      <c r="E425" s="590"/>
      <c r="F425" s="625"/>
      <c r="G425" s="590"/>
      <c r="H425" s="590"/>
      <c r="I425" s="590"/>
      <c r="J425" s="590"/>
      <c r="K425" s="590"/>
      <c r="L425" s="590"/>
      <c r="M425" s="590"/>
      <c r="N425" s="590"/>
      <c r="O425" s="590"/>
      <c r="P425" s="590"/>
      <c r="Q425" s="590"/>
      <c r="R425" s="590"/>
      <c r="S425" s="590"/>
      <c r="T425" s="590"/>
      <c r="U425" s="590"/>
      <c r="V425" s="590"/>
      <c r="W425" s="590"/>
      <c r="X425" s="590"/>
      <c r="Y425" s="590"/>
      <c r="Z425" s="590"/>
    </row>
    <row r="426" spans="1:26" ht="13.5" customHeight="1">
      <c r="A426" s="589"/>
      <c r="B426" s="590"/>
      <c r="C426" s="590"/>
      <c r="D426" s="605"/>
      <c r="E426" s="590"/>
      <c r="F426" s="625"/>
      <c r="G426" s="590"/>
      <c r="H426" s="590"/>
      <c r="I426" s="590"/>
      <c r="J426" s="590"/>
      <c r="K426" s="590"/>
      <c r="L426" s="590"/>
      <c r="M426" s="590"/>
      <c r="N426" s="590"/>
      <c r="O426" s="590"/>
      <c r="P426" s="590"/>
      <c r="Q426" s="590"/>
      <c r="R426" s="590"/>
      <c r="S426" s="590"/>
      <c r="T426" s="590"/>
      <c r="U426" s="590"/>
      <c r="V426" s="590"/>
      <c r="W426" s="590"/>
      <c r="X426" s="590"/>
      <c r="Y426" s="590"/>
      <c r="Z426" s="590"/>
    </row>
    <row r="427" spans="1:26" ht="13.5" customHeight="1">
      <c r="A427" s="589"/>
      <c r="B427" s="590"/>
      <c r="C427" s="590"/>
      <c r="D427" s="605"/>
      <c r="E427" s="590"/>
      <c r="F427" s="625"/>
      <c r="G427" s="590"/>
      <c r="H427" s="590"/>
      <c r="I427" s="590"/>
      <c r="J427" s="590"/>
      <c r="K427" s="590"/>
      <c r="L427" s="590"/>
      <c r="M427" s="590"/>
      <c r="N427" s="590"/>
      <c r="O427" s="590"/>
      <c r="P427" s="590"/>
      <c r="Q427" s="590"/>
      <c r="R427" s="590"/>
      <c r="S427" s="590"/>
      <c r="T427" s="590"/>
      <c r="U427" s="590"/>
      <c r="V427" s="590"/>
      <c r="W427" s="590"/>
      <c r="X427" s="590"/>
      <c r="Y427" s="590"/>
      <c r="Z427" s="590"/>
    </row>
    <row r="428" spans="1:26" ht="13.5" customHeight="1">
      <c r="A428" s="589"/>
      <c r="B428" s="590"/>
      <c r="C428" s="590"/>
      <c r="D428" s="605"/>
      <c r="E428" s="590"/>
      <c r="F428" s="625"/>
      <c r="G428" s="590"/>
      <c r="H428" s="590"/>
      <c r="I428" s="590"/>
      <c r="J428" s="590"/>
      <c r="K428" s="590"/>
      <c r="L428" s="590"/>
      <c r="M428" s="590"/>
      <c r="N428" s="590"/>
      <c r="O428" s="590"/>
      <c r="P428" s="590"/>
      <c r="Q428" s="590"/>
      <c r="R428" s="590"/>
      <c r="S428" s="590"/>
      <c r="T428" s="590"/>
      <c r="U428" s="590"/>
      <c r="V428" s="590"/>
      <c r="W428" s="590"/>
      <c r="X428" s="590"/>
      <c r="Y428" s="590"/>
      <c r="Z428" s="590"/>
    </row>
    <row r="429" spans="1:26" ht="13.5" customHeight="1">
      <c r="A429" s="589"/>
      <c r="B429" s="590"/>
      <c r="C429" s="590"/>
      <c r="D429" s="605"/>
      <c r="E429" s="590"/>
      <c r="F429" s="625"/>
      <c r="G429" s="590"/>
      <c r="H429" s="590"/>
      <c r="I429" s="590"/>
      <c r="J429" s="590"/>
      <c r="K429" s="590"/>
      <c r="L429" s="590"/>
      <c r="M429" s="590"/>
      <c r="N429" s="590"/>
      <c r="O429" s="590"/>
      <c r="P429" s="590"/>
      <c r="Q429" s="590"/>
      <c r="R429" s="590"/>
      <c r="S429" s="590"/>
      <c r="T429" s="590"/>
      <c r="U429" s="590"/>
      <c r="V429" s="590"/>
      <c r="W429" s="590"/>
      <c r="X429" s="590"/>
      <c r="Y429" s="590"/>
      <c r="Z429" s="590"/>
    </row>
    <row r="430" spans="1:26" ht="13.5" customHeight="1">
      <c r="A430" s="589"/>
      <c r="B430" s="590"/>
      <c r="C430" s="590"/>
      <c r="D430" s="605"/>
      <c r="E430" s="590"/>
      <c r="F430" s="625"/>
      <c r="G430" s="590"/>
      <c r="H430" s="590"/>
      <c r="I430" s="590"/>
      <c r="J430" s="590"/>
      <c r="K430" s="590"/>
      <c r="L430" s="590"/>
      <c r="M430" s="590"/>
      <c r="N430" s="590"/>
      <c r="O430" s="590"/>
      <c r="P430" s="590"/>
      <c r="Q430" s="590"/>
      <c r="R430" s="590"/>
      <c r="S430" s="590"/>
      <c r="T430" s="590"/>
      <c r="U430" s="590"/>
      <c r="V430" s="590"/>
      <c r="W430" s="590"/>
      <c r="X430" s="590"/>
      <c r="Y430" s="590"/>
      <c r="Z430" s="590"/>
    </row>
    <row r="431" spans="1:26" ht="13.5" customHeight="1">
      <c r="A431" s="589"/>
      <c r="B431" s="590"/>
      <c r="C431" s="590"/>
      <c r="D431" s="605"/>
      <c r="E431" s="590"/>
      <c r="F431" s="625"/>
      <c r="G431" s="590"/>
      <c r="H431" s="590"/>
      <c r="I431" s="590"/>
      <c r="J431" s="590"/>
      <c r="K431" s="590"/>
      <c r="L431" s="590"/>
      <c r="M431" s="590"/>
      <c r="N431" s="590"/>
      <c r="O431" s="590"/>
      <c r="P431" s="590"/>
      <c r="Q431" s="590"/>
      <c r="R431" s="590"/>
      <c r="S431" s="590"/>
      <c r="T431" s="590"/>
      <c r="U431" s="590"/>
      <c r="V431" s="590"/>
      <c r="W431" s="590"/>
      <c r="X431" s="590"/>
      <c r="Y431" s="590"/>
      <c r="Z431" s="590"/>
    </row>
    <row r="432" spans="1:26" ht="13.5" customHeight="1">
      <c r="A432" s="589"/>
      <c r="B432" s="590"/>
      <c r="C432" s="590"/>
      <c r="D432" s="605"/>
      <c r="E432" s="590"/>
      <c r="F432" s="625"/>
      <c r="G432" s="590"/>
      <c r="H432" s="590"/>
      <c r="I432" s="590"/>
      <c r="J432" s="590"/>
      <c r="K432" s="590"/>
      <c r="L432" s="590"/>
      <c r="M432" s="590"/>
      <c r="N432" s="590"/>
      <c r="O432" s="590"/>
      <c r="P432" s="590"/>
      <c r="Q432" s="590"/>
      <c r="R432" s="590"/>
      <c r="S432" s="590"/>
      <c r="T432" s="590"/>
      <c r="U432" s="590"/>
      <c r="V432" s="590"/>
      <c r="W432" s="590"/>
      <c r="X432" s="590"/>
      <c r="Y432" s="590"/>
      <c r="Z432" s="590"/>
    </row>
    <row r="433" spans="1:26" ht="13.5" customHeight="1">
      <c r="A433" s="589"/>
      <c r="B433" s="590"/>
      <c r="C433" s="590"/>
      <c r="D433" s="605"/>
      <c r="E433" s="590"/>
      <c r="F433" s="625"/>
      <c r="G433" s="590"/>
      <c r="H433" s="590"/>
      <c r="I433" s="590"/>
      <c r="J433" s="590"/>
      <c r="K433" s="590"/>
      <c r="L433" s="590"/>
      <c r="M433" s="590"/>
      <c r="N433" s="590"/>
      <c r="O433" s="590"/>
      <c r="P433" s="590"/>
      <c r="Q433" s="590"/>
      <c r="R433" s="590"/>
      <c r="S433" s="590"/>
      <c r="T433" s="590"/>
      <c r="U433" s="590"/>
      <c r="V433" s="590"/>
      <c r="W433" s="590"/>
      <c r="X433" s="590"/>
      <c r="Y433" s="590"/>
      <c r="Z433" s="590"/>
    </row>
    <row r="434" spans="1:26" ht="13.5" customHeight="1">
      <c r="A434" s="589"/>
      <c r="B434" s="590"/>
      <c r="C434" s="590"/>
      <c r="D434" s="605"/>
      <c r="E434" s="590"/>
      <c r="F434" s="625"/>
      <c r="G434" s="590"/>
      <c r="H434" s="590"/>
      <c r="I434" s="590"/>
      <c r="J434" s="590"/>
      <c r="K434" s="590"/>
      <c r="L434" s="590"/>
      <c r="M434" s="590"/>
      <c r="N434" s="590"/>
      <c r="O434" s="590"/>
      <c r="P434" s="590"/>
      <c r="Q434" s="590"/>
      <c r="R434" s="590"/>
      <c r="S434" s="590"/>
      <c r="T434" s="590"/>
      <c r="U434" s="590"/>
      <c r="V434" s="590"/>
      <c r="W434" s="590"/>
      <c r="X434" s="590"/>
      <c r="Y434" s="590"/>
      <c r="Z434" s="590"/>
    </row>
    <row r="435" spans="1:26" ht="13.5" customHeight="1">
      <c r="A435" s="589"/>
      <c r="B435" s="590"/>
      <c r="C435" s="590"/>
      <c r="D435" s="605"/>
      <c r="E435" s="590"/>
      <c r="F435" s="625"/>
      <c r="G435" s="590"/>
      <c r="H435" s="590"/>
      <c r="I435" s="590"/>
      <c r="J435" s="590"/>
      <c r="K435" s="590"/>
      <c r="L435" s="590"/>
      <c r="M435" s="590"/>
      <c r="N435" s="590"/>
      <c r="O435" s="590"/>
      <c r="P435" s="590"/>
      <c r="Q435" s="590"/>
      <c r="R435" s="590"/>
      <c r="S435" s="590"/>
      <c r="T435" s="590"/>
      <c r="U435" s="590"/>
      <c r="V435" s="590"/>
      <c r="W435" s="590"/>
      <c r="X435" s="590"/>
      <c r="Y435" s="590"/>
      <c r="Z435" s="590"/>
    </row>
    <row r="436" spans="1:26" ht="13.5" customHeight="1">
      <c r="A436" s="589"/>
      <c r="B436" s="590"/>
      <c r="C436" s="590"/>
      <c r="D436" s="605"/>
      <c r="E436" s="590"/>
      <c r="F436" s="625"/>
      <c r="G436" s="590"/>
      <c r="H436" s="590"/>
      <c r="I436" s="590"/>
      <c r="J436" s="590"/>
      <c r="K436" s="590"/>
      <c r="L436" s="590"/>
      <c r="M436" s="590"/>
      <c r="N436" s="590"/>
      <c r="O436" s="590"/>
      <c r="P436" s="590"/>
      <c r="Q436" s="590"/>
      <c r="R436" s="590"/>
      <c r="S436" s="590"/>
      <c r="T436" s="590"/>
      <c r="U436" s="590"/>
      <c r="V436" s="590"/>
      <c r="W436" s="590"/>
      <c r="X436" s="590"/>
      <c r="Y436" s="590"/>
      <c r="Z436" s="590"/>
    </row>
    <row r="437" spans="1:26" ht="13.5" customHeight="1">
      <c r="A437" s="589"/>
      <c r="B437" s="590"/>
      <c r="C437" s="590"/>
      <c r="D437" s="605"/>
      <c r="E437" s="590"/>
      <c r="F437" s="625"/>
      <c r="G437" s="590"/>
      <c r="H437" s="590"/>
      <c r="I437" s="590"/>
      <c r="J437" s="590"/>
      <c r="K437" s="590"/>
      <c r="L437" s="590"/>
      <c r="M437" s="590"/>
      <c r="N437" s="590"/>
      <c r="O437" s="590"/>
      <c r="P437" s="590"/>
      <c r="Q437" s="590"/>
      <c r="R437" s="590"/>
      <c r="S437" s="590"/>
      <c r="T437" s="590"/>
      <c r="U437" s="590"/>
      <c r="V437" s="590"/>
      <c r="W437" s="590"/>
      <c r="X437" s="590"/>
      <c r="Y437" s="590"/>
      <c r="Z437" s="590"/>
    </row>
    <row r="438" spans="1:26" ht="13.5" customHeight="1">
      <c r="A438" s="589"/>
      <c r="B438" s="590"/>
      <c r="C438" s="590"/>
      <c r="D438" s="605"/>
      <c r="E438" s="590"/>
      <c r="F438" s="625"/>
      <c r="G438" s="590"/>
      <c r="H438" s="590"/>
      <c r="I438" s="590"/>
      <c r="J438" s="590"/>
      <c r="K438" s="590"/>
      <c r="L438" s="590"/>
      <c r="M438" s="590"/>
      <c r="N438" s="590"/>
      <c r="O438" s="590"/>
      <c r="P438" s="590"/>
      <c r="Q438" s="590"/>
      <c r="R438" s="590"/>
      <c r="S438" s="590"/>
      <c r="T438" s="590"/>
      <c r="U438" s="590"/>
      <c r="V438" s="590"/>
      <c r="W438" s="590"/>
      <c r="X438" s="590"/>
      <c r="Y438" s="590"/>
      <c r="Z438" s="590"/>
    </row>
    <row r="439" spans="1:26" ht="13.5" customHeight="1">
      <c r="A439" s="589"/>
      <c r="B439" s="590"/>
      <c r="C439" s="590"/>
      <c r="D439" s="605"/>
      <c r="E439" s="590"/>
      <c r="F439" s="625"/>
      <c r="G439" s="590"/>
      <c r="H439" s="590"/>
      <c r="I439" s="590"/>
      <c r="J439" s="590"/>
      <c r="K439" s="590"/>
      <c r="L439" s="590"/>
      <c r="M439" s="590"/>
      <c r="N439" s="590"/>
      <c r="O439" s="590"/>
      <c r="P439" s="590"/>
      <c r="Q439" s="590"/>
      <c r="R439" s="590"/>
      <c r="S439" s="590"/>
      <c r="T439" s="590"/>
      <c r="U439" s="590"/>
      <c r="V439" s="590"/>
      <c r="W439" s="590"/>
      <c r="X439" s="590"/>
      <c r="Y439" s="590"/>
      <c r="Z439" s="590"/>
    </row>
    <row r="440" spans="1:26" ht="13.5" customHeight="1">
      <c r="A440" s="589"/>
      <c r="B440" s="590"/>
      <c r="C440" s="590"/>
      <c r="D440" s="605"/>
      <c r="E440" s="590"/>
      <c r="F440" s="625"/>
      <c r="G440" s="590"/>
      <c r="H440" s="590"/>
      <c r="I440" s="590"/>
      <c r="J440" s="590"/>
      <c r="K440" s="590"/>
      <c r="L440" s="590"/>
      <c r="M440" s="590"/>
      <c r="N440" s="590"/>
      <c r="O440" s="590"/>
      <c r="P440" s="590"/>
      <c r="Q440" s="590"/>
      <c r="R440" s="590"/>
      <c r="S440" s="590"/>
      <c r="T440" s="590"/>
      <c r="U440" s="590"/>
      <c r="V440" s="590"/>
      <c r="W440" s="590"/>
      <c r="X440" s="590"/>
      <c r="Y440" s="590"/>
      <c r="Z440" s="590"/>
    </row>
    <row r="441" spans="1:26" ht="13.5" customHeight="1">
      <c r="A441" s="589"/>
      <c r="B441" s="590"/>
      <c r="C441" s="590"/>
      <c r="D441" s="605"/>
      <c r="E441" s="590"/>
      <c r="F441" s="625"/>
      <c r="G441" s="590"/>
      <c r="H441" s="590"/>
      <c r="I441" s="590"/>
      <c r="J441" s="590"/>
      <c r="K441" s="590"/>
      <c r="L441" s="590"/>
      <c r="M441" s="590"/>
      <c r="N441" s="590"/>
      <c r="O441" s="590"/>
      <c r="P441" s="590"/>
      <c r="Q441" s="590"/>
      <c r="R441" s="590"/>
      <c r="S441" s="590"/>
      <c r="T441" s="590"/>
      <c r="U441" s="590"/>
      <c r="V441" s="590"/>
      <c r="W441" s="590"/>
      <c r="X441" s="590"/>
      <c r="Y441" s="590"/>
      <c r="Z441" s="590"/>
    </row>
    <row r="442" spans="1:26" ht="13.5" customHeight="1">
      <c r="A442" s="589"/>
      <c r="B442" s="590"/>
      <c r="C442" s="590"/>
      <c r="D442" s="605"/>
      <c r="E442" s="590"/>
      <c r="F442" s="625"/>
      <c r="G442" s="590"/>
      <c r="H442" s="590"/>
      <c r="I442" s="590"/>
      <c r="J442" s="590"/>
      <c r="K442" s="590"/>
      <c r="L442" s="590"/>
      <c r="M442" s="590"/>
      <c r="N442" s="590"/>
      <c r="O442" s="590"/>
      <c r="P442" s="590"/>
      <c r="Q442" s="590"/>
      <c r="R442" s="590"/>
      <c r="S442" s="590"/>
      <c r="T442" s="590"/>
      <c r="U442" s="590"/>
      <c r="V442" s="590"/>
      <c r="W442" s="590"/>
      <c r="X442" s="590"/>
      <c r="Y442" s="590"/>
      <c r="Z442" s="590"/>
    </row>
    <row r="443" spans="1:26" ht="13.5" customHeight="1">
      <c r="A443" s="589"/>
      <c r="B443" s="590"/>
      <c r="C443" s="590"/>
      <c r="D443" s="605"/>
      <c r="E443" s="590"/>
      <c r="F443" s="625"/>
      <c r="G443" s="590"/>
      <c r="H443" s="590"/>
      <c r="I443" s="590"/>
      <c r="J443" s="590"/>
      <c r="K443" s="590"/>
      <c r="L443" s="590"/>
      <c r="M443" s="590"/>
      <c r="N443" s="590"/>
      <c r="O443" s="590"/>
      <c r="P443" s="590"/>
      <c r="Q443" s="590"/>
      <c r="R443" s="590"/>
      <c r="S443" s="590"/>
      <c r="T443" s="590"/>
      <c r="U443" s="590"/>
      <c r="V443" s="590"/>
      <c r="W443" s="590"/>
      <c r="X443" s="590"/>
      <c r="Y443" s="590"/>
      <c r="Z443" s="590"/>
    </row>
    <row r="444" spans="1:26" ht="13.5" customHeight="1">
      <c r="A444" s="589"/>
      <c r="B444" s="590"/>
      <c r="C444" s="590"/>
      <c r="D444" s="605"/>
      <c r="E444" s="590"/>
      <c r="F444" s="625"/>
      <c r="G444" s="590"/>
      <c r="H444" s="590"/>
      <c r="I444" s="590"/>
      <c r="J444" s="590"/>
      <c r="K444" s="590"/>
      <c r="L444" s="590"/>
      <c r="M444" s="590"/>
      <c r="N444" s="590"/>
      <c r="O444" s="590"/>
      <c r="P444" s="590"/>
      <c r="Q444" s="590"/>
      <c r="R444" s="590"/>
      <c r="S444" s="590"/>
      <c r="T444" s="590"/>
      <c r="U444" s="590"/>
      <c r="V444" s="590"/>
      <c r="W444" s="590"/>
      <c r="X444" s="590"/>
      <c r="Y444" s="590"/>
      <c r="Z444" s="590"/>
    </row>
    <row r="445" spans="1:26" ht="13.5" customHeight="1">
      <c r="A445" s="589"/>
      <c r="B445" s="590"/>
      <c r="C445" s="590"/>
      <c r="D445" s="605"/>
      <c r="E445" s="590"/>
      <c r="F445" s="625"/>
      <c r="G445" s="590"/>
      <c r="H445" s="590"/>
      <c r="I445" s="590"/>
      <c r="J445" s="590"/>
      <c r="K445" s="590"/>
      <c r="L445" s="590"/>
      <c r="M445" s="590"/>
      <c r="N445" s="590"/>
      <c r="O445" s="590"/>
      <c r="P445" s="590"/>
      <c r="Q445" s="590"/>
      <c r="R445" s="590"/>
      <c r="S445" s="590"/>
      <c r="T445" s="590"/>
      <c r="U445" s="590"/>
      <c r="V445" s="590"/>
      <c r="W445" s="590"/>
      <c r="X445" s="590"/>
      <c r="Y445" s="590"/>
      <c r="Z445" s="590"/>
    </row>
    <row r="446" spans="1:26" ht="13.5" customHeight="1">
      <c r="A446" s="589"/>
      <c r="B446" s="590"/>
      <c r="C446" s="590"/>
      <c r="D446" s="605"/>
      <c r="E446" s="590"/>
      <c r="F446" s="625"/>
      <c r="G446" s="590"/>
      <c r="H446" s="590"/>
      <c r="I446" s="590"/>
      <c r="J446" s="590"/>
      <c r="K446" s="590"/>
      <c r="L446" s="590"/>
      <c r="M446" s="590"/>
      <c r="N446" s="590"/>
      <c r="O446" s="590"/>
      <c r="P446" s="590"/>
      <c r="Q446" s="590"/>
      <c r="R446" s="590"/>
      <c r="S446" s="590"/>
      <c r="T446" s="590"/>
      <c r="U446" s="590"/>
      <c r="V446" s="590"/>
      <c r="W446" s="590"/>
      <c r="X446" s="590"/>
      <c r="Y446" s="590"/>
      <c r="Z446" s="590"/>
    </row>
    <row r="447" spans="1:26" ht="13.5" customHeight="1">
      <c r="A447" s="589"/>
      <c r="B447" s="590"/>
      <c r="C447" s="590"/>
      <c r="D447" s="605"/>
      <c r="E447" s="590"/>
      <c r="F447" s="625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90"/>
      <c r="V447" s="590"/>
      <c r="W447" s="590"/>
      <c r="X447" s="590"/>
      <c r="Y447" s="590"/>
      <c r="Z447" s="590"/>
    </row>
    <row r="448" spans="1:26" ht="13.5" customHeight="1">
      <c r="A448" s="589"/>
      <c r="B448" s="590"/>
      <c r="C448" s="590"/>
      <c r="D448" s="605"/>
      <c r="E448" s="590"/>
      <c r="F448" s="625"/>
      <c r="G448" s="590"/>
      <c r="H448" s="590"/>
      <c r="I448" s="590"/>
      <c r="J448" s="590"/>
      <c r="K448" s="590"/>
      <c r="L448" s="590"/>
      <c r="M448" s="590"/>
      <c r="N448" s="590"/>
      <c r="O448" s="590"/>
      <c r="P448" s="590"/>
      <c r="Q448" s="590"/>
      <c r="R448" s="590"/>
      <c r="S448" s="590"/>
      <c r="T448" s="590"/>
      <c r="U448" s="590"/>
      <c r="V448" s="590"/>
      <c r="W448" s="590"/>
      <c r="X448" s="590"/>
      <c r="Y448" s="590"/>
      <c r="Z448" s="590"/>
    </row>
    <row r="449" spans="1:26" ht="13.5" customHeight="1">
      <c r="A449" s="589"/>
      <c r="B449" s="590"/>
      <c r="C449" s="590"/>
      <c r="D449" s="605"/>
      <c r="E449" s="590"/>
      <c r="F449" s="625"/>
      <c r="G449" s="590"/>
      <c r="H449" s="590"/>
      <c r="I449" s="590"/>
      <c r="J449" s="590"/>
      <c r="K449" s="590"/>
      <c r="L449" s="590"/>
      <c r="M449" s="590"/>
      <c r="N449" s="590"/>
      <c r="O449" s="590"/>
      <c r="P449" s="590"/>
      <c r="Q449" s="590"/>
      <c r="R449" s="590"/>
      <c r="S449" s="590"/>
      <c r="T449" s="590"/>
      <c r="U449" s="590"/>
      <c r="V449" s="590"/>
      <c r="W449" s="590"/>
      <c r="X449" s="590"/>
      <c r="Y449" s="590"/>
      <c r="Z449" s="590"/>
    </row>
    <row r="450" spans="1:26" ht="13.5" customHeight="1">
      <c r="A450" s="589"/>
      <c r="B450" s="590"/>
      <c r="C450" s="590"/>
      <c r="D450" s="605"/>
      <c r="E450" s="590"/>
      <c r="F450" s="625"/>
      <c r="G450" s="590"/>
      <c r="H450" s="590"/>
      <c r="I450" s="590"/>
      <c r="J450" s="590"/>
      <c r="K450" s="590"/>
      <c r="L450" s="590"/>
      <c r="M450" s="590"/>
      <c r="N450" s="590"/>
      <c r="O450" s="590"/>
      <c r="P450" s="590"/>
      <c r="Q450" s="590"/>
      <c r="R450" s="590"/>
      <c r="S450" s="590"/>
      <c r="T450" s="590"/>
      <c r="U450" s="590"/>
      <c r="V450" s="590"/>
      <c r="W450" s="590"/>
      <c r="X450" s="590"/>
      <c r="Y450" s="590"/>
      <c r="Z450" s="590"/>
    </row>
    <row r="451" spans="1:26" ht="13.5" customHeight="1">
      <c r="A451" s="589"/>
      <c r="B451" s="590"/>
      <c r="C451" s="590"/>
      <c r="D451" s="605"/>
      <c r="E451" s="590"/>
      <c r="F451" s="625"/>
      <c r="G451" s="590"/>
      <c r="H451" s="590"/>
      <c r="I451" s="590"/>
      <c r="J451" s="590"/>
      <c r="K451" s="590"/>
      <c r="L451" s="590"/>
      <c r="M451" s="590"/>
      <c r="N451" s="590"/>
      <c r="O451" s="590"/>
      <c r="P451" s="590"/>
      <c r="Q451" s="590"/>
      <c r="R451" s="590"/>
      <c r="S451" s="590"/>
      <c r="T451" s="590"/>
      <c r="U451" s="590"/>
      <c r="V451" s="590"/>
      <c r="W451" s="590"/>
      <c r="X451" s="590"/>
      <c r="Y451" s="590"/>
      <c r="Z451" s="590"/>
    </row>
    <row r="452" spans="1:26" ht="13.5" customHeight="1">
      <c r="A452" s="589"/>
      <c r="B452" s="590"/>
      <c r="C452" s="590"/>
      <c r="D452" s="605"/>
      <c r="E452" s="590"/>
      <c r="F452" s="625"/>
      <c r="G452" s="590"/>
      <c r="H452" s="590"/>
      <c r="I452" s="590"/>
      <c r="J452" s="590"/>
      <c r="K452" s="590"/>
      <c r="L452" s="590"/>
      <c r="M452" s="590"/>
      <c r="N452" s="590"/>
      <c r="O452" s="590"/>
      <c r="P452" s="590"/>
      <c r="Q452" s="590"/>
      <c r="R452" s="590"/>
      <c r="S452" s="590"/>
      <c r="T452" s="590"/>
      <c r="U452" s="590"/>
      <c r="V452" s="590"/>
      <c r="W452" s="590"/>
      <c r="X452" s="590"/>
      <c r="Y452" s="590"/>
      <c r="Z452" s="590"/>
    </row>
    <row r="453" spans="1:26" ht="13.5" customHeight="1">
      <c r="A453" s="589"/>
      <c r="B453" s="590"/>
      <c r="C453" s="590"/>
      <c r="D453" s="605"/>
      <c r="E453" s="590"/>
      <c r="F453" s="625"/>
      <c r="G453" s="590"/>
      <c r="H453" s="590"/>
      <c r="I453" s="590"/>
      <c r="J453" s="590"/>
      <c r="K453" s="590"/>
      <c r="L453" s="590"/>
      <c r="M453" s="590"/>
      <c r="N453" s="590"/>
      <c r="O453" s="590"/>
      <c r="P453" s="590"/>
      <c r="Q453" s="590"/>
      <c r="R453" s="590"/>
      <c r="S453" s="590"/>
      <c r="T453" s="590"/>
      <c r="U453" s="590"/>
      <c r="V453" s="590"/>
      <c r="W453" s="590"/>
      <c r="X453" s="590"/>
      <c r="Y453" s="590"/>
      <c r="Z453" s="590"/>
    </row>
    <row r="454" spans="1:26" ht="13.5" customHeight="1">
      <c r="A454" s="589"/>
      <c r="B454" s="590"/>
      <c r="C454" s="590"/>
      <c r="D454" s="605"/>
      <c r="E454" s="590"/>
      <c r="F454" s="625"/>
      <c r="G454" s="590"/>
      <c r="H454" s="590"/>
      <c r="I454" s="590"/>
      <c r="J454" s="590"/>
      <c r="K454" s="590"/>
      <c r="L454" s="590"/>
      <c r="M454" s="590"/>
      <c r="N454" s="590"/>
      <c r="O454" s="590"/>
      <c r="P454" s="590"/>
      <c r="Q454" s="590"/>
      <c r="R454" s="590"/>
      <c r="S454" s="590"/>
      <c r="T454" s="590"/>
      <c r="U454" s="590"/>
      <c r="V454" s="590"/>
      <c r="W454" s="590"/>
      <c r="X454" s="590"/>
      <c r="Y454" s="590"/>
      <c r="Z454" s="590"/>
    </row>
    <row r="455" spans="1:26" ht="13.5" customHeight="1">
      <c r="A455" s="589"/>
      <c r="B455" s="590"/>
      <c r="C455" s="590"/>
      <c r="D455" s="605"/>
      <c r="E455" s="590"/>
      <c r="F455" s="625"/>
      <c r="G455" s="590"/>
      <c r="H455" s="590"/>
      <c r="I455" s="590"/>
      <c r="J455" s="590"/>
      <c r="K455" s="590"/>
      <c r="L455" s="590"/>
      <c r="M455" s="590"/>
      <c r="N455" s="590"/>
      <c r="O455" s="590"/>
      <c r="P455" s="590"/>
      <c r="Q455" s="590"/>
      <c r="R455" s="590"/>
      <c r="S455" s="590"/>
      <c r="T455" s="590"/>
      <c r="U455" s="590"/>
      <c r="V455" s="590"/>
      <c r="W455" s="590"/>
      <c r="X455" s="590"/>
      <c r="Y455" s="590"/>
      <c r="Z455" s="590"/>
    </row>
    <row r="456" spans="1:26" ht="13.5" customHeight="1">
      <c r="A456" s="589"/>
      <c r="B456" s="590"/>
      <c r="C456" s="590"/>
      <c r="D456" s="605"/>
      <c r="E456" s="590"/>
      <c r="F456" s="625"/>
      <c r="G456" s="590"/>
      <c r="H456" s="590"/>
      <c r="I456" s="590"/>
      <c r="J456" s="590"/>
      <c r="K456" s="590"/>
      <c r="L456" s="590"/>
      <c r="M456" s="590"/>
      <c r="N456" s="590"/>
      <c r="O456" s="590"/>
      <c r="P456" s="590"/>
      <c r="Q456" s="590"/>
      <c r="R456" s="590"/>
      <c r="S456" s="590"/>
      <c r="T456" s="590"/>
      <c r="U456" s="590"/>
      <c r="V456" s="590"/>
      <c r="W456" s="590"/>
      <c r="X456" s="590"/>
      <c r="Y456" s="590"/>
      <c r="Z456" s="590"/>
    </row>
    <row r="457" spans="1:26" ht="13.5" customHeight="1">
      <c r="A457" s="589"/>
      <c r="B457" s="590"/>
      <c r="C457" s="590"/>
      <c r="D457" s="605"/>
      <c r="E457" s="590"/>
      <c r="F457" s="625"/>
      <c r="G457" s="590"/>
      <c r="H457" s="590"/>
      <c r="I457" s="590"/>
      <c r="J457" s="590"/>
      <c r="K457" s="590"/>
      <c r="L457" s="590"/>
      <c r="M457" s="590"/>
      <c r="N457" s="590"/>
      <c r="O457" s="590"/>
      <c r="P457" s="590"/>
      <c r="Q457" s="590"/>
      <c r="R457" s="590"/>
      <c r="S457" s="590"/>
      <c r="T457" s="590"/>
      <c r="U457" s="590"/>
      <c r="V457" s="590"/>
      <c r="W457" s="590"/>
      <c r="X457" s="590"/>
      <c r="Y457" s="590"/>
      <c r="Z457" s="590"/>
    </row>
    <row r="458" spans="1:26" ht="13.5" customHeight="1">
      <c r="A458" s="589"/>
      <c r="B458" s="590"/>
      <c r="C458" s="590"/>
      <c r="D458" s="605"/>
      <c r="E458" s="590"/>
      <c r="F458" s="625"/>
      <c r="G458" s="590"/>
      <c r="H458" s="590"/>
      <c r="I458" s="590"/>
      <c r="J458" s="590"/>
      <c r="K458" s="590"/>
      <c r="L458" s="590"/>
      <c r="M458" s="590"/>
      <c r="N458" s="590"/>
      <c r="O458" s="590"/>
      <c r="P458" s="590"/>
      <c r="Q458" s="590"/>
      <c r="R458" s="590"/>
      <c r="S458" s="590"/>
      <c r="T458" s="590"/>
      <c r="U458" s="590"/>
      <c r="V458" s="590"/>
      <c r="W458" s="590"/>
      <c r="X458" s="590"/>
      <c r="Y458" s="590"/>
      <c r="Z458" s="590"/>
    </row>
    <row r="459" spans="1:26" ht="13.5" customHeight="1">
      <c r="A459" s="589"/>
      <c r="B459" s="590"/>
      <c r="C459" s="590"/>
      <c r="D459" s="605"/>
      <c r="E459" s="590"/>
      <c r="F459" s="625"/>
      <c r="G459" s="590"/>
      <c r="H459" s="590"/>
      <c r="I459" s="590"/>
      <c r="J459" s="590"/>
      <c r="K459" s="590"/>
      <c r="L459" s="590"/>
      <c r="M459" s="590"/>
      <c r="N459" s="590"/>
      <c r="O459" s="590"/>
      <c r="P459" s="590"/>
      <c r="Q459" s="590"/>
      <c r="R459" s="590"/>
      <c r="S459" s="590"/>
      <c r="T459" s="590"/>
      <c r="U459" s="590"/>
      <c r="V459" s="590"/>
      <c r="W459" s="590"/>
      <c r="X459" s="590"/>
      <c r="Y459" s="590"/>
      <c r="Z459" s="590"/>
    </row>
    <row r="460" spans="1:26" ht="13.5" customHeight="1">
      <c r="A460" s="589"/>
      <c r="B460" s="590"/>
      <c r="C460" s="590"/>
      <c r="D460" s="605"/>
      <c r="E460" s="590"/>
      <c r="F460" s="625"/>
      <c r="G460" s="590"/>
      <c r="H460" s="590"/>
      <c r="I460" s="590"/>
      <c r="J460" s="590"/>
      <c r="K460" s="590"/>
      <c r="L460" s="590"/>
      <c r="M460" s="590"/>
      <c r="N460" s="590"/>
      <c r="O460" s="590"/>
      <c r="P460" s="590"/>
      <c r="Q460" s="590"/>
      <c r="R460" s="590"/>
      <c r="S460" s="590"/>
      <c r="T460" s="590"/>
      <c r="U460" s="590"/>
      <c r="V460" s="590"/>
      <c r="W460" s="590"/>
      <c r="X460" s="590"/>
      <c r="Y460" s="590"/>
      <c r="Z460" s="590"/>
    </row>
    <row r="461" spans="1:26" ht="13.5" customHeight="1">
      <c r="A461" s="589"/>
      <c r="B461" s="590"/>
      <c r="C461" s="590"/>
      <c r="D461" s="605"/>
      <c r="E461" s="590"/>
      <c r="F461" s="625"/>
      <c r="G461" s="590"/>
      <c r="H461" s="590"/>
      <c r="I461" s="590"/>
      <c r="J461" s="590"/>
      <c r="K461" s="590"/>
      <c r="L461" s="590"/>
      <c r="M461" s="590"/>
      <c r="N461" s="590"/>
      <c r="O461" s="590"/>
      <c r="P461" s="590"/>
      <c r="Q461" s="590"/>
      <c r="R461" s="590"/>
      <c r="S461" s="590"/>
      <c r="T461" s="590"/>
      <c r="U461" s="590"/>
      <c r="V461" s="590"/>
      <c r="W461" s="590"/>
      <c r="X461" s="590"/>
      <c r="Y461" s="590"/>
      <c r="Z461" s="590"/>
    </row>
    <row r="462" spans="1:26" ht="13.5" customHeight="1">
      <c r="A462" s="589"/>
      <c r="B462" s="590"/>
      <c r="C462" s="590"/>
      <c r="D462" s="605"/>
      <c r="E462" s="590"/>
      <c r="F462" s="625"/>
      <c r="G462" s="590"/>
      <c r="H462" s="590"/>
      <c r="I462" s="590"/>
      <c r="J462" s="590"/>
      <c r="K462" s="590"/>
      <c r="L462" s="590"/>
      <c r="M462" s="590"/>
      <c r="N462" s="590"/>
      <c r="O462" s="590"/>
      <c r="P462" s="590"/>
      <c r="Q462" s="590"/>
      <c r="R462" s="590"/>
      <c r="S462" s="590"/>
      <c r="T462" s="590"/>
      <c r="U462" s="590"/>
      <c r="V462" s="590"/>
      <c r="W462" s="590"/>
      <c r="X462" s="590"/>
      <c r="Y462" s="590"/>
      <c r="Z462" s="590"/>
    </row>
    <row r="463" spans="1:26" ht="13.5" customHeight="1">
      <c r="A463" s="589"/>
      <c r="B463" s="590"/>
      <c r="C463" s="590"/>
      <c r="D463" s="605"/>
      <c r="E463" s="590"/>
      <c r="F463" s="625"/>
      <c r="G463" s="590"/>
      <c r="H463" s="590"/>
      <c r="I463" s="590"/>
      <c r="J463" s="590"/>
      <c r="K463" s="590"/>
      <c r="L463" s="590"/>
      <c r="M463" s="590"/>
      <c r="N463" s="590"/>
      <c r="O463" s="590"/>
      <c r="P463" s="590"/>
      <c r="Q463" s="590"/>
      <c r="R463" s="590"/>
      <c r="S463" s="590"/>
      <c r="T463" s="590"/>
      <c r="U463" s="590"/>
      <c r="V463" s="590"/>
      <c r="W463" s="590"/>
      <c r="X463" s="590"/>
      <c r="Y463" s="590"/>
      <c r="Z463" s="590"/>
    </row>
    <row r="464" spans="1:26" ht="13.5" customHeight="1">
      <c r="A464" s="589"/>
      <c r="B464" s="590"/>
      <c r="C464" s="590"/>
      <c r="D464" s="605"/>
      <c r="E464" s="590"/>
      <c r="F464" s="625"/>
      <c r="G464" s="590"/>
      <c r="H464" s="590"/>
      <c r="I464" s="590"/>
      <c r="J464" s="590"/>
      <c r="K464" s="590"/>
      <c r="L464" s="590"/>
      <c r="M464" s="590"/>
      <c r="N464" s="590"/>
      <c r="O464" s="590"/>
      <c r="P464" s="590"/>
      <c r="Q464" s="590"/>
      <c r="R464" s="590"/>
      <c r="S464" s="590"/>
      <c r="T464" s="590"/>
      <c r="U464" s="590"/>
      <c r="V464" s="590"/>
      <c r="W464" s="590"/>
      <c r="X464" s="590"/>
      <c r="Y464" s="590"/>
      <c r="Z464" s="590"/>
    </row>
    <row r="465" spans="1:26" ht="13.5" customHeight="1">
      <c r="A465" s="589"/>
      <c r="B465" s="590"/>
      <c r="C465" s="590"/>
      <c r="D465" s="605"/>
      <c r="E465" s="590"/>
      <c r="F465" s="625"/>
      <c r="G465" s="590"/>
      <c r="H465" s="590"/>
      <c r="I465" s="590"/>
      <c r="J465" s="590"/>
      <c r="K465" s="590"/>
      <c r="L465" s="590"/>
      <c r="M465" s="590"/>
      <c r="N465" s="590"/>
      <c r="O465" s="590"/>
      <c r="P465" s="590"/>
      <c r="Q465" s="590"/>
      <c r="R465" s="590"/>
      <c r="S465" s="590"/>
      <c r="T465" s="590"/>
      <c r="U465" s="590"/>
      <c r="V465" s="590"/>
      <c r="W465" s="590"/>
      <c r="X465" s="590"/>
      <c r="Y465" s="590"/>
      <c r="Z465" s="590"/>
    </row>
    <row r="466" spans="1:26" ht="13.5" customHeight="1">
      <c r="A466" s="589"/>
      <c r="B466" s="590"/>
      <c r="C466" s="590"/>
      <c r="D466" s="605"/>
      <c r="E466" s="590"/>
      <c r="F466" s="625"/>
      <c r="G466" s="590"/>
      <c r="H466" s="590"/>
      <c r="I466" s="590"/>
      <c r="J466" s="590"/>
      <c r="K466" s="590"/>
      <c r="L466" s="590"/>
      <c r="M466" s="590"/>
      <c r="N466" s="590"/>
      <c r="O466" s="590"/>
      <c r="P466" s="590"/>
      <c r="Q466" s="590"/>
      <c r="R466" s="590"/>
      <c r="S466" s="590"/>
      <c r="T466" s="590"/>
      <c r="U466" s="590"/>
      <c r="V466" s="590"/>
      <c r="W466" s="590"/>
      <c r="X466" s="590"/>
      <c r="Y466" s="590"/>
      <c r="Z466" s="590"/>
    </row>
    <row r="467" spans="1:26" ht="13.5" customHeight="1">
      <c r="A467" s="589"/>
      <c r="B467" s="590"/>
      <c r="C467" s="590"/>
      <c r="D467" s="605"/>
      <c r="E467" s="590"/>
      <c r="F467" s="625"/>
      <c r="G467" s="590"/>
      <c r="H467" s="590"/>
      <c r="I467" s="590"/>
      <c r="J467" s="590"/>
      <c r="K467" s="590"/>
      <c r="L467" s="590"/>
      <c r="M467" s="590"/>
      <c r="N467" s="590"/>
      <c r="O467" s="590"/>
      <c r="P467" s="590"/>
      <c r="Q467" s="590"/>
      <c r="R467" s="590"/>
      <c r="S467" s="590"/>
      <c r="T467" s="590"/>
      <c r="U467" s="590"/>
      <c r="V467" s="590"/>
      <c r="W467" s="590"/>
      <c r="X467" s="590"/>
      <c r="Y467" s="590"/>
      <c r="Z467" s="590"/>
    </row>
    <row r="468" spans="1:26" ht="13.5" customHeight="1">
      <c r="A468" s="589"/>
      <c r="B468" s="590"/>
      <c r="C468" s="590"/>
      <c r="D468" s="605"/>
      <c r="E468" s="590"/>
      <c r="F468" s="625"/>
      <c r="G468" s="590"/>
      <c r="H468" s="590"/>
      <c r="I468" s="590"/>
      <c r="J468" s="590"/>
      <c r="K468" s="590"/>
      <c r="L468" s="590"/>
      <c r="M468" s="590"/>
      <c r="N468" s="590"/>
      <c r="O468" s="590"/>
      <c r="P468" s="590"/>
      <c r="Q468" s="590"/>
      <c r="R468" s="590"/>
      <c r="S468" s="590"/>
      <c r="T468" s="590"/>
      <c r="U468" s="590"/>
      <c r="V468" s="590"/>
      <c r="W468" s="590"/>
      <c r="X468" s="590"/>
      <c r="Y468" s="590"/>
      <c r="Z468" s="590"/>
    </row>
    <row r="469" spans="1:26" ht="13.5" customHeight="1">
      <c r="A469" s="589"/>
      <c r="B469" s="590"/>
      <c r="C469" s="590"/>
      <c r="D469" s="605"/>
      <c r="E469" s="590"/>
      <c r="F469" s="625"/>
      <c r="G469" s="590"/>
      <c r="H469" s="590"/>
      <c r="I469" s="590"/>
      <c r="J469" s="590"/>
      <c r="K469" s="590"/>
      <c r="L469" s="590"/>
      <c r="M469" s="590"/>
      <c r="N469" s="590"/>
      <c r="O469" s="590"/>
      <c r="P469" s="590"/>
      <c r="Q469" s="590"/>
      <c r="R469" s="590"/>
      <c r="S469" s="590"/>
      <c r="T469" s="590"/>
      <c r="U469" s="590"/>
      <c r="V469" s="590"/>
      <c r="W469" s="590"/>
      <c r="X469" s="590"/>
      <c r="Y469" s="590"/>
      <c r="Z469" s="590"/>
    </row>
    <row r="470" spans="1:26" ht="13.5" customHeight="1">
      <c r="A470" s="589"/>
      <c r="B470" s="590"/>
      <c r="C470" s="590"/>
      <c r="D470" s="605"/>
      <c r="E470" s="590"/>
      <c r="F470" s="625"/>
      <c r="G470" s="590"/>
      <c r="H470" s="590"/>
      <c r="I470" s="590"/>
      <c r="J470" s="590"/>
      <c r="K470" s="590"/>
      <c r="L470" s="590"/>
      <c r="M470" s="590"/>
      <c r="N470" s="590"/>
      <c r="O470" s="590"/>
      <c r="P470" s="590"/>
      <c r="Q470" s="590"/>
      <c r="R470" s="590"/>
      <c r="S470" s="590"/>
      <c r="T470" s="590"/>
      <c r="U470" s="590"/>
      <c r="V470" s="590"/>
      <c r="W470" s="590"/>
      <c r="X470" s="590"/>
      <c r="Y470" s="590"/>
      <c r="Z470" s="590"/>
    </row>
    <row r="471" spans="1:26" ht="13.5" customHeight="1">
      <c r="A471" s="589"/>
      <c r="B471" s="590"/>
      <c r="C471" s="590"/>
      <c r="D471" s="605"/>
      <c r="E471" s="590"/>
      <c r="F471" s="625"/>
      <c r="G471" s="590"/>
      <c r="H471" s="590"/>
      <c r="I471" s="590"/>
      <c r="J471" s="590"/>
      <c r="K471" s="590"/>
      <c r="L471" s="590"/>
      <c r="M471" s="590"/>
      <c r="N471" s="590"/>
      <c r="O471" s="590"/>
      <c r="P471" s="590"/>
      <c r="Q471" s="590"/>
      <c r="R471" s="590"/>
      <c r="S471" s="590"/>
      <c r="T471" s="590"/>
      <c r="U471" s="590"/>
      <c r="V471" s="590"/>
      <c r="W471" s="590"/>
      <c r="X471" s="590"/>
      <c r="Y471" s="590"/>
      <c r="Z471" s="590"/>
    </row>
    <row r="472" spans="1:26" ht="13.5" customHeight="1">
      <c r="A472" s="589"/>
      <c r="B472" s="590"/>
      <c r="C472" s="590"/>
      <c r="D472" s="605"/>
      <c r="E472" s="590"/>
      <c r="F472" s="625"/>
      <c r="G472" s="590"/>
      <c r="H472" s="590"/>
      <c r="I472" s="590"/>
      <c r="J472" s="590"/>
      <c r="K472" s="590"/>
      <c r="L472" s="590"/>
      <c r="M472" s="590"/>
      <c r="N472" s="590"/>
      <c r="O472" s="590"/>
      <c r="P472" s="590"/>
      <c r="Q472" s="590"/>
      <c r="R472" s="590"/>
      <c r="S472" s="590"/>
      <c r="T472" s="590"/>
      <c r="U472" s="590"/>
      <c r="V472" s="590"/>
      <c r="W472" s="590"/>
      <c r="X472" s="590"/>
      <c r="Y472" s="590"/>
      <c r="Z472" s="590"/>
    </row>
    <row r="473" spans="1:26" ht="13.5" customHeight="1">
      <c r="A473" s="589"/>
      <c r="B473" s="590"/>
      <c r="C473" s="590"/>
      <c r="D473" s="605"/>
      <c r="E473" s="590"/>
      <c r="F473" s="625"/>
      <c r="G473" s="590"/>
      <c r="H473" s="590"/>
      <c r="I473" s="590"/>
      <c r="J473" s="590"/>
      <c r="K473" s="590"/>
      <c r="L473" s="590"/>
      <c r="M473" s="590"/>
      <c r="N473" s="590"/>
      <c r="O473" s="590"/>
      <c r="P473" s="590"/>
      <c r="Q473" s="590"/>
      <c r="R473" s="590"/>
      <c r="S473" s="590"/>
      <c r="T473" s="590"/>
      <c r="U473" s="590"/>
      <c r="V473" s="590"/>
      <c r="W473" s="590"/>
      <c r="X473" s="590"/>
      <c r="Y473" s="590"/>
      <c r="Z473" s="590"/>
    </row>
    <row r="474" spans="1:26" ht="13.5" customHeight="1">
      <c r="A474" s="589"/>
      <c r="B474" s="590"/>
      <c r="C474" s="590"/>
      <c r="D474" s="605"/>
      <c r="E474" s="590"/>
      <c r="F474" s="625"/>
      <c r="G474" s="590"/>
      <c r="H474" s="590"/>
      <c r="I474" s="590"/>
      <c r="J474" s="590"/>
      <c r="K474" s="590"/>
      <c r="L474" s="590"/>
      <c r="M474" s="590"/>
      <c r="N474" s="590"/>
      <c r="O474" s="590"/>
      <c r="P474" s="590"/>
      <c r="Q474" s="590"/>
      <c r="R474" s="590"/>
      <c r="S474" s="590"/>
      <c r="T474" s="590"/>
      <c r="U474" s="590"/>
      <c r="V474" s="590"/>
      <c r="W474" s="590"/>
      <c r="X474" s="590"/>
      <c r="Y474" s="590"/>
      <c r="Z474" s="590"/>
    </row>
    <row r="475" spans="1:26" ht="13.5" customHeight="1">
      <c r="A475" s="589"/>
      <c r="B475" s="590"/>
      <c r="C475" s="590"/>
      <c r="D475" s="605"/>
      <c r="E475" s="590"/>
      <c r="F475" s="625"/>
      <c r="G475" s="590"/>
      <c r="H475" s="590"/>
      <c r="I475" s="590"/>
      <c r="J475" s="590"/>
      <c r="K475" s="590"/>
      <c r="L475" s="590"/>
      <c r="M475" s="590"/>
      <c r="N475" s="590"/>
      <c r="O475" s="590"/>
      <c r="P475" s="590"/>
      <c r="Q475" s="590"/>
      <c r="R475" s="590"/>
      <c r="S475" s="590"/>
      <c r="T475" s="590"/>
      <c r="U475" s="590"/>
      <c r="V475" s="590"/>
      <c r="W475" s="590"/>
      <c r="X475" s="590"/>
      <c r="Y475" s="590"/>
      <c r="Z475" s="590"/>
    </row>
    <row r="476" spans="1:26" ht="13.5" customHeight="1">
      <c r="A476" s="589"/>
      <c r="B476" s="590"/>
      <c r="C476" s="590"/>
      <c r="D476" s="605"/>
      <c r="E476" s="590"/>
      <c r="F476" s="625"/>
      <c r="G476" s="590"/>
      <c r="H476" s="590"/>
      <c r="I476" s="590"/>
      <c r="J476" s="590"/>
      <c r="K476" s="590"/>
      <c r="L476" s="590"/>
      <c r="M476" s="590"/>
      <c r="N476" s="590"/>
      <c r="O476" s="590"/>
      <c r="P476" s="590"/>
      <c r="Q476" s="590"/>
      <c r="R476" s="590"/>
      <c r="S476" s="590"/>
      <c r="T476" s="590"/>
      <c r="U476" s="590"/>
      <c r="V476" s="590"/>
      <c r="W476" s="590"/>
      <c r="X476" s="590"/>
      <c r="Y476" s="590"/>
      <c r="Z476" s="590"/>
    </row>
    <row r="477" spans="1:26" ht="13.5" customHeight="1">
      <c r="A477" s="589"/>
      <c r="B477" s="590"/>
      <c r="C477" s="590"/>
      <c r="D477" s="605"/>
      <c r="E477" s="590"/>
      <c r="F477" s="625"/>
      <c r="G477" s="590"/>
      <c r="H477" s="590"/>
      <c r="I477" s="590"/>
      <c r="J477" s="590"/>
      <c r="K477" s="590"/>
      <c r="L477" s="590"/>
      <c r="M477" s="590"/>
      <c r="N477" s="590"/>
      <c r="O477" s="590"/>
      <c r="P477" s="590"/>
      <c r="Q477" s="590"/>
      <c r="R477" s="590"/>
      <c r="S477" s="590"/>
      <c r="T477" s="590"/>
      <c r="U477" s="590"/>
      <c r="V477" s="590"/>
      <c r="W477" s="590"/>
      <c r="X477" s="590"/>
      <c r="Y477" s="590"/>
      <c r="Z477" s="590"/>
    </row>
    <row r="478" spans="1:26" ht="13.5" customHeight="1">
      <c r="A478" s="589"/>
      <c r="B478" s="590"/>
      <c r="C478" s="590"/>
      <c r="D478" s="605"/>
      <c r="E478" s="590"/>
      <c r="F478" s="625"/>
      <c r="G478" s="590"/>
      <c r="H478" s="590"/>
      <c r="I478" s="590"/>
      <c r="J478" s="590"/>
      <c r="K478" s="590"/>
      <c r="L478" s="590"/>
      <c r="M478" s="590"/>
      <c r="N478" s="590"/>
      <c r="O478" s="590"/>
      <c r="P478" s="590"/>
      <c r="Q478" s="590"/>
      <c r="R478" s="590"/>
      <c r="S478" s="590"/>
      <c r="T478" s="590"/>
      <c r="U478" s="590"/>
      <c r="V478" s="590"/>
      <c r="W478" s="590"/>
      <c r="X478" s="590"/>
      <c r="Y478" s="590"/>
      <c r="Z478" s="590"/>
    </row>
    <row r="479" spans="1:26" ht="13.5" customHeight="1">
      <c r="A479" s="589"/>
      <c r="B479" s="590"/>
      <c r="C479" s="590"/>
      <c r="D479" s="605"/>
      <c r="E479" s="590"/>
      <c r="F479" s="625"/>
      <c r="G479" s="590"/>
      <c r="H479" s="590"/>
      <c r="I479" s="590"/>
      <c r="J479" s="590"/>
      <c r="K479" s="590"/>
      <c r="L479" s="590"/>
      <c r="M479" s="590"/>
      <c r="N479" s="590"/>
      <c r="O479" s="590"/>
      <c r="P479" s="590"/>
      <c r="Q479" s="590"/>
      <c r="R479" s="590"/>
      <c r="S479" s="590"/>
      <c r="T479" s="590"/>
      <c r="U479" s="590"/>
      <c r="V479" s="590"/>
      <c r="W479" s="590"/>
      <c r="X479" s="590"/>
      <c r="Y479" s="590"/>
      <c r="Z479" s="590"/>
    </row>
    <row r="480" spans="1:26" ht="13.5" customHeight="1">
      <c r="A480" s="589"/>
      <c r="B480" s="590"/>
      <c r="C480" s="590"/>
      <c r="D480" s="605"/>
      <c r="E480" s="590"/>
      <c r="F480" s="625"/>
      <c r="G480" s="590"/>
      <c r="H480" s="590"/>
      <c r="I480" s="590"/>
      <c r="J480" s="590"/>
      <c r="K480" s="590"/>
      <c r="L480" s="590"/>
      <c r="M480" s="590"/>
      <c r="N480" s="590"/>
      <c r="O480" s="590"/>
      <c r="P480" s="590"/>
      <c r="Q480" s="590"/>
      <c r="R480" s="590"/>
      <c r="S480" s="590"/>
      <c r="T480" s="590"/>
      <c r="U480" s="590"/>
      <c r="V480" s="590"/>
      <c r="W480" s="590"/>
      <c r="X480" s="590"/>
      <c r="Y480" s="590"/>
      <c r="Z480" s="590"/>
    </row>
    <row r="481" spans="1:26" ht="13.5" customHeight="1">
      <c r="A481" s="589"/>
      <c r="B481" s="590"/>
      <c r="C481" s="590"/>
      <c r="D481" s="605"/>
      <c r="E481" s="590"/>
      <c r="F481" s="625"/>
      <c r="G481" s="590"/>
      <c r="H481" s="590"/>
      <c r="I481" s="590"/>
      <c r="J481" s="590"/>
      <c r="K481" s="590"/>
      <c r="L481" s="590"/>
      <c r="M481" s="590"/>
      <c r="N481" s="590"/>
      <c r="O481" s="590"/>
      <c r="P481" s="590"/>
      <c r="Q481" s="590"/>
      <c r="R481" s="590"/>
      <c r="S481" s="590"/>
      <c r="T481" s="590"/>
      <c r="U481" s="590"/>
      <c r="V481" s="590"/>
      <c r="W481" s="590"/>
      <c r="X481" s="590"/>
      <c r="Y481" s="590"/>
      <c r="Z481" s="590"/>
    </row>
    <row r="482" spans="1:26" ht="13.5" customHeight="1">
      <c r="A482" s="589"/>
      <c r="B482" s="590"/>
      <c r="C482" s="590"/>
      <c r="D482" s="605"/>
      <c r="E482" s="590"/>
      <c r="F482" s="625"/>
      <c r="G482" s="590"/>
      <c r="H482" s="590"/>
      <c r="I482" s="590"/>
      <c r="J482" s="590"/>
      <c r="K482" s="590"/>
      <c r="L482" s="590"/>
      <c r="M482" s="590"/>
      <c r="N482" s="590"/>
      <c r="O482" s="590"/>
      <c r="P482" s="590"/>
      <c r="Q482" s="590"/>
      <c r="R482" s="590"/>
      <c r="S482" s="590"/>
      <c r="T482" s="590"/>
      <c r="U482" s="590"/>
      <c r="V482" s="590"/>
      <c r="W482" s="590"/>
      <c r="X482" s="590"/>
      <c r="Y482" s="590"/>
      <c r="Z482" s="590"/>
    </row>
    <row r="483" spans="1:26" ht="13.5" customHeight="1">
      <c r="A483" s="589"/>
      <c r="B483" s="590"/>
      <c r="C483" s="590"/>
      <c r="D483" s="605"/>
      <c r="E483" s="590"/>
      <c r="F483" s="625"/>
      <c r="G483" s="590"/>
      <c r="H483" s="590"/>
      <c r="I483" s="590"/>
      <c r="J483" s="590"/>
      <c r="K483" s="590"/>
      <c r="L483" s="590"/>
      <c r="M483" s="590"/>
      <c r="N483" s="590"/>
      <c r="O483" s="590"/>
      <c r="P483" s="590"/>
      <c r="Q483" s="590"/>
      <c r="R483" s="590"/>
      <c r="S483" s="590"/>
      <c r="T483" s="590"/>
      <c r="U483" s="590"/>
      <c r="V483" s="590"/>
      <c r="W483" s="590"/>
      <c r="X483" s="590"/>
      <c r="Y483" s="590"/>
      <c r="Z483" s="590"/>
    </row>
    <row r="484" spans="1:26" ht="13.5" customHeight="1">
      <c r="A484" s="589"/>
      <c r="B484" s="590"/>
      <c r="C484" s="590"/>
      <c r="D484" s="605"/>
      <c r="E484" s="590"/>
      <c r="F484" s="625"/>
      <c r="G484" s="590"/>
      <c r="H484" s="590"/>
      <c r="I484" s="590"/>
      <c r="J484" s="590"/>
      <c r="K484" s="590"/>
      <c r="L484" s="590"/>
      <c r="M484" s="590"/>
      <c r="N484" s="590"/>
      <c r="O484" s="590"/>
      <c r="P484" s="590"/>
      <c r="Q484" s="590"/>
      <c r="R484" s="590"/>
      <c r="S484" s="590"/>
      <c r="T484" s="590"/>
      <c r="U484" s="590"/>
      <c r="V484" s="590"/>
      <c r="W484" s="590"/>
      <c r="X484" s="590"/>
      <c r="Y484" s="590"/>
      <c r="Z484" s="590"/>
    </row>
    <row r="485" spans="1:26" ht="13.5" customHeight="1">
      <c r="A485" s="589"/>
      <c r="B485" s="590"/>
      <c r="C485" s="590"/>
      <c r="D485" s="605"/>
      <c r="E485" s="590"/>
      <c r="F485" s="625"/>
      <c r="G485" s="590"/>
      <c r="H485" s="590"/>
      <c r="I485" s="590"/>
      <c r="J485" s="590"/>
      <c r="K485" s="590"/>
      <c r="L485" s="590"/>
      <c r="M485" s="590"/>
      <c r="N485" s="590"/>
      <c r="O485" s="590"/>
      <c r="P485" s="590"/>
      <c r="Q485" s="590"/>
      <c r="R485" s="590"/>
      <c r="S485" s="590"/>
      <c r="T485" s="590"/>
      <c r="U485" s="590"/>
      <c r="V485" s="590"/>
      <c r="W485" s="590"/>
      <c r="X485" s="590"/>
      <c r="Y485" s="590"/>
      <c r="Z485" s="590"/>
    </row>
    <row r="486" spans="1:26" ht="13.5" customHeight="1">
      <c r="A486" s="589"/>
      <c r="B486" s="590"/>
      <c r="C486" s="590"/>
      <c r="D486" s="605"/>
      <c r="E486" s="590"/>
      <c r="F486" s="625"/>
      <c r="G486" s="590"/>
      <c r="H486" s="590"/>
      <c r="I486" s="590"/>
      <c r="J486" s="590"/>
      <c r="K486" s="590"/>
      <c r="L486" s="590"/>
      <c r="M486" s="590"/>
      <c r="N486" s="590"/>
      <c r="O486" s="590"/>
      <c r="P486" s="590"/>
      <c r="Q486" s="590"/>
      <c r="R486" s="590"/>
      <c r="S486" s="590"/>
      <c r="T486" s="590"/>
      <c r="U486" s="590"/>
      <c r="V486" s="590"/>
      <c r="W486" s="590"/>
      <c r="X486" s="590"/>
      <c r="Y486" s="590"/>
      <c r="Z486" s="590"/>
    </row>
    <row r="487" spans="1:26" ht="13.5" customHeight="1">
      <c r="A487" s="589"/>
      <c r="B487" s="590"/>
      <c r="C487" s="590"/>
      <c r="D487" s="605"/>
      <c r="E487" s="590"/>
      <c r="F487" s="625"/>
      <c r="G487" s="590"/>
      <c r="H487" s="590"/>
      <c r="I487" s="590"/>
      <c r="J487" s="590"/>
      <c r="K487" s="590"/>
      <c r="L487" s="590"/>
      <c r="M487" s="590"/>
      <c r="N487" s="590"/>
      <c r="O487" s="590"/>
      <c r="P487" s="590"/>
      <c r="Q487" s="590"/>
      <c r="R487" s="590"/>
      <c r="S487" s="590"/>
      <c r="T487" s="590"/>
      <c r="U487" s="590"/>
      <c r="V487" s="590"/>
      <c r="W487" s="590"/>
      <c r="X487" s="590"/>
      <c r="Y487" s="590"/>
      <c r="Z487" s="590"/>
    </row>
    <row r="488" spans="1:26" ht="13.5" customHeight="1">
      <c r="A488" s="589"/>
      <c r="B488" s="590"/>
      <c r="C488" s="590"/>
      <c r="D488" s="605"/>
      <c r="E488" s="590"/>
      <c r="F488" s="625"/>
      <c r="G488" s="590"/>
      <c r="H488" s="590"/>
      <c r="I488" s="590"/>
      <c r="J488" s="590"/>
      <c r="K488" s="590"/>
      <c r="L488" s="590"/>
      <c r="M488" s="590"/>
      <c r="N488" s="590"/>
      <c r="O488" s="590"/>
      <c r="P488" s="590"/>
      <c r="Q488" s="590"/>
      <c r="R488" s="590"/>
      <c r="S488" s="590"/>
      <c r="T488" s="590"/>
      <c r="U488" s="590"/>
      <c r="V488" s="590"/>
      <c r="W488" s="590"/>
      <c r="X488" s="590"/>
      <c r="Y488" s="590"/>
      <c r="Z488" s="590"/>
    </row>
    <row r="489" spans="1:26" ht="13.5" customHeight="1">
      <c r="A489" s="589"/>
      <c r="B489" s="590"/>
      <c r="C489" s="590"/>
      <c r="D489" s="605"/>
      <c r="E489" s="590"/>
      <c r="F489" s="625"/>
      <c r="G489" s="590"/>
      <c r="H489" s="590"/>
      <c r="I489" s="590"/>
      <c r="J489" s="590"/>
      <c r="K489" s="590"/>
      <c r="L489" s="590"/>
      <c r="M489" s="590"/>
      <c r="N489" s="590"/>
      <c r="O489" s="590"/>
      <c r="P489" s="590"/>
      <c r="Q489" s="590"/>
      <c r="R489" s="590"/>
      <c r="S489" s="590"/>
      <c r="T489" s="590"/>
      <c r="U489" s="590"/>
      <c r="V489" s="590"/>
      <c r="W489" s="590"/>
      <c r="X489" s="590"/>
      <c r="Y489" s="590"/>
      <c r="Z489" s="590"/>
    </row>
    <row r="490" spans="1:26" ht="13.5" customHeight="1">
      <c r="A490" s="589"/>
      <c r="B490" s="590"/>
      <c r="C490" s="590"/>
      <c r="D490" s="605"/>
      <c r="E490" s="590"/>
      <c r="F490" s="625"/>
      <c r="G490" s="590"/>
      <c r="H490" s="590"/>
      <c r="I490" s="590"/>
      <c r="J490" s="590"/>
      <c r="K490" s="590"/>
      <c r="L490" s="590"/>
      <c r="M490" s="590"/>
      <c r="N490" s="590"/>
      <c r="O490" s="590"/>
      <c r="P490" s="590"/>
      <c r="Q490" s="590"/>
      <c r="R490" s="590"/>
      <c r="S490" s="590"/>
      <c r="T490" s="590"/>
      <c r="U490" s="590"/>
      <c r="V490" s="590"/>
      <c r="W490" s="590"/>
      <c r="X490" s="590"/>
      <c r="Y490" s="590"/>
      <c r="Z490" s="590"/>
    </row>
    <row r="491" spans="1:26" ht="13.5" customHeight="1">
      <c r="A491" s="589"/>
      <c r="B491" s="590"/>
      <c r="C491" s="590"/>
      <c r="D491" s="605"/>
      <c r="E491" s="590"/>
      <c r="F491" s="625"/>
      <c r="G491" s="590"/>
      <c r="H491" s="590"/>
      <c r="I491" s="590"/>
      <c r="J491" s="590"/>
      <c r="K491" s="590"/>
      <c r="L491" s="590"/>
      <c r="M491" s="590"/>
      <c r="N491" s="590"/>
      <c r="O491" s="590"/>
      <c r="P491" s="590"/>
      <c r="Q491" s="590"/>
      <c r="R491" s="590"/>
      <c r="S491" s="590"/>
      <c r="T491" s="590"/>
      <c r="U491" s="590"/>
      <c r="V491" s="590"/>
      <c r="W491" s="590"/>
      <c r="X491" s="590"/>
      <c r="Y491" s="590"/>
      <c r="Z491" s="590"/>
    </row>
    <row r="492" spans="1:26" ht="13.5" customHeight="1">
      <c r="A492" s="589"/>
      <c r="B492" s="590"/>
      <c r="C492" s="590"/>
      <c r="D492" s="605"/>
      <c r="E492" s="590"/>
      <c r="F492" s="625"/>
      <c r="G492" s="590"/>
      <c r="H492" s="590"/>
      <c r="I492" s="590"/>
      <c r="J492" s="590"/>
      <c r="K492" s="590"/>
      <c r="L492" s="590"/>
      <c r="M492" s="590"/>
      <c r="N492" s="590"/>
      <c r="O492" s="590"/>
      <c r="P492" s="590"/>
      <c r="Q492" s="590"/>
      <c r="R492" s="590"/>
      <c r="S492" s="590"/>
      <c r="T492" s="590"/>
      <c r="U492" s="590"/>
      <c r="V492" s="590"/>
      <c r="W492" s="590"/>
      <c r="X492" s="590"/>
      <c r="Y492" s="590"/>
      <c r="Z492" s="590"/>
    </row>
    <row r="493" spans="1:26" ht="13.5" customHeight="1">
      <c r="A493" s="589"/>
      <c r="B493" s="590"/>
      <c r="C493" s="590"/>
      <c r="D493" s="605"/>
      <c r="E493" s="590"/>
      <c r="F493" s="625"/>
      <c r="G493" s="590"/>
      <c r="H493" s="590"/>
      <c r="I493" s="590"/>
      <c r="J493" s="590"/>
      <c r="K493" s="590"/>
      <c r="L493" s="590"/>
      <c r="M493" s="590"/>
      <c r="N493" s="590"/>
      <c r="O493" s="590"/>
      <c r="P493" s="590"/>
      <c r="Q493" s="590"/>
      <c r="R493" s="590"/>
      <c r="S493" s="590"/>
      <c r="T493" s="590"/>
      <c r="U493" s="590"/>
      <c r="V493" s="590"/>
      <c r="W493" s="590"/>
      <c r="X493" s="590"/>
      <c r="Y493" s="590"/>
      <c r="Z493" s="590"/>
    </row>
    <row r="494" spans="1:26" ht="13.5" customHeight="1">
      <c r="A494" s="589"/>
      <c r="B494" s="590"/>
      <c r="C494" s="590"/>
      <c r="D494" s="605"/>
      <c r="E494" s="590"/>
      <c r="F494" s="625"/>
      <c r="G494" s="590"/>
      <c r="H494" s="590"/>
      <c r="I494" s="590"/>
      <c r="J494" s="590"/>
      <c r="K494" s="590"/>
      <c r="L494" s="590"/>
      <c r="M494" s="590"/>
      <c r="N494" s="590"/>
      <c r="O494" s="590"/>
      <c r="P494" s="590"/>
      <c r="Q494" s="590"/>
      <c r="R494" s="590"/>
      <c r="S494" s="590"/>
      <c r="T494" s="590"/>
      <c r="U494" s="590"/>
      <c r="V494" s="590"/>
      <c r="W494" s="590"/>
      <c r="X494" s="590"/>
      <c r="Y494" s="590"/>
      <c r="Z494" s="590"/>
    </row>
    <row r="495" spans="1:26" ht="13.5" customHeight="1">
      <c r="A495" s="589"/>
      <c r="B495" s="590"/>
      <c r="C495" s="590"/>
      <c r="D495" s="605"/>
      <c r="E495" s="590"/>
      <c r="F495" s="625"/>
      <c r="G495" s="590"/>
      <c r="H495" s="590"/>
      <c r="I495" s="590"/>
      <c r="J495" s="590"/>
      <c r="K495" s="590"/>
      <c r="L495" s="590"/>
      <c r="M495" s="590"/>
      <c r="N495" s="590"/>
      <c r="O495" s="590"/>
      <c r="P495" s="590"/>
      <c r="Q495" s="590"/>
      <c r="R495" s="590"/>
      <c r="S495" s="590"/>
      <c r="T495" s="590"/>
      <c r="U495" s="590"/>
      <c r="V495" s="590"/>
      <c r="W495" s="590"/>
      <c r="X495" s="590"/>
      <c r="Y495" s="590"/>
      <c r="Z495" s="590"/>
    </row>
    <row r="496" spans="1:26" ht="13.5" customHeight="1">
      <c r="A496" s="589"/>
      <c r="B496" s="590"/>
      <c r="C496" s="590"/>
      <c r="D496" s="605"/>
      <c r="E496" s="590"/>
      <c r="F496" s="625"/>
      <c r="G496" s="590"/>
      <c r="H496" s="590"/>
      <c r="I496" s="590"/>
      <c r="J496" s="590"/>
      <c r="K496" s="590"/>
      <c r="L496" s="590"/>
      <c r="M496" s="590"/>
      <c r="N496" s="590"/>
      <c r="O496" s="590"/>
      <c r="P496" s="590"/>
      <c r="Q496" s="590"/>
      <c r="R496" s="590"/>
      <c r="S496" s="590"/>
      <c r="T496" s="590"/>
      <c r="U496" s="590"/>
      <c r="V496" s="590"/>
      <c r="W496" s="590"/>
      <c r="X496" s="590"/>
      <c r="Y496" s="590"/>
      <c r="Z496" s="590"/>
    </row>
    <row r="497" spans="1:26" ht="13.5" customHeight="1">
      <c r="A497" s="589"/>
      <c r="B497" s="590"/>
      <c r="C497" s="590"/>
      <c r="D497" s="605"/>
      <c r="E497" s="590"/>
      <c r="F497" s="625"/>
      <c r="G497" s="590"/>
      <c r="H497" s="590"/>
      <c r="I497" s="590"/>
      <c r="J497" s="590"/>
      <c r="K497" s="590"/>
      <c r="L497" s="590"/>
      <c r="M497" s="590"/>
      <c r="N497" s="590"/>
      <c r="O497" s="590"/>
      <c r="P497" s="590"/>
      <c r="Q497" s="590"/>
      <c r="R497" s="590"/>
      <c r="S497" s="590"/>
      <c r="T497" s="590"/>
      <c r="U497" s="590"/>
      <c r="V497" s="590"/>
      <c r="W497" s="590"/>
      <c r="X497" s="590"/>
      <c r="Y497" s="590"/>
      <c r="Z497" s="590"/>
    </row>
    <row r="498" spans="1:26" ht="13.5" customHeight="1">
      <c r="A498" s="589"/>
      <c r="B498" s="590"/>
      <c r="C498" s="590"/>
      <c r="D498" s="605"/>
      <c r="E498" s="590"/>
      <c r="F498" s="625"/>
      <c r="G498" s="590"/>
      <c r="H498" s="590"/>
      <c r="I498" s="590"/>
      <c r="J498" s="590"/>
      <c r="K498" s="590"/>
      <c r="L498" s="590"/>
      <c r="M498" s="590"/>
      <c r="N498" s="590"/>
      <c r="O498" s="590"/>
      <c r="P498" s="590"/>
      <c r="Q498" s="590"/>
      <c r="R498" s="590"/>
      <c r="S498" s="590"/>
      <c r="T498" s="590"/>
      <c r="U498" s="590"/>
      <c r="V498" s="590"/>
      <c r="W498" s="590"/>
      <c r="X498" s="590"/>
      <c r="Y498" s="590"/>
      <c r="Z498" s="590"/>
    </row>
    <row r="499" spans="1:26" ht="13.5" customHeight="1">
      <c r="A499" s="589"/>
      <c r="B499" s="590"/>
      <c r="C499" s="590"/>
      <c r="D499" s="605"/>
      <c r="E499" s="590"/>
      <c r="F499" s="625"/>
      <c r="G499" s="590"/>
      <c r="H499" s="590"/>
      <c r="I499" s="590"/>
      <c r="J499" s="590"/>
      <c r="K499" s="590"/>
      <c r="L499" s="590"/>
      <c r="M499" s="590"/>
      <c r="N499" s="590"/>
      <c r="O499" s="590"/>
      <c r="P499" s="590"/>
      <c r="Q499" s="590"/>
      <c r="R499" s="590"/>
      <c r="S499" s="590"/>
      <c r="T499" s="590"/>
      <c r="U499" s="590"/>
      <c r="V499" s="590"/>
      <c r="W499" s="590"/>
      <c r="X499" s="590"/>
      <c r="Y499" s="590"/>
      <c r="Z499" s="590"/>
    </row>
    <row r="500" spans="1:26" ht="13.5" customHeight="1">
      <c r="A500" s="589"/>
      <c r="B500" s="590"/>
      <c r="C500" s="590"/>
      <c r="D500" s="605"/>
      <c r="E500" s="590"/>
      <c r="F500" s="625"/>
      <c r="G500" s="590"/>
      <c r="H500" s="590"/>
      <c r="I500" s="590"/>
      <c r="J500" s="590"/>
      <c r="K500" s="590"/>
      <c r="L500" s="590"/>
      <c r="M500" s="590"/>
      <c r="N500" s="590"/>
      <c r="O500" s="590"/>
      <c r="P500" s="590"/>
      <c r="Q500" s="590"/>
      <c r="R500" s="590"/>
      <c r="S500" s="590"/>
      <c r="T500" s="590"/>
      <c r="U500" s="590"/>
      <c r="V500" s="590"/>
      <c r="W500" s="590"/>
      <c r="X500" s="590"/>
      <c r="Y500" s="590"/>
      <c r="Z500" s="590"/>
    </row>
    <row r="501" spans="1:26" ht="13.5" customHeight="1">
      <c r="A501" s="589"/>
      <c r="B501" s="590"/>
      <c r="C501" s="590"/>
      <c r="D501" s="605"/>
      <c r="E501" s="590"/>
      <c r="F501" s="625"/>
      <c r="G501" s="590"/>
      <c r="H501" s="590"/>
      <c r="I501" s="590"/>
      <c r="J501" s="590"/>
      <c r="K501" s="590"/>
      <c r="L501" s="590"/>
      <c r="M501" s="590"/>
      <c r="N501" s="590"/>
      <c r="O501" s="590"/>
      <c r="P501" s="590"/>
      <c r="Q501" s="590"/>
      <c r="R501" s="590"/>
      <c r="S501" s="590"/>
      <c r="T501" s="590"/>
      <c r="U501" s="590"/>
      <c r="V501" s="590"/>
      <c r="W501" s="590"/>
      <c r="X501" s="590"/>
      <c r="Y501" s="590"/>
      <c r="Z501" s="590"/>
    </row>
    <row r="502" spans="1:26" ht="13.5" customHeight="1">
      <c r="A502" s="589"/>
      <c r="B502" s="590"/>
      <c r="C502" s="590"/>
      <c r="D502" s="605"/>
      <c r="E502" s="590"/>
      <c r="F502" s="625"/>
      <c r="G502" s="590"/>
      <c r="H502" s="590"/>
      <c r="I502" s="590"/>
      <c r="J502" s="590"/>
      <c r="K502" s="590"/>
      <c r="L502" s="590"/>
      <c r="M502" s="590"/>
      <c r="N502" s="590"/>
      <c r="O502" s="590"/>
      <c r="P502" s="590"/>
      <c r="Q502" s="590"/>
      <c r="R502" s="590"/>
      <c r="S502" s="590"/>
      <c r="T502" s="590"/>
      <c r="U502" s="590"/>
      <c r="V502" s="590"/>
      <c r="W502" s="590"/>
      <c r="X502" s="590"/>
      <c r="Y502" s="590"/>
      <c r="Z502" s="590"/>
    </row>
    <row r="503" spans="1:26" ht="13.5" customHeight="1">
      <c r="A503" s="589"/>
      <c r="B503" s="590"/>
      <c r="C503" s="590"/>
      <c r="D503" s="605"/>
      <c r="E503" s="590"/>
      <c r="F503" s="625"/>
      <c r="G503" s="590"/>
      <c r="H503" s="590"/>
      <c r="I503" s="590"/>
      <c r="J503" s="590"/>
      <c r="K503" s="590"/>
      <c r="L503" s="590"/>
      <c r="M503" s="590"/>
      <c r="N503" s="590"/>
      <c r="O503" s="590"/>
      <c r="P503" s="590"/>
      <c r="Q503" s="590"/>
      <c r="R503" s="590"/>
      <c r="S503" s="590"/>
      <c r="T503" s="590"/>
      <c r="U503" s="590"/>
      <c r="V503" s="590"/>
      <c r="W503" s="590"/>
      <c r="X503" s="590"/>
      <c r="Y503" s="590"/>
      <c r="Z503" s="590"/>
    </row>
    <row r="504" spans="1:26" ht="13.5" customHeight="1">
      <c r="A504" s="589"/>
      <c r="B504" s="590"/>
      <c r="C504" s="590"/>
      <c r="D504" s="605"/>
      <c r="E504" s="590"/>
      <c r="F504" s="625"/>
      <c r="G504" s="590"/>
      <c r="H504" s="590"/>
      <c r="I504" s="590"/>
      <c r="J504" s="590"/>
      <c r="K504" s="590"/>
      <c r="L504" s="590"/>
      <c r="M504" s="590"/>
      <c r="N504" s="590"/>
      <c r="O504" s="590"/>
      <c r="P504" s="590"/>
      <c r="Q504" s="590"/>
      <c r="R504" s="590"/>
      <c r="S504" s="590"/>
      <c r="T504" s="590"/>
      <c r="U504" s="590"/>
      <c r="V504" s="590"/>
      <c r="W504" s="590"/>
      <c r="X504" s="590"/>
      <c r="Y504" s="590"/>
      <c r="Z504" s="590"/>
    </row>
    <row r="505" spans="1:26" ht="13.5" customHeight="1">
      <c r="A505" s="589"/>
      <c r="B505" s="590"/>
      <c r="C505" s="590"/>
      <c r="D505" s="605"/>
      <c r="E505" s="590"/>
      <c r="F505" s="625"/>
      <c r="G505" s="590"/>
      <c r="H505" s="590"/>
      <c r="I505" s="590"/>
      <c r="J505" s="590"/>
      <c r="K505" s="590"/>
      <c r="L505" s="590"/>
      <c r="M505" s="590"/>
      <c r="N505" s="590"/>
      <c r="O505" s="590"/>
      <c r="P505" s="590"/>
      <c r="Q505" s="590"/>
      <c r="R505" s="590"/>
      <c r="S505" s="590"/>
      <c r="T505" s="590"/>
      <c r="U505" s="590"/>
      <c r="V505" s="590"/>
      <c r="W505" s="590"/>
      <c r="X505" s="590"/>
      <c r="Y505" s="590"/>
      <c r="Z505" s="590"/>
    </row>
    <row r="506" spans="1:26" ht="13.5" customHeight="1">
      <c r="A506" s="589"/>
      <c r="B506" s="590"/>
      <c r="C506" s="590"/>
      <c r="D506" s="605"/>
      <c r="E506" s="590"/>
      <c r="F506" s="625"/>
      <c r="G506" s="590"/>
      <c r="H506" s="590"/>
      <c r="I506" s="590"/>
      <c r="J506" s="590"/>
      <c r="K506" s="590"/>
      <c r="L506" s="590"/>
      <c r="M506" s="590"/>
      <c r="N506" s="590"/>
      <c r="O506" s="590"/>
      <c r="P506" s="590"/>
      <c r="Q506" s="590"/>
      <c r="R506" s="590"/>
      <c r="S506" s="590"/>
      <c r="T506" s="590"/>
      <c r="U506" s="590"/>
      <c r="V506" s="590"/>
      <c r="W506" s="590"/>
      <c r="X506" s="590"/>
      <c r="Y506" s="590"/>
      <c r="Z506" s="590"/>
    </row>
    <row r="507" spans="1:26" ht="13.5" customHeight="1">
      <c r="A507" s="589"/>
      <c r="B507" s="590"/>
      <c r="C507" s="590"/>
      <c r="D507" s="605"/>
      <c r="E507" s="590"/>
      <c r="F507" s="625"/>
      <c r="G507" s="590"/>
      <c r="H507" s="590"/>
      <c r="I507" s="590"/>
      <c r="J507" s="590"/>
      <c r="K507" s="590"/>
      <c r="L507" s="590"/>
      <c r="M507" s="590"/>
      <c r="N507" s="590"/>
      <c r="O507" s="590"/>
      <c r="P507" s="590"/>
      <c r="Q507" s="590"/>
      <c r="R507" s="590"/>
      <c r="S507" s="590"/>
      <c r="T507" s="590"/>
      <c r="U507" s="590"/>
      <c r="V507" s="590"/>
      <c r="W507" s="590"/>
      <c r="X507" s="590"/>
      <c r="Y507" s="590"/>
      <c r="Z507" s="590"/>
    </row>
    <row r="508" spans="1:26" ht="13.5" customHeight="1">
      <c r="A508" s="589"/>
      <c r="B508" s="590"/>
      <c r="C508" s="590"/>
      <c r="D508" s="605"/>
      <c r="E508" s="590"/>
      <c r="F508" s="625"/>
      <c r="G508" s="590"/>
      <c r="H508" s="590"/>
      <c r="I508" s="590"/>
      <c r="J508" s="590"/>
      <c r="K508" s="590"/>
      <c r="L508" s="590"/>
      <c r="M508" s="590"/>
      <c r="N508" s="590"/>
      <c r="O508" s="590"/>
      <c r="P508" s="590"/>
      <c r="Q508" s="590"/>
      <c r="R508" s="590"/>
      <c r="S508" s="590"/>
      <c r="T508" s="590"/>
      <c r="U508" s="590"/>
      <c r="V508" s="590"/>
      <c r="W508" s="590"/>
      <c r="X508" s="590"/>
      <c r="Y508" s="590"/>
      <c r="Z508" s="590"/>
    </row>
    <row r="509" spans="1:26" ht="13.5" customHeight="1">
      <c r="A509" s="589"/>
      <c r="B509" s="590"/>
      <c r="C509" s="590"/>
      <c r="D509" s="605"/>
      <c r="E509" s="590"/>
      <c r="F509" s="625"/>
      <c r="G509" s="590"/>
      <c r="H509" s="590"/>
      <c r="I509" s="590"/>
      <c r="J509" s="590"/>
      <c r="K509" s="590"/>
      <c r="L509" s="590"/>
      <c r="M509" s="590"/>
      <c r="N509" s="590"/>
      <c r="O509" s="590"/>
      <c r="P509" s="590"/>
      <c r="Q509" s="590"/>
      <c r="R509" s="590"/>
      <c r="S509" s="590"/>
      <c r="T509" s="590"/>
      <c r="U509" s="590"/>
      <c r="V509" s="590"/>
      <c r="W509" s="590"/>
      <c r="X509" s="590"/>
      <c r="Y509" s="590"/>
      <c r="Z509" s="590"/>
    </row>
    <row r="510" spans="1:26" ht="13.5" customHeight="1">
      <c r="A510" s="589"/>
      <c r="B510" s="590"/>
      <c r="C510" s="590"/>
      <c r="D510" s="605"/>
      <c r="E510" s="590"/>
      <c r="F510" s="625"/>
      <c r="G510" s="590"/>
      <c r="H510" s="590"/>
      <c r="I510" s="590"/>
      <c r="J510" s="590"/>
      <c r="K510" s="590"/>
      <c r="L510" s="590"/>
      <c r="M510" s="590"/>
      <c r="N510" s="590"/>
      <c r="O510" s="590"/>
      <c r="P510" s="590"/>
      <c r="Q510" s="590"/>
      <c r="R510" s="590"/>
      <c r="S510" s="590"/>
      <c r="T510" s="590"/>
      <c r="U510" s="590"/>
      <c r="V510" s="590"/>
      <c r="W510" s="590"/>
      <c r="X510" s="590"/>
      <c r="Y510" s="590"/>
      <c r="Z510" s="590"/>
    </row>
    <row r="511" spans="1:26" ht="13.5" customHeight="1">
      <c r="A511" s="589"/>
      <c r="B511" s="590"/>
      <c r="C511" s="590"/>
      <c r="D511" s="605"/>
      <c r="E511" s="590"/>
      <c r="F511" s="625"/>
      <c r="G511" s="590"/>
      <c r="H511" s="590"/>
      <c r="I511" s="590"/>
      <c r="J511" s="590"/>
      <c r="K511" s="590"/>
      <c r="L511" s="590"/>
      <c r="M511" s="590"/>
      <c r="N511" s="590"/>
      <c r="O511" s="590"/>
      <c r="P511" s="590"/>
      <c r="Q511" s="590"/>
      <c r="R511" s="590"/>
      <c r="S511" s="590"/>
      <c r="T511" s="590"/>
      <c r="U511" s="590"/>
      <c r="V511" s="590"/>
      <c r="W511" s="590"/>
      <c r="X511" s="590"/>
      <c r="Y511" s="590"/>
      <c r="Z511" s="590"/>
    </row>
    <row r="512" spans="1:26" ht="13.5" customHeight="1">
      <c r="A512" s="589"/>
      <c r="B512" s="590"/>
      <c r="C512" s="590"/>
      <c r="D512" s="605"/>
      <c r="E512" s="590"/>
      <c r="F512" s="625"/>
      <c r="G512" s="590"/>
      <c r="H512" s="590"/>
      <c r="I512" s="590"/>
      <c r="J512" s="590"/>
      <c r="K512" s="590"/>
      <c r="L512" s="590"/>
      <c r="M512" s="590"/>
      <c r="N512" s="590"/>
      <c r="O512" s="590"/>
      <c r="P512" s="590"/>
      <c r="Q512" s="590"/>
      <c r="R512" s="590"/>
      <c r="S512" s="590"/>
      <c r="T512" s="590"/>
      <c r="U512" s="590"/>
      <c r="V512" s="590"/>
      <c r="W512" s="590"/>
      <c r="X512" s="590"/>
      <c r="Y512" s="590"/>
      <c r="Z512" s="590"/>
    </row>
    <row r="513" spans="1:26" ht="13.5" customHeight="1">
      <c r="A513" s="589"/>
      <c r="B513" s="590"/>
      <c r="C513" s="590"/>
      <c r="D513" s="605"/>
      <c r="E513" s="590"/>
      <c r="F513" s="625"/>
      <c r="G513" s="590"/>
      <c r="H513" s="590"/>
      <c r="I513" s="590"/>
      <c r="J513" s="590"/>
      <c r="K513" s="590"/>
      <c r="L513" s="590"/>
      <c r="M513" s="590"/>
      <c r="N513" s="590"/>
      <c r="O513" s="590"/>
      <c r="P513" s="590"/>
      <c r="Q513" s="590"/>
      <c r="R513" s="590"/>
      <c r="S513" s="590"/>
      <c r="T513" s="590"/>
      <c r="U513" s="590"/>
      <c r="V513" s="590"/>
      <c r="W513" s="590"/>
      <c r="X513" s="590"/>
      <c r="Y513" s="590"/>
      <c r="Z513" s="590"/>
    </row>
    <row r="514" spans="1:26" ht="13.5" customHeight="1">
      <c r="A514" s="589"/>
      <c r="B514" s="590"/>
      <c r="C514" s="590"/>
      <c r="D514" s="605"/>
      <c r="E514" s="590"/>
      <c r="F514" s="625"/>
      <c r="G514" s="590"/>
      <c r="H514" s="590"/>
      <c r="I514" s="590"/>
      <c r="J514" s="590"/>
      <c r="K514" s="590"/>
      <c r="L514" s="590"/>
      <c r="M514" s="590"/>
      <c r="N514" s="590"/>
      <c r="O514" s="590"/>
      <c r="P514" s="590"/>
      <c r="Q514" s="590"/>
      <c r="R514" s="590"/>
      <c r="S514" s="590"/>
      <c r="T514" s="590"/>
      <c r="U514" s="590"/>
      <c r="V514" s="590"/>
      <c r="W514" s="590"/>
      <c r="X514" s="590"/>
      <c r="Y514" s="590"/>
      <c r="Z514" s="590"/>
    </row>
    <row r="515" spans="1:26" ht="13.5" customHeight="1">
      <c r="A515" s="589"/>
      <c r="B515" s="590"/>
      <c r="C515" s="590"/>
      <c r="D515" s="605"/>
      <c r="E515" s="590"/>
      <c r="F515" s="625"/>
      <c r="G515" s="590"/>
      <c r="H515" s="590"/>
      <c r="I515" s="590"/>
      <c r="J515" s="590"/>
      <c r="K515" s="590"/>
      <c r="L515" s="590"/>
      <c r="M515" s="590"/>
      <c r="N515" s="590"/>
      <c r="O515" s="590"/>
      <c r="P515" s="590"/>
      <c r="Q515" s="590"/>
      <c r="R515" s="590"/>
      <c r="S515" s="590"/>
      <c r="T515" s="590"/>
      <c r="U515" s="590"/>
      <c r="V515" s="590"/>
      <c r="W515" s="590"/>
      <c r="X515" s="590"/>
      <c r="Y515" s="590"/>
      <c r="Z515" s="590"/>
    </row>
    <row r="516" spans="1:26" ht="13.5" customHeight="1">
      <c r="A516" s="589"/>
      <c r="B516" s="590"/>
      <c r="C516" s="590"/>
      <c r="D516" s="605"/>
      <c r="E516" s="590"/>
      <c r="F516" s="625"/>
      <c r="G516" s="590"/>
      <c r="H516" s="590"/>
      <c r="I516" s="590"/>
      <c r="J516" s="590"/>
      <c r="K516" s="590"/>
      <c r="L516" s="590"/>
      <c r="M516" s="590"/>
      <c r="N516" s="590"/>
      <c r="O516" s="590"/>
      <c r="P516" s="590"/>
      <c r="Q516" s="590"/>
      <c r="R516" s="590"/>
      <c r="S516" s="590"/>
      <c r="T516" s="590"/>
      <c r="U516" s="590"/>
      <c r="V516" s="590"/>
      <c r="W516" s="590"/>
      <c r="X516" s="590"/>
      <c r="Y516" s="590"/>
      <c r="Z516" s="590"/>
    </row>
    <row r="517" spans="1:26" ht="13.5" customHeight="1">
      <c r="A517" s="589"/>
      <c r="B517" s="590"/>
      <c r="C517" s="590"/>
      <c r="D517" s="605"/>
      <c r="E517" s="590"/>
      <c r="F517" s="625"/>
      <c r="G517" s="590"/>
      <c r="H517" s="590"/>
      <c r="I517" s="590"/>
      <c r="J517" s="590"/>
      <c r="K517" s="590"/>
      <c r="L517" s="590"/>
      <c r="M517" s="590"/>
      <c r="N517" s="590"/>
      <c r="O517" s="590"/>
      <c r="P517" s="590"/>
      <c r="Q517" s="590"/>
      <c r="R517" s="590"/>
      <c r="S517" s="590"/>
      <c r="T517" s="590"/>
      <c r="U517" s="590"/>
      <c r="V517" s="590"/>
      <c r="W517" s="590"/>
      <c r="X517" s="590"/>
      <c r="Y517" s="590"/>
      <c r="Z517" s="590"/>
    </row>
    <row r="518" spans="1:26" ht="13.5" customHeight="1">
      <c r="A518" s="589"/>
      <c r="B518" s="590"/>
      <c r="C518" s="590"/>
      <c r="D518" s="605"/>
      <c r="E518" s="590"/>
      <c r="F518" s="625"/>
      <c r="G518" s="590"/>
      <c r="H518" s="590"/>
      <c r="I518" s="590"/>
      <c r="J518" s="590"/>
      <c r="K518" s="590"/>
      <c r="L518" s="590"/>
      <c r="M518" s="590"/>
      <c r="N518" s="590"/>
      <c r="O518" s="590"/>
      <c r="P518" s="590"/>
      <c r="Q518" s="590"/>
      <c r="R518" s="590"/>
      <c r="S518" s="590"/>
      <c r="T518" s="590"/>
      <c r="U518" s="590"/>
      <c r="V518" s="590"/>
      <c r="W518" s="590"/>
      <c r="X518" s="590"/>
      <c r="Y518" s="590"/>
      <c r="Z518" s="590"/>
    </row>
    <row r="519" spans="1:26" ht="13.5" customHeight="1">
      <c r="A519" s="589"/>
      <c r="B519" s="590"/>
      <c r="C519" s="590"/>
      <c r="D519" s="605"/>
      <c r="E519" s="590"/>
      <c r="F519" s="625"/>
      <c r="G519" s="590"/>
      <c r="H519" s="590"/>
      <c r="I519" s="590"/>
      <c r="J519" s="590"/>
      <c r="K519" s="590"/>
      <c r="L519" s="590"/>
      <c r="M519" s="590"/>
      <c r="N519" s="590"/>
      <c r="O519" s="590"/>
      <c r="P519" s="590"/>
      <c r="Q519" s="590"/>
      <c r="R519" s="590"/>
      <c r="S519" s="590"/>
      <c r="T519" s="590"/>
      <c r="U519" s="590"/>
      <c r="V519" s="590"/>
      <c r="W519" s="590"/>
      <c r="X519" s="590"/>
      <c r="Y519" s="590"/>
      <c r="Z519" s="590"/>
    </row>
    <row r="520" spans="1:26" ht="13.5" customHeight="1">
      <c r="A520" s="589"/>
      <c r="B520" s="590"/>
      <c r="C520" s="590"/>
      <c r="D520" s="605"/>
      <c r="E520" s="590"/>
      <c r="F520" s="625"/>
      <c r="G520" s="590"/>
      <c r="H520" s="590"/>
      <c r="I520" s="590"/>
      <c r="J520" s="590"/>
      <c r="K520" s="590"/>
      <c r="L520" s="590"/>
      <c r="M520" s="590"/>
      <c r="N520" s="590"/>
      <c r="O520" s="590"/>
      <c r="P520" s="590"/>
      <c r="Q520" s="590"/>
      <c r="R520" s="590"/>
      <c r="S520" s="590"/>
      <c r="T520" s="590"/>
      <c r="U520" s="590"/>
      <c r="V520" s="590"/>
      <c r="W520" s="590"/>
      <c r="X520" s="590"/>
      <c r="Y520" s="590"/>
      <c r="Z520" s="590"/>
    </row>
    <row r="521" spans="1:26" ht="13.5" customHeight="1">
      <c r="A521" s="589"/>
      <c r="B521" s="590"/>
      <c r="C521" s="590"/>
      <c r="D521" s="605"/>
      <c r="E521" s="590"/>
      <c r="F521" s="625"/>
      <c r="G521" s="590"/>
      <c r="H521" s="590"/>
      <c r="I521" s="590"/>
      <c r="J521" s="590"/>
      <c r="K521" s="590"/>
      <c r="L521" s="590"/>
      <c r="M521" s="590"/>
      <c r="N521" s="590"/>
      <c r="O521" s="590"/>
      <c r="P521" s="590"/>
      <c r="Q521" s="590"/>
      <c r="R521" s="590"/>
      <c r="S521" s="590"/>
      <c r="T521" s="590"/>
      <c r="U521" s="590"/>
      <c r="V521" s="590"/>
      <c r="W521" s="590"/>
      <c r="X521" s="590"/>
      <c r="Y521" s="590"/>
      <c r="Z521" s="590"/>
    </row>
    <row r="522" spans="1:26" ht="13.5" customHeight="1">
      <c r="A522" s="589"/>
      <c r="B522" s="590"/>
      <c r="C522" s="590"/>
      <c r="D522" s="605"/>
      <c r="E522" s="590"/>
      <c r="F522" s="625"/>
      <c r="G522" s="590"/>
      <c r="H522" s="590"/>
      <c r="I522" s="590"/>
      <c r="J522" s="590"/>
      <c r="K522" s="590"/>
      <c r="L522" s="590"/>
      <c r="M522" s="590"/>
      <c r="N522" s="590"/>
      <c r="O522" s="590"/>
      <c r="P522" s="590"/>
      <c r="Q522" s="590"/>
      <c r="R522" s="590"/>
      <c r="S522" s="590"/>
      <c r="T522" s="590"/>
      <c r="U522" s="590"/>
      <c r="V522" s="590"/>
      <c r="W522" s="590"/>
      <c r="X522" s="590"/>
      <c r="Y522" s="590"/>
      <c r="Z522" s="590"/>
    </row>
    <row r="523" spans="1:26" ht="13.5" customHeight="1">
      <c r="A523" s="589"/>
      <c r="B523" s="590"/>
      <c r="C523" s="590"/>
      <c r="D523" s="605"/>
      <c r="E523" s="590"/>
      <c r="F523" s="625"/>
      <c r="G523" s="590"/>
      <c r="H523" s="590"/>
      <c r="I523" s="590"/>
      <c r="J523" s="590"/>
      <c r="K523" s="590"/>
      <c r="L523" s="590"/>
      <c r="M523" s="590"/>
      <c r="N523" s="590"/>
      <c r="O523" s="590"/>
      <c r="P523" s="590"/>
      <c r="Q523" s="590"/>
      <c r="R523" s="590"/>
      <c r="S523" s="590"/>
      <c r="T523" s="590"/>
      <c r="U523" s="590"/>
      <c r="V523" s="590"/>
      <c r="W523" s="590"/>
      <c r="X523" s="590"/>
      <c r="Y523" s="590"/>
      <c r="Z523" s="590"/>
    </row>
    <row r="524" spans="1:26" ht="13.5" customHeight="1">
      <c r="A524" s="589"/>
      <c r="B524" s="590"/>
      <c r="C524" s="590"/>
      <c r="D524" s="605"/>
      <c r="E524" s="590"/>
      <c r="F524" s="625"/>
      <c r="G524" s="590"/>
      <c r="H524" s="590"/>
      <c r="I524" s="590"/>
      <c r="J524" s="590"/>
      <c r="K524" s="590"/>
      <c r="L524" s="590"/>
      <c r="M524" s="590"/>
      <c r="N524" s="590"/>
      <c r="O524" s="590"/>
      <c r="P524" s="590"/>
      <c r="Q524" s="590"/>
      <c r="R524" s="590"/>
      <c r="S524" s="590"/>
      <c r="T524" s="590"/>
      <c r="U524" s="590"/>
      <c r="V524" s="590"/>
      <c r="W524" s="590"/>
      <c r="X524" s="590"/>
      <c r="Y524" s="590"/>
      <c r="Z524" s="590"/>
    </row>
    <row r="525" spans="1:26" ht="13.5" customHeight="1">
      <c r="A525" s="589"/>
      <c r="B525" s="590"/>
      <c r="C525" s="590"/>
      <c r="D525" s="605"/>
      <c r="E525" s="590"/>
      <c r="F525" s="625"/>
      <c r="G525" s="590"/>
      <c r="H525" s="590"/>
      <c r="I525" s="590"/>
      <c r="J525" s="590"/>
      <c r="K525" s="590"/>
      <c r="L525" s="590"/>
      <c r="M525" s="590"/>
      <c r="N525" s="590"/>
      <c r="O525" s="590"/>
      <c r="P525" s="590"/>
      <c r="Q525" s="590"/>
      <c r="R525" s="590"/>
      <c r="S525" s="590"/>
      <c r="T525" s="590"/>
      <c r="U525" s="590"/>
      <c r="V525" s="590"/>
      <c r="W525" s="590"/>
      <c r="X525" s="590"/>
      <c r="Y525" s="590"/>
      <c r="Z525" s="590"/>
    </row>
    <row r="526" spans="1:26" ht="13.5" customHeight="1">
      <c r="A526" s="589"/>
      <c r="B526" s="590"/>
      <c r="C526" s="590"/>
      <c r="D526" s="605"/>
      <c r="E526" s="590"/>
      <c r="F526" s="625"/>
      <c r="G526" s="590"/>
      <c r="H526" s="590"/>
      <c r="I526" s="590"/>
      <c r="J526" s="590"/>
      <c r="K526" s="590"/>
      <c r="L526" s="590"/>
      <c r="M526" s="590"/>
      <c r="N526" s="590"/>
      <c r="O526" s="590"/>
      <c r="P526" s="590"/>
      <c r="Q526" s="590"/>
      <c r="R526" s="590"/>
      <c r="S526" s="590"/>
      <c r="T526" s="590"/>
      <c r="U526" s="590"/>
      <c r="V526" s="590"/>
      <c r="W526" s="590"/>
      <c r="X526" s="590"/>
      <c r="Y526" s="590"/>
      <c r="Z526" s="590"/>
    </row>
    <row r="527" spans="1:26" ht="13.5" customHeight="1">
      <c r="A527" s="589"/>
      <c r="B527" s="590"/>
      <c r="C527" s="590"/>
      <c r="D527" s="605"/>
      <c r="E527" s="590"/>
      <c r="F527" s="625"/>
      <c r="G527" s="590"/>
      <c r="H527" s="590"/>
      <c r="I527" s="590"/>
      <c r="J527" s="590"/>
      <c r="K527" s="590"/>
      <c r="L527" s="590"/>
      <c r="M527" s="590"/>
      <c r="N527" s="590"/>
      <c r="O527" s="590"/>
      <c r="P527" s="590"/>
      <c r="Q527" s="590"/>
      <c r="R527" s="590"/>
      <c r="S527" s="590"/>
      <c r="T527" s="590"/>
      <c r="U527" s="590"/>
      <c r="V527" s="590"/>
      <c r="W527" s="590"/>
      <c r="X527" s="590"/>
      <c r="Y527" s="590"/>
      <c r="Z527" s="590"/>
    </row>
    <row r="528" spans="1:26" ht="13.5" customHeight="1">
      <c r="A528" s="589"/>
      <c r="B528" s="590"/>
      <c r="C528" s="590"/>
      <c r="D528" s="605"/>
      <c r="E528" s="590"/>
      <c r="F528" s="625"/>
      <c r="G528" s="590"/>
      <c r="H528" s="590"/>
      <c r="I528" s="590"/>
      <c r="J528" s="590"/>
      <c r="K528" s="590"/>
      <c r="L528" s="590"/>
      <c r="M528" s="590"/>
      <c r="N528" s="590"/>
      <c r="O528" s="590"/>
      <c r="P528" s="590"/>
      <c r="Q528" s="590"/>
      <c r="R528" s="590"/>
      <c r="S528" s="590"/>
      <c r="T528" s="590"/>
      <c r="U528" s="590"/>
      <c r="V528" s="590"/>
      <c r="W528" s="590"/>
      <c r="X528" s="590"/>
      <c r="Y528" s="590"/>
      <c r="Z528" s="590"/>
    </row>
    <row r="529" spans="1:26" ht="13.5" customHeight="1">
      <c r="A529" s="589"/>
      <c r="B529" s="590"/>
      <c r="C529" s="590"/>
      <c r="D529" s="605"/>
      <c r="E529" s="590"/>
      <c r="F529" s="625"/>
      <c r="G529" s="590"/>
      <c r="H529" s="590"/>
      <c r="I529" s="590"/>
      <c r="J529" s="590"/>
      <c r="K529" s="590"/>
      <c r="L529" s="590"/>
      <c r="M529" s="590"/>
      <c r="N529" s="590"/>
      <c r="O529" s="590"/>
      <c r="P529" s="590"/>
      <c r="Q529" s="590"/>
      <c r="R529" s="590"/>
      <c r="S529" s="590"/>
      <c r="T529" s="590"/>
      <c r="U529" s="590"/>
      <c r="V529" s="590"/>
      <c r="W529" s="590"/>
      <c r="X529" s="590"/>
      <c r="Y529" s="590"/>
      <c r="Z529" s="590"/>
    </row>
    <row r="530" spans="1:26" ht="13.5" customHeight="1">
      <c r="A530" s="589"/>
      <c r="B530" s="590"/>
      <c r="C530" s="590"/>
      <c r="D530" s="605"/>
      <c r="E530" s="590"/>
      <c r="F530" s="625"/>
      <c r="G530" s="590"/>
      <c r="H530" s="590"/>
      <c r="I530" s="590"/>
      <c r="J530" s="590"/>
      <c r="K530" s="590"/>
      <c r="L530" s="590"/>
      <c r="M530" s="590"/>
      <c r="N530" s="590"/>
      <c r="O530" s="590"/>
      <c r="P530" s="590"/>
      <c r="Q530" s="590"/>
      <c r="R530" s="590"/>
      <c r="S530" s="590"/>
      <c r="T530" s="590"/>
      <c r="U530" s="590"/>
      <c r="V530" s="590"/>
      <c r="W530" s="590"/>
      <c r="X530" s="590"/>
      <c r="Y530" s="590"/>
      <c r="Z530" s="590"/>
    </row>
    <row r="531" spans="1:26" ht="13.5" customHeight="1">
      <c r="A531" s="589"/>
      <c r="B531" s="590"/>
      <c r="C531" s="590"/>
      <c r="D531" s="605"/>
      <c r="E531" s="590"/>
      <c r="F531" s="625"/>
      <c r="G531" s="590"/>
      <c r="H531" s="590"/>
      <c r="I531" s="590"/>
      <c r="J531" s="590"/>
      <c r="K531" s="590"/>
      <c r="L531" s="590"/>
      <c r="M531" s="590"/>
      <c r="N531" s="590"/>
      <c r="O531" s="590"/>
      <c r="P531" s="590"/>
      <c r="Q531" s="590"/>
      <c r="R531" s="590"/>
      <c r="S531" s="590"/>
      <c r="T531" s="590"/>
      <c r="U531" s="590"/>
      <c r="V531" s="590"/>
      <c r="W531" s="590"/>
      <c r="X531" s="590"/>
      <c r="Y531" s="590"/>
      <c r="Z531" s="590"/>
    </row>
    <row r="532" spans="1:26" ht="13.5" customHeight="1">
      <c r="A532" s="589"/>
      <c r="B532" s="590"/>
      <c r="C532" s="590"/>
      <c r="D532" s="605"/>
      <c r="E532" s="590"/>
      <c r="F532" s="625"/>
      <c r="G532" s="590"/>
      <c r="H532" s="590"/>
      <c r="I532" s="590"/>
      <c r="J532" s="590"/>
      <c r="K532" s="590"/>
      <c r="L532" s="590"/>
      <c r="M532" s="590"/>
      <c r="N532" s="590"/>
      <c r="O532" s="590"/>
      <c r="P532" s="590"/>
      <c r="Q532" s="590"/>
      <c r="R532" s="590"/>
      <c r="S532" s="590"/>
      <c r="T532" s="590"/>
      <c r="U532" s="590"/>
      <c r="V532" s="590"/>
      <c r="W532" s="590"/>
      <c r="X532" s="590"/>
      <c r="Y532" s="590"/>
      <c r="Z532" s="590"/>
    </row>
    <row r="533" spans="1:26" ht="13.5" customHeight="1">
      <c r="A533" s="589"/>
      <c r="B533" s="590"/>
      <c r="C533" s="590"/>
      <c r="D533" s="605"/>
      <c r="E533" s="590"/>
      <c r="F533" s="625"/>
      <c r="G533" s="590"/>
      <c r="H533" s="590"/>
      <c r="I533" s="590"/>
      <c r="J533" s="590"/>
      <c r="K533" s="590"/>
      <c r="L533" s="590"/>
      <c r="M533" s="590"/>
      <c r="N533" s="590"/>
      <c r="O533" s="590"/>
      <c r="P533" s="590"/>
      <c r="Q533" s="590"/>
      <c r="R533" s="590"/>
      <c r="S533" s="590"/>
      <c r="T533" s="590"/>
      <c r="U533" s="590"/>
      <c r="V533" s="590"/>
      <c r="W533" s="590"/>
      <c r="X533" s="590"/>
      <c r="Y533" s="590"/>
      <c r="Z533" s="590"/>
    </row>
    <row r="534" spans="1:26" ht="13.5" customHeight="1">
      <c r="A534" s="589"/>
      <c r="B534" s="590"/>
      <c r="C534" s="590"/>
      <c r="D534" s="605"/>
      <c r="E534" s="590"/>
      <c r="F534" s="625"/>
      <c r="G534" s="590"/>
      <c r="H534" s="590"/>
      <c r="I534" s="590"/>
      <c r="J534" s="590"/>
      <c r="K534" s="590"/>
      <c r="L534" s="590"/>
      <c r="M534" s="590"/>
      <c r="N534" s="590"/>
      <c r="O534" s="590"/>
      <c r="P534" s="590"/>
      <c r="Q534" s="590"/>
      <c r="R534" s="590"/>
      <c r="S534" s="590"/>
      <c r="T534" s="590"/>
      <c r="U534" s="590"/>
      <c r="V534" s="590"/>
      <c r="W534" s="590"/>
      <c r="X534" s="590"/>
      <c r="Y534" s="590"/>
      <c r="Z534" s="590"/>
    </row>
    <row r="535" spans="1:26" ht="13.5" customHeight="1">
      <c r="A535" s="589"/>
      <c r="B535" s="590"/>
      <c r="C535" s="590"/>
      <c r="D535" s="605"/>
      <c r="E535" s="590"/>
      <c r="F535" s="625"/>
      <c r="G535" s="590"/>
      <c r="H535" s="590"/>
      <c r="I535" s="590"/>
      <c r="J535" s="590"/>
      <c r="K535" s="590"/>
      <c r="L535" s="590"/>
      <c r="M535" s="590"/>
      <c r="N535" s="590"/>
      <c r="O535" s="590"/>
      <c r="P535" s="590"/>
      <c r="Q535" s="590"/>
      <c r="R535" s="590"/>
      <c r="S535" s="590"/>
      <c r="T535" s="590"/>
      <c r="U535" s="590"/>
      <c r="V535" s="590"/>
      <c r="W535" s="590"/>
      <c r="X535" s="590"/>
      <c r="Y535" s="590"/>
      <c r="Z535" s="590"/>
    </row>
    <row r="536" spans="1:26" ht="13.5" customHeight="1">
      <c r="A536" s="589"/>
      <c r="B536" s="590"/>
      <c r="C536" s="590"/>
      <c r="D536" s="605"/>
      <c r="E536" s="590"/>
      <c r="F536" s="625"/>
      <c r="G536" s="590"/>
      <c r="H536" s="590"/>
      <c r="I536" s="590"/>
      <c r="J536" s="590"/>
      <c r="K536" s="590"/>
      <c r="L536" s="590"/>
      <c r="M536" s="590"/>
      <c r="N536" s="590"/>
      <c r="O536" s="590"/>
      <c r="P536" s="590"/>
      <c r="Q536" s="590"/>
      <c r="R536" s="590"/>
      <c r="S536" s="590"/>
      <c r="T536" s="590"/>
      <c r="U536" s="590"/>
      <c r="V536" s="590"/>
      <c r="W536" s="590"/>
      <c r="X536" s="590"/>
      <c r="Y536" s="590"/>
      <c r="Z536" s="590"/>
    </row>
    <row r="537" spans="1:26" ht="13.5" customHeight="1">
      <c r="A537" s="589"/>
      <c r="B537" s="590"/>
      <c r="C537" s="590"/>
      <c r="D537" s="605"/>
      <c r="E537" s="590"/>
      <c r="F537" s="625"/>
      <c r="G537" s="590"/>
      <c r="H537" s="590"/>
      <c r="I537" s="590"/>
      <c r="J537" s="590"/>
      <c r="K537" s="590"/>
      <c r="L537" s="590"/>
      <c r="M537" s="590"/>
      <c r="N537" s="590"/>
      <c r="O537" s="590"/>
      <c r="P537" s="590"/>
      <c r="Q537" s="590"/>
      <c r="R537" s="590"/>
      <c r="S537" s="590"/>
      <c r="T537" s="590"/>
      <c r="U537" s="590"/>
      <c r="V537" s="590"/>
      <c r="W537" s="590"/>
      <c r="X537" s="590"/>
      <c r="Y537" s="590"/>
      <c r="Z537" s="590"/>
    </row>
    <row r="538" spans="1:26" ht="13.5" customHeight="1">
      <c r="A538" s="589"/>
      <c r="B538" s="590"/>
      <c r="C538" s="590"/>
      <c r="D538" s="605"/>
      <c r="E538" s="590"/>
      <c r="F538" s="625"/>
      <c r="G538" s="590"/>
      <c r="H538" s="590"/>
      <c r="I538" s="590"/>
      <c r="J538" s="590"/>
      <c r="K538" s="590"/>
      <c r="L538" s="590"/>
      <c r="M538" s="590"/>
      <c r="N538" s="590"/>
      <c r="O538" s="590"/>
      <c r="P538" s="590"/>
      <c r="Q538" s="590"/>
      <c r="R538" s="590"/>
      <c r="S538" s="590"/>
      <c r="T538" s="590"/>
      <c r="U538" s="590"/>
      <c r="V538" s="590"/>
      <c r="W538" s="590"/>
      <c r="X538" s="590"/>
      <c r="Y538" s="590"/>
      <c r="Z538" s="590"/>
    </row>
    <row r="539" spans="1:26" ht="13.5" customHeight="1">
      <c r="A539" s="589"/>
      <c r="B539" s="590"/>
      <c r="C539" s="590"/>
      <c r="D539" s="605"/>
      <c r="E539" s="590"/>
      <c r="F539" s="625"/>
      <c r="G539" s="590"/>
      <c r="H539" s="590"/>
      <c r="I539" s="590"/>
      <c r="J539" s="590"/>
      <c r="K539" s="590"/>
      <c r="L539" s="590"/>
      <c r="M539" s="590"/>
      <c r="N539" s="590"/>
      <c r="O539" s="590"/>
      <c r="P539" s="590"/>
      <c r="Q539" s="590"/>
      <c r="R539" s="590"/>
      <c r="S539" s="590"/>
      <c r="T539" s="590"/>
      <c r="U539" s="590"/>
      <c r="V539" s="590"/>
      <c r="W539" s="590"/>
      <c r="X539" s="590"/>
      <c r="Y539" s="590"/>
      <c r="Z539" s="590"/>
    </row>
    <row r="540" spans="1:26" ht="13.5" customHeight="1">
      <c r="A540" s="589"/>
      <c r="B540" s="590"/>
      <c r="C540" s="590"/>
      <c r="D540" s="605"/>
      <c r="E540" s="590"/>
      <c r="F540" s="625"/>
      <c r="G540" s="590"/>
      <c r="H540" s="590"/>
      <c r="I540" s="590"/>
      <c r="J540" s="590"/>
      <c r="K540" s="590"/>
      <c r="L540" s="590"/>
      <c r="M540" s="590"/>
      <c r="N540" s="590"/>
      <c r="O540" s="590"/>
      <c r="P540" s="590"/>
      <c r="Q540" s="590"/>
      <c r="R540" s="590"/>
      <c r="S540" s="590"/>
      <c r="T540" s="590"/>
      <c r="U540" s="590"/>
      <c r="V540" s="590"/>
      <c r="W540" s="590"/>
      <c r="X540" s="590"/>
      <c r="Y540" s="590"/>
      <c r="Z540" s="590"/>
    </row>
    <row r="541" spans="1:26" ht="13.5" customHeight="1">
      <c r="A541" s="589"/>
      <c r="B541" s="590"/>
      <c r="C541" s="590"/>
      <c r="D541" s="605"/>
      <c r="E541" s="590"/>
      <c r="F541" s="625"/>
      <c r="G541" s="590"/>
      <c r="H541" s="590"/>
      <c r="I541" s="590"/>
      <c r="J541" s="590"/>
      <c r="K541" s="590"/>
      <c r="L541" s="590"/>
      <c r="M541" s="590"/>
      <c r="N541" s="590"/>
      <c r="O541" s="590"/>
      <c r="P541" s="590"/>
      <c r="Q541" s="590"/>
      <c r="R541" s="590"/>
      <c r="S541" s="590"/>
      <c r="T541" s="590"/>
      <c r="U541" s="590"/>
      <c r="V541" s="590"/>
      <c r="W541" s="590"/>
      <c r="X541" s="590"/>
      <c r="Y541" s="590"/>
      <c r="Z541" s="590"/>
    </row>
    <row r="542" spans="1:26" ht="13.5" customHeight="1">
      <c r="A542" s="589"/>
      <c r="B542" s="590"/>
      <c r="C542" s="590"/>
      <c r="D542" s="605"/>
      <c r="E542" s="590"/>
      <c r="F542" s="625"/>
      <c r="G542" s="590"/>
      <c r="H542" s="590"/>
      <c r="I542" s="590"/>
      <c r="J542" s="590"/>
      <c r="K542" s="590"/>
      <c r="L542" s="590"/>
      <c r="M542" s="590"/>
      <c r="N542" s="590"/>
      <c r="O542" s="590"/>
      <c r="P542" s="590"/>
      <c r="Q542" s="590"/>
      <c r="R542" s="590"/>
      <c r="S542" s="590"/>
      <c r="T542" s="590"/>
      <c r="U542" s="590"/>
      <c r="V542" s="590"/>
      <c r="W542" s="590"/>
      <c r="X542" s="590"/>
      <c r="Y542" s="590"/>
      <c r="Z542" s="590"/>
    </row>
    <row r="543" spans="1:26" ht="13.5" customHeight="1">
      <c r="A543" s="589"/>
      <c r="B543" s="590"/>
      <c r="C543" s="590"/>
      <c r="D543" s="605"/>
      <c r="E543" s="590"/>
      <c r="F543" s="625"/>
      <c r="G543" s="590"/>
      <c r="H543" s="590"/>
      <c r="I543" s="590"/>
      <c r="J543" s="590"/>
      <c r="K543" s="590"/>
      <c r="L543" s="590"/>
      <c r="M543" s="590"/>
      <c r="N543" s="590"/>
      <c r="O543" s="590"/>
      <c r="P543" s="590"/>
      <c r="Q543" s="590"/>
      <c r="R543" s="590"/>
      <c r="S543" s="590"/>
      <c r="T543" s="590"/>
      <c r="U543" s="590"/>
      <c r="V543" s="590"/>
      <c r="W543" s="590"/>
      <c r="X543" s="590"/>
      <c r="Y543" s="590"/>
      <c r="Z543" s="590"/>
    </row>
    <row r="544" spans="1:26" ht="13.5" customHeight="1">
      <c r="A544" s="589"/>
      <c r="B544" s="590"/>
      <c r="C544" s="590"/>
      <c r="D544" s="605"/>
      <c r="E544" s="590"/>
      <c r="F544" s="625"/>
      <c r="G544" s="590"/>
      <c r="H544" s="590"/>
      <c r="I544" s="590"/>
      <c r="J544" s="590"/>
      <c r="K544" s="590"/>
      <c r="L544" s="590"/>
      <c r="M544" s="590"/>
      <c r="N544" s="590"/>
      <c r="O544" s="590"/>
      <c r="P544" s="590"/>
      <c r="Q544" s="590"/>
      <c r="R544" s="590"/>
      <c r="S544" s="590"/>
      <c r="T544" s="590"/>
      <c r="U544" s="590"/>
      <c r="V544" s="590"/>
      <c r="W544" s="590"/>
      <c r="X544" s="590"/>
      <c r="Y544" s="590"/>
      <c r="Z544" s="590"/>
    </row>
    <row r="545" spans="1:26" ht="13.5" customHeight="1">
      <c r="A545" s="589"/>
      <c r="B545" s="590"/>
      <c r="C545" s="590"/>
      <c r="D545" s="605"/>
      <c r="E545" s="590"/>
      <c r="F545" s="625"/>
      <c r="G545" s="590"/>
      <c r="H545" s="590"/>
      <c r="I545" s="590"/>
      <c r="J545" s="590"/>
      <c r="K545" s="590"/>
      <c r="L545" s="590"/>
      <c r="M545" s="590"/>
      <c r="N545" s="590"/>
      <c r="O545" s="590"/>
      <c r="P545" s="590"/>
      <c r="Q545" s="590"/>
      <c r="R545" s="590"/>
      <c r="S545" s="590"/>
      <c r="T545" s="590"/>
      <c r="U545" s="590"/>
      <c r="V545" s="590"/>
      <c r="W545" s="590"/>
      <c r="X545" s="590"/>
      <c r="Y545" s="590"/>
      <c r="Z545" s="590"/>
    </row>
    <row r="546" spans="1:26" ht="13.5" customHeight="1">
      <c r="A546" s="589"/>
      <c r="B546" s="590"/>
      <c r="C546" s="590"/>
      <c r="D546" s="605"/>
      <c r="E546" s="590"/>
      <c r="F546" s="625"/>
      <c r="G546" s="590"/>
      <c r="H546" s="590"/>
      <c r="I546" s="590"/>
      <c r="J546" s="590"/>
      <c r="K546" s="590"/>
      <c r="L546" s="590"/>
      <c r="M546" s="590"/>
      <c r="N546" s="590"/>
      <c r="O546" s="590"/>
      <c r="P546" s="590"/>
      <c r="Q546" s="590"/>
      <c r="R546" s="590"/>
      <c r="S546" s="590"/>
      <c r="T546" s="590"/>
      <c r="U546" s="590"/>
      <c r="V546" s="590"/>
      <c r="W546" s="590"/>
      <c r="X546" s="590"/>
      <c r="Y546" s="590"/>
      <c r="Z546" s="590"/>
    </row>
    <row r="547" spans="1:26" ht="13.5" customHeight="1">
      <c r="A547" s="589"/>
      <c r="B547" s="590"/>
      <c r="C547" s="590"/>
      <c r="D547" s="605"/>
      <c r="E547" s="590"/>
      <c r="F547" s="625"/>
      <c r="G547" s="590"/>
      <c r="H547" s="590"/>
      <c r="I547" s="590"/>
      <c r="J547" s="590"/>
      <c r="K547" s="590"/>
      <c r="L547" s="590"/>
      <c r="M547" s="590"/>
      <c r="N547" s="590"/>
      <c r="O547" s="590"/>
      <c r="P547" s="590"/>
      <c r="Q547" s="590"/>
      <c r="R547" s="590"/>
      <c r="S547" s="590"/>
      <c r="T547" s="590"/>
      <c r="U547" s="590"/>
      <c r="V547" s="590"/>
      <c r="W547" s="590"/>
      <c r="X547" s="590"/>
      <c r="Y547" s="590"/>
      <c r="Z547" s="590"/>
    </row>
    <row r="548" spans="1:26" ht="13.5" customHeight="1">
      <c r="A548" s="589"/>
      <c r="B548" s="590"/>
      <c r="C548" s="590"/>
      <c r="D548" s="605"/>
      <c r="E548" s="590"/>
      <c r="F548" s="625"/>
      <c r="G548" s="590"/>
      <c r="H548" s="590"/>
      <c r="I548" s="590"/>
      <c r="J548" s="590"/>
      <c r="K548" s="590"/>
      <c r="L548" s="590"/>
      <c r="M548" s="590"/>
      <c r="N548" s="590"/>
      <c r="O548" s="590"/>
      <c r="P548" s="590"/>
      <c r="Q548" s="590"/>
      <c r="R548" s="590"/>
      <c r="S548" s="590"/>
      <c r="T548" s="590"/>
      <c r="U548" s="590"/>
      <c r="V548" s="590"/>
      <c r="W548" s="590"/>
      <c r="X548" s="590"/>
      <c r="Y548" s="590"/>
      <c r="Z548" s="590"/>
    </row>
    <row r="549" spans="1:26" ht="13.5" customHeight="1">
      <c r="A549" s="589"/>
      <c r="B549" s="590"/>
      <c r="C549" s="590"/>
      <c r="D549" s="605"/>
      <c r="E549" s="590"/>
      <c r="F549" s="625"/>
      <c r="G549" s="590"/>
      <c r="H549" s="590"/>
      <c r="I549" s="590"/>
      <c r="J549" s="590"/>
      <c r="K549" s="590"/>
      <c r="L549" s="590"/>
      <c r="M549" s="590"/>
      <c r="N549" s="590"/>
      <c r="O549" s="590"/>
      <c r="P549" s="590"/>
      <c r="Q549" s="590"/>
      <c r="R549" s="590"/>
      <c r="S549" s="590"/>
      <c r="T549" s="590"/>
      <c r="U549" s="590"/>
      <c r="V549" s="590"/>
      <c r="W549" s="590"/>
      <c r="X549" s="590"/>
      <c r="Y549" s="590"/>
      <c r="Z549" s="590"/>
    </row>
    <row r="550" spans="1:26" ht="13.5" customHeight="1">
      <c r="A550" s="589"/>
      <c r="B550" s="590"/>
      <c r="C550" s="590"/>
      <c r="D550" s="605"/>
      <c r="E550" s="590"/>
      <c r="F550" s="625"/>
      <c r="G550" s="590"/>
      <c r="H550" s="590"/>
      <c r="I550" s="590"/>
      <c r="J550" s="590"/>
      <c r="K550" s="590"/>
      <c r="L550" s="590"/>
      <c r="M550" s="590"/>
      <c r="N550" s="590"/>
      <c r="O550" s="590"/>
      <c r="P550" s="590"/>
      <c r="Q550" s="590"/>
      <c r="R550" s="590"/>
      <c r="S550" s="590"/>
      <c r="T550" s="590"/>
      <c r="U550" s="590"/>
      <c r="V550" s="590"/>
      <c r="W550" s="590"/>
      <c r="X550" s="590"/>
      <c r="Y550" s="590"/>
      <c r="Z550" s="590"/>
    </row>
    <row r="551" spans="1:26" ht="13.5" customHeight="1">
      <c r="A551" s="589"/>
      <c r="B551" s="590"/>
      <c r="C551" s="590"/>
      <c r="D551" s="605"/>
      <c r="E551" s="590"/>
      <c r="F551" s="625"/>
      <c r="G551" s="590"/>
      <c r="H551" s="590"/>
      <c r="I551" s="590"/>
      <c r="J551" s="590"/>
      <c r="K551" s="590"/>
      <c r="L551" s="590"/>
      <c r="M551" s="590"/>
      <c r="N551" s="590"/>
      <c r="O551" s="590"/>
      <c r="P551" s="590"/>
      <c r="Q551" s="590"/>
      <c r="R551" s="590"/>
      <c r="S551" s="590"/>
      <c r="T551" s="590"/>
      <c r="U551" s="590"/>
      <c r="V551" s="590"/>
      <c r="W551" s="590"/>
      <c r="X551" s="590"/>
      <c r="Y551" s="590"/>
      <c r="Z551" s="590"/>
    </row>
    <row r="552" spans="1:26" ht="13.5" customHeight="1">
      <c r="A552" s="589"/>
      <c r="B552" s="590"/>
      <c r="C552" s="590"/>
      <c r="D552" s="605"/>
      <c r="E552" s="590"/>
      <c r="F552" s="625"/>
      <c r="G552" s="590"/>
      <c r="H552" s="590"/>
      <c r="I552" s="590"/>
      <c r="J552" s="590"/>
      <c r="K552" s="590"/>
      <c r="L552" s="590"/>
      <c r="M552" s="590"/>
      <c r="N552" s="590"/>
      <c r="O552" s="590"/>
      <c r="P552" s="590"/>
      <c r="Q552" s="590"/>
      <c r="R552" s="590"/>
      <c r="S552" s="590"/>
      <c r="T552" s="590"/>
      <c r="U552" s="590"/>
      <c r="V552" s="590"/>
      <c r="W552" s="590"/>
      <c r="X552" s="590"/>
      <c r="Y552" s="590"/>
      <c r="Z552" s="590"/>
    </row>
    <row r="553" spans="1:26" ht="13.5" customHeight="1">
      <c r="A553" s="589"/>
      <c r="B553" s="590"/>
      <c r="C553" s="590"/>
      <c r="D553" s="605"/>
      <c r="E553" s="590"/>
      <c r="F553" s="625"/>
      <c r="G553" s="590"/>
      <c r="H553" s="590"/>
      <c r="I553" s="590"/>
      <c r="J553" s="590"/>
      <c r="K553" s="590"/>
      <c r="L553" s="590"/>
      <c r="M553" s="590"/>
      <c r="N553" s="590"/>
      <c r="O553" s="590"/>
      <c r="P553" s="590"/>
      <c r="Q553" s="590"/>
      <c r="R553" s="590"/>
      <c r="S553" s="590"/>
      <c r="T553" s="590"/>
      <c r="U553" s="590"/>
      <c r="V553" s="590"/>
      <c r="W553" s="590"/>
      <c r="X553" s="590"/>
      <c r="Y553" s="590"/>
      <c r="Z553" s="590"/>
    </row>
    <row r="554" spans="1:26" ht="13.5" customHeight="1">
      <c r="A554" s="589"/>
      <c r="B554" s="590"/>
      <c r="C554" s="590"/>
      <c r="D554" s="605"/>
      <c r="E554" s="590"/>
      <c r="F554" s="625"/>
      <c r="G554" s="590"/>
      <c r="H554" s="590"/>
      <c r="I554" s="590"/>
      <c r="J554" s="590"/>
      <c r="K554" s="590"/>
      <c r="L554" s="590"/>
      <c r="M554" s="590"/>
      <c r="N554" s="590"/>
      <c r="O554" s="590"/>
      <c r="P554" s="590"/>
      <c r="Q554" s="590"/>
      <c r="R554" s="590"/>
      <c r="S554" s="590"/>
      <c r="T554" s="590"/>
      <c r="U554" s="590"/>
      <c r="V554" s="590"/>
      <c r="W554" s="590"/>
      <c r="X554" s="590"/>
      <c r="Y554" s="590"/>
      <c r="Z554" s="590"/>
    </row>
    <row r="555" spans="1:26" ht="13.5" customHeight="1">
      <c r="A555" s="589"/>
      <c r="B555" s="590"/>
      <c r="C555" s="590"/>
      <c r="D555" s="605"/>
      <c r="E555" s="590"/>
      <c r="F555" s="625"/>
      <c r="G555" s="590"/>
      <c r="H555" s="590"/>
      <c r="I555" s="590"/>
      <c r="J555" s="590"/>
      <c r="K555" s="590"/>
      <c r="L555" s="590"/>
      <c r="M555" s="590"/>
      <c r="N555" s="590"/>
      <c r="O555" s="590"/>
      <c r="P555" s="590"/>
      <c r="Q555" s="590"/>
      <c r="R555" s="590"/>
      <c r="S555" s="590"/>
      <c r="T555" s="590"/>
      <c r="U555" s="590"/>
      <c r="V555" s="590"/>
      <c r="W555" s="590"/>
      <c r="X555" s="590"/>
      <c r="Y555" s="590"/>
      <c r="Z555" s="590"/>
    </row>
    <row r="556" spans="1:26" ht="13.5" customHeight="1">
      <c r="A556" s="589"/>
      <c r="B556" s="590"/>
      <c r="C556" s="590"/>
      <c r="D556" s="605"/>
      <c r="E556" s="590"/>
      <c r="F556" s="625"/>
      <c r="G556" s="590"/>
      <c r="H556" s="590"/>
      <c r="I556" s="590"/>
      <c r="J556" s="590"/>
      <c r="K556" s="590"/>
      <c r="L556" s="590"/>
      <c r="M556" s="590"/>
      <c r="N556" s="590"/>
      <c r="O556" s="590"/>
      <c r="P556" s="590"/>
      <c r="Q556" s="590"/>
      <c r="R556" s="590"/>
      <c r="S556" s="590"/>
      <c r="T556" s="590"/>
      <c r="U556" s="590"/>
      <c r="V556" s="590"/>
      <c r="W556" s="590"/>
      <c r="X556" s="590"/>
      <c r="Y556" s="590"/>
      <c r="Z556" s="590"/>
    </row>
    <row r="557" spans="1:26" ht="13.5" customHeight="1">
      <c r="A557" s="589"/>
      <c r="B557" s="590"/>
      <c r="C557" s="590"/>
      <c r="D557" s="605"/>
      <c r="E557" s="590"/>
      <c r="F557" s="625"/>
      <c r="G557" s="590"/>
      <c r="H557" s="590"/>
      <c r="I557" s="590"/>
      <c r="J557" s="590"/>
      <c r="K557" s="590"/>
      <c r="L557" s="590"/>
      <c r="M557" s="590"/>
      <c r="N557" s="590"/>
      <c r="O557" s="590"/>
      <c r="P557" s="590"/>
      <c r="Q557" s="590"/>
      <c r="R557" s="590"/>
      <c r="S557" s="590"/>
      <c r="T557" s="590"/>
      <c r="U557" s="590"/>
      <c r="V557" s="590"/>
      <c r="W557" s="590"/>
      <c r="X557" s="590"/>
      <c r="Y557" s="590"/>
      <c r="Z557" s="590"/>
    </row>
    <row r="558" spans="1:26" ht="13.5" customHeight="1">
      <c r="A558" s="589"/>
      <c r="B558" s="590"/>
      <c r="C558" s="590"/>
      <c r="D558" s="605"/>
      <c r="E558" s="590"/>
      <c r="F558" s="625"/>
      <c r="G558" s="590"/>
      <c r="H558" s="590"/>
      <c r="I558" s="590"/>
      <c r="J558" s="590"/>
      <c r="K558" s="590"/>
      <c r="L558" s="590"/>
      <c r="M558" s="590"/>
      <c r="N558" s="590"/>
      <c r="O558" s="590"/>
      <c r="P558" s="590"/>
      <c r="Q558" s="590"/>
      <c r="R558" s="590"/>
      <c r="S558" s="590"/>
      <c r="T558" s="590"/>
      <c r="U558" s="590"/>
      <c r="V558" s="590"/>
      <c r="W558" s="590"/>
      <c r="X558" s="590"/>
      <c r="Y558" s="590"/>
      <c r="Z558" s="590"/>
    </row>
    <row r="559" spans="1:26" ht="13.5" customHeight="1">
      <c r="A559" s="589"/>
      <c r="B559" s="590"/>
      <c r="C559" s="590"/>
      <c r="D559" s="605"/>
      <c r="E559" s="590"/>
      <c r="F559" s="625"/>
      <c r="G559" s="590"/>
      <c r="H559" s="590"/>
      <c r="I559" s="590"/>
      <c r="J559" s="590"/>
      <c r="K559" s="590"/>
      <c r="L559" s="590"/>
      <c r="M559" s="590"/>
      <c r="N559" s="590"/>
      <c r="O559" s="590"/>
      <c r="P559" s="590"/>
      <c r="Q559" s="590"/>
      <c r="R559" s="590"/>
      <c r="S559" s="590"/>
      <c r="T559" s="590"/>
      <c r="U559" s="590"/>
      <c r="V559" s="590"/>
      <c r="W559" s="590"/>
      <c r="X559" s="590"/>
      <c r="Y559" s="590"/>
      <c r="Z559" s="590"/>
    </row>
    <row r="560" spans="1:26" ht="13.5" customHeight="1">
      <c r="A560" s="589"/>
      <c r="B560" s="590"/>
      <c r="C560" s="590"/>
      <c r="D560" s="605"/>
      <c r="E560" s="590"/>
      <c r="F560" s="625"/>
      <c r="G560" s="590"/>
      <c r="H560" s="590"/>
      <c r="I560" s="590"/>
      <c r="J560" s="590"/>
      <c r="K560" s="590"/>
      <c r="L560" s="590"/>
      <c r="M560" s="590"/>
      <c r="N560" s="590"/>
      <c r="O560" s="590"/>
      <c r="P560" s="590"/>
      <c r="Q560" s="590"/>
      <c r="R560" s="590"/>
      <c r="S560" s="590"/>
      <c r="T560" s="590"/>
      <c r="U560" s="590"/>
      <c r="V560" s="590"/>
      <c r="W560" s="590"/>
      <c r="X560" s="590"/>
      <c r="Y560" s="590"/>
      <c r="Z560" s="590"/>
    </row>
    <row r="561" spans="1:26" ht="13.5" customHeight="1">
      <c r="A561" s="589"/>
      <c r="B561" s="590"/>
      <c r="C561" s="590"/>
      <c r="D561" s="605"/>
      <c r="E561" s="590"/>
      <c r="F561" s="625"/>
      <c r="G561" s="590"/>
      <c r="H561" s="590"/>
      <c r="I561" s="590"/>
      <c r="J561" s="590"/>
      <c r="K561" s="590"/>
      <c r="L561" s="590"/>
      <c r="M561" s="590"/>
      <c r="N561" s="590"/>
      <c r="O561" s="590"/>
      <c r="P561" s="590"/>
      <c r="Q561" s="590"/>
      <c r="R561" s="590"/>
      <c r="S561" s="590"/>
      <c r="T561" s="590"/>
      <c r="U561" s="590"/>
      <c r="V561" s="590"/>
      <c r="W561" s="590"/>
      <c r="X561" s="590"/>
      <c r="Y561" s="590"/>
      <c r="Z561" s="590"/>
    </row>
    <row r="562" spans="1:26" ht="13.5" customHeight="1">
      <c r="A562" s="589"/>
      <c r="B562" s="590"/>
      <c r="C562" s="590"/>
      <c r="D562" s="605"/>
      <c r="E562" s="590"/>
      <c r="F562" s="625"/>
      <c r="G562" s="590"/>
      <c r="H562" s="590"/>
      <c r="I562" s="590"/>
      <c r="J562" s="590"/>
      <c r="K562" s="590"/>
      <c r="L562" s="590"/>
      <c r="M562" s="590"/>
      <c r="N562" s="590"/>
      <c r="O562" s="590"/>
      <c r="P562" s="590"/>
      <c r="Q562" s="590"/>
      <c r="R562" s="590"/>
      <c r="S562" s="590"/>
      <c r="T562" s="590"/>
      <c r="U562" s="590"/>
      <c r="V562" s="590"/>
      <c r="W562" s="590"/>
      <c r="X562" s="590"/>
      <c r="Y562" s="590"/>
      <c r="Z562" s="590"/>
    </row>
    <row r="563" spans="1:26" ht="13.5" customHeight="1">
      <c r="A563" s="589"/>
      <c r="B563" s="590"/>
      <c r="C563" s="590"/>
      <c r="D563" s="605"/>
      <c r="E563" s="590"/>
      <c r="F563" s="625"/>
      <c r="G563" s="590"/>
      <c r="H563" s="590"/>
      <c r="I563" s="590"/>
      <c r="J563" s="590"/>
      <c r="K563" s="590"/>
      <c r="L563" s="590"/>
      <c r="M563" s="590"/>
      <c r="N563" s="590"/>
      <c r="O563" s="590"/>
      <c r="P563" s="590"/>
      <c r="Q563" s="590"/>
      <c r="R563" s="590"/>
      <c r="S563" s="590"/>
      <c r="T563" s="590"/>
      <c r="U563" s="590"/>
      <c r="V563" s="590"/>
      <c r="W563" s="590"/>
      <c r="X563" s="590"/>
      <c r="Y563" s="590"/>
      <c r="Z563" s="590"/>
    </row>
    <row r="564" spans="1:26" ht="13.5" customHeight="1">
      <c r="A564" s="589"/>
      <c r="B564" s="590"/>
      <c r="C564" s="590"/>
      <c r="D564" s="605"/>
      <c r="E564" s="590"/>
      <c r="F564" s="625"/>
      <c r="G564" s="590"/>
      <c r="H564" s="590"/>
      <c r="I564" s="590"/>
      <c r="J564" s="590"/>
      <c r="K564" s="590"/>
      <c r="L564" s="590"/>
      <c r="M564" s="590"/>
      <c r="N564" s="590"/>
      <c r="O564" s="590"/>
      <c r="P564" s="590"/>
      <c r="Q564" s="590"/>
      <c r="R564" s="590"/>
      <c r="S564" s="590"/>
      <c r="T564" s="590"/>
      <c r="U564" s="590"/>
      <c r="V564" s="590"/>
      <c r="W564" s="590"/>
      <c r="X564" s="590"/>
      <c r="Y564" s="590"/>
      <c r="Z564" s="590"/>
    </row>
    <row r="565" spans="1:26" ht="13.5" customHeight="1">
      <c r="A565" s="589"/>
      <c r="B565" s="590"/>
      <c r="C565" s="590"/>
      <c r="D565" s="605"/>
      <c r="E565" s="590"/>
      <c r="F565" s="625"/>
      <c r="G565" s="590"/>
      <c r="H565" s="590"/>
      <c r="I565" s="590"/>
      <c r="J565" s="590"/>
      <c r="K565" s="590"/>
      <c r="L565" s="590"/>
      <c r="M565" s="590"/>
      <c r="N565" s="590"/>
      <c r="O565" s="590"/>
      <c r="P565" s="590"/>
      <c r="Q565" s="590"/>
      <c r="R565" s="590"/>
      <c r="S565" s="590"/>
      <c r="T565" s="590"/>
      <c r="U565" s="590"/>
      <c r="V565" s="590"/>
      <c r="W565" s="590"/>
      <c r="X565" s="590"/>
      <c r="Y565" s="590"/>
      <c r="Z565" s="590"/>
    </row>
    <row r="566" spans="1:26" ht="13.5" customHeight="1">
      <c r="A566" s="589"/>
      <c r="B566" s="590"/>
      <c r="C566" s="590"/>
      <c r="D566" s="605"/>
      <c r="E566" s="590"/>
      <c r="F566" s="625"/>
      <c r="G566" s="590"/>
      <c r="H566" s="590"/>
      <c r="I566" s="590"/>
      <c r="J566" s="590"/>
      <c r="K566" s="590"/>
      <c r="L566" s="590"/>
      <c r="M566" s="590"/>
      <c r="N566" s="590"/>
      <c r="O566" s="590"/>
      <c r="P566" s="590"/>
      <c r="Q566" s="590"/>
      <c r="R566" s="590"/>
      <c r="S566" s="590"/>
      <c r="T566" s="590"/>
      <c r="U566" s="590"/>
      <c r="V566" s="590"/>
      <c r="W566" s="590"/>
      <c r="X566" s="590"/>
      <c r="Y566" s="590"/>
      <c r="Z566" s="590"/>
    </row>
    <row r="567" spans="1:26" ht="13.5" customHeight="1">
      <c r="A567" s="589"/>
      <c r="B567" s="590"/>
      <c r="C567" s="590"/>
      <c r="D567" s="605"/>
      <c r="E567" s="590"/>
      <c r="F567" s="625"/>
      <c r="G567" s="590"/>
      <c r="H567" s="590"/>
      <c r="I567" s="590"/>
      <c r="J567" s="590"/>
      <c r="K567" s="590"/>
      <c r="L567" s="590"/>
      <c r="M567" s="590"/>
      <c r="N567" s="590"/>
      <c r="O567" s="590"/>
      <c r="P567" s="590"/>
      <c r="Q567" s="590"/>
      <c r="R567" s="590"/>
      <c r="S567" s="590"/>
      <c r="T567" s="590"/>
      <c r="U567" s="590"/>
      <c r="V567" s="590"/>
      <c r="W567" s="590"/>
      <c r="X567" s="590"/>
      <c r="Y567" s="590"/>
      <c r="Z567" s="590"/>
    </row>
    <row r="568" spans="1:26" ht="13.5" customHeight="1">
      <c r="A568" s="589"/>
      <c r="B568" s="590"/>
      <c r="C568" s="590"/>
      <c r="D568" s="605"/>
      <c r="E568" s="590"/>
      <c r="F568" s="625"/>
      <c r="G568" s="590"/>
      <c r="H568" s="590"/>
      <c r="I568" s="590"/>
      <c r="J568" s="590"/>
      <c r="K568" s="590"/>
      <c r="L568" s="590"/>
      <c r="M568" s="590"/>
      <c r="N568" s="590"/>
      <c r="O568" s="590"/>
      <c r="P568" s="590"/>
      <c r="Q568" s="590"/>
      <c r="R568" s="590"/>
      <c r="S568" s="590"/>
      <c r="T568" s="590"/>
      <c r="U568" s="590"/>
      <c r="V568" s="590"/>
      <c r="W568" s="590"/>
      <c r="X568" s="590"/>
      <c r="Y568" s="590"/>
      <c r="Z568" s="590"/>
    </row>
    <row r="569" spans="1:26" ht="13.5" customHeight="1">
      <c r="A569" s="589"/>
      <c r="B569" s="590"/>
      <c r="C569" s="590"/>
      <c r="D569" s="605"/>
      <c r="E569" s="590"/>
      <c r="F569" s="625"/>
      <c r="G569" s="590"/>
      <c r="H569" s="590"/>
      <c r="I569" s="590"/>
      <c r="J569" s="590"/>
      <c r="K569" s="590"/>
      <c r="L569" s="590"/>
      <c r="M569" s="590"/>
      <c r="N569" s="590"/>
      <c r="O569" s="590"/>
      <c r="P569" s="590"/>
      <c r="Q569" s="590"/>
      <c r="R569" s="590"/>
      <c r="S569" s="590"/>
      <c r="T569" s="590"/>
      <c r="U569" s="590"/>
      <c r="V569" s="590"/>
      <c r="W569" s="590"/>
      <c r="X569" s="590"/>
      <c r="Y569" s="590"/>
      <c r="Z569" s="590"/>
    </row>
    <row r="570" spans="1:26" ht="13.5" customHeight="1">
      <c r="A570" s="589"/>
      <c r="B570" s="590"/>
      <c r="C570" s="590"/>
      <c r="D570" s="605"/>
      <c r="E570" s="590"/>
      <c r="F570" s="625"/>
      <c r="G570" s="590"/>
      <c r="H570" s="590"/>
      <c r="I570" s="590"/>
      <c r="J570" s="590"/>
      <c r="K570" s="590"/>
      <c r="L570" s="590"/>
      <c r="M570" s="590"/>
      <c r="N570" s="590"/>
      <c r="O570" s="590"/>
      <c r="P570" s="590"/>
      <c r="Q570" s="590"/>
      <c r="R570" s="590"/>
      <c r="S570" s="590"/>
      <c r="T570" s="590"/>
      <c r="U570" s="590"/>
      <c r="V570" s="590"/>
      <c r="W570" s="590"/>
      <c r="X570" s="590"/>
      <c r="Y570" s="590"/>
      <c r="Z570" s="590"/>
    </row>
    <row r="571" spans="1:26" ht="13.5" customHeight="1">
      <c r="A571" s="589"/>
      <c r="B571" s="590"/>
      <c r="C571" s="590"/>
      <c r="D571" s="605"/>
      <c r="E571" s="590"/>
      <c r="F571" s="625"/>
      <c r="G571" s="590"/>
      <c r="H571" s="590"/>
      <c r="I571" s="590"/>
      <c r="J571" s="590"/>
      <c r="K571" s="590"/>
      <c r="L571" s="590"/>
      <c r="M571" s="590"/>
      <c r="N571" s="590"/>
      <c r="O571" s="590"/>
      <c r="P571" s="590"/>
      <c r="Q571" s="590"/>
      <c r="R571" s="590"/>
      <c r="S571" s="590"/>
      <c r="T571" s="590"/>
      <c r="U571" s="590"/>
      <c r="V571" s="590"/>
      <c r="W571" s="590"/>
      <c r="X571" s="590"/>
      <c r="Y571" s="590"/>
      <c r="Z571" s="590"/>
    </row>
    <row r="572" spans="1:26" ht="13.5" customHeight="1">
      <c r="A572" s="589"/>
      <c r="B572" s="590"/>
      <c r="C572" s="590"/>
      <c r="D572" s="605"/>
      <c r="E572" s="590"/>
      <c r="F572" s="625"/>
      <c r="G572" s="590"/>
      <c r="H572" s="590"/>
      <c r="I572" s="590"/>
      <c r="J572" s="590"/>
      <c r="K572" s="590"/>
      <c r="L572" s="590"/>
      <c r="M572" s="590"/>
      <c r="N572" s="590"/>
      <c r="O572" s="590"/>
      <c r="P572" s="590"/>
      <c r="Q572" s="590"/>
      <c r="R572" s="590"/>
      <c r="S572" s="590"/>
      <c r="T572" s="590"/>
      <c r="U572" s="590"/>
      <c r="V572" s="590"/>
      <c r="W572" s="590"/>
      <c r="X572" s="590"/>
      <c r="Y572" s="590"/>
      <c r="Z572" s="590"/>
    </row>
    <row r="573" spans="1:26" ht="13.5" customHeight="1">
      <c r="A573" s="589"/>
      <c r="B573" s="590"/>
      <c r="C573" s="590"/>
      <c r="D573" s="605"/>
      <c r="E573" s="590"/>
      <c r="F573" s="625"/>
      <c r="G573" s="590"/>
      <c r="H573" s="590"/>
      <c r="I573" s="590"/>
      <c r="J573" s="590"/>
      <c r="K573" s="590"/>
      <c r="L573" s="590"/>
      <c r="M573" s="590"/>
      <c r="N573" s="590"/>
      <c r="O573" s="590"/>
      <c r="P573" s="590"/>
      <c r="Q573" s="590"/>
      <c r="R573" s="590"/>
      <c r="S573" s="590"/>
      <c r="T573" s="590"/>
      <c r="U573" s="590"/>
      <c r="V573" s="590"/>
      <c r="W573" s="590"/>
      <c r="X573" s="590"/>
      <c r="Y573" s="590"/>
      <c r="Z573" s="590"/>
    </row>
    <row r="574" spans="1:26" ht="13.5" customHeight="1">
      <c r="A574" s="589"/>
      <c r="B574" s="590"/>
      <c r="C574" s="590"/>
      <c r="D574" s="605"/>
      <c r="E574" s="590"/>
      <c r="F574" s="625"/>
      <c r="G574" s="590"/>
      <c r="H574" s="590"/>
      <c r="I574" s="590"/>
      <c r="J574" s="590"/>
      <c r="K574" s="590"/>
      <c r="L574" s="590"/>
      <c r="M574" s="590"/>
      <c r="N574" s="590"/>
      <c r="O574" s="590"/>
      <c r="P574" s="590"/>
      <c r="Q574" s="590"/>
      <c r="R574" s="590"/>
      <c r="S574" s="590"/>
      <c r="T574" s="590"/>
      <c r="U574" s="590"/>
      <c r="V574" s="590"/>
      <c r="W574" s="590"/>
      <c r="X574" s="590"/>
      <c r="Y574" s="590"/>
      <c r="Z574" s="590"/>
    </row>
    <row r="575" spans="1:26" ht="13.5" customHeight="1">
      <c r="A575" s="589"/>
      <c r="B575" s="590"/>
      <c r="C575" s="590"/>
      <c r="D575" s="605"/>
      <c r="E575" s="590"/>
      <c r="F575" s="625"/>
      <c r="G575" s="590"/>
      <c r="H575" s="590"/>
      <c r="I575" s="590"/>
      <c r="J575" s="590"/>
      <c r="K575" s="590"/>
      <c r="L575" s="590"/>
      <c r="M575" s="590"/>
      <c r="N575" s="590"/>
      <c r="O575" s="590"/>
      <c r="P575" s="590"/>
      <c r="Q575" s="590"/>
      <c r="R575" s="590"/>
      <c r="S575" s="590"/>
      <c r="T575" s="590"/>
      <c r="U575" s="590"/>
      <c r="V575" s="590"/>
      <c r="W575" s="590"/>
      <c r="X575" s="590"/>
      <c r="Y575" s="590"/>
      <c r="Z575" s="590"/>
    </row>
    <row r="576" spans="1:26" ht="13.5" customHeight="1">
      <c r="A576" s="589"/>
      <c r="B576" s="590"/>
      <c r="C576" s="590"/>
      <c r="D576" s="605"/>
      <c r="E576" s="590"/>
      <c r="F576" s="625"/>
      <c r="G576" s="590"/>
      <c r="H576" s="590"/>
      <c r="I576" s="590"/>
      <c r="J576" s="590"/>
      <c r="K576" s="590"/>
      <c r="L576" s="590"/>
      <c r="M576" s="590"/>
      <c r="N576" s="590"/>
      <c r="O576" s="590"/>
      <c r="P576" s="590"/>
      <c r="Q576" s="590"/>
      <c r="R576" s="590"/>
      <c r="S576" s="590"/>
      <c r="T576" s="590"/>
      <c r="U576" s="590"/>
      <c r="V576" s="590"/>
      <c r="W576" s="590"/>
      <c r="X576" s="590"/>
      <c r="Y576" s="590"/>
      <c r="Z576" s="590"/>
    </row>
    <row r="577" spans="1:26" ht="13.5" customHeight="1">
      <c r="A577" s="589"/>
      <c r="B577" s="590"/>
      <c r="C577" s="590"/>
      <c r="D577" s="605"/>
      <c r="E577" s="590"/>
      <c r="F577" s="625"/>
      <c r="G577" s="590"/>
      <c r="H577" s="590"/>
      <c r="I577" s="590"/>
      <c r="J577" s="590"/>
      <c r="K577" s="590"/>
      <c r="L577" s="590"/>
      <c r="M577" s="590"/>
      <c r="N577" s="590"/>
      <c r="O577" s="590"/>
      <c r="P577" s="590"/>
      <c r="Q577" s="590"/>
      <c r="R577" s="590"/>
      <c r="S577" s="590"/>
      <c r="T577" s="590"/>
      <c r="U577" s="590"/>
      <c r="V577" s="590"/>
      <c r="W577" s="590"/>
      <c r="X577" s="590"/>
      <c r="Y577" s="590"/>
      <c r="Z577" s="590"/>
    </row>
    <row r="578" spans="1:26" ht="13.5" customHeight="1">
      <c r="A578" s="589"/>
      <c r="B578" s="590"/>
      <c r="C578" s="590"/>
      <c r="D578" s="605"/>
      <c r="E578" s="590"/>
      <c r="F578" s="625"/>
      <c r="G578" s="590"/>
      <c r="H578" s="590"/>
      <c r="I578" s="590"/>
      <c r="J578" s="590"/>
      <c r="K578" s="590"/>
      <c r="L578" s="590"/>
      <c r="M578" s="590"/>
      <c r="N578" s="590"/>
      <c r="O578" s="590"/>
      <c r="P578" s="590"/>
      <c r="Q578" s="590"/>
      <c r="R578" s="590"/>
      <c r="S578" s="590"/>
      <c r="T578" s="590"/>
      <c r="U578" s="590"/>
      <c r="V578" s="590"/>
      <c r="W578" s="590"/>
      <c r="X578" s="590"/>
      <c r="Y578" s="590"/>
      <c r="Z578" s="590"/>
    </row>
    <row r="579" spans="1:26" ht="13.5" customHeight="1">
      <c r="A579" s="589"/>
      <c r="B579" s="590"/>
      <c r="C579" s="590"/>
      <c r="D579" s="605"/>
      <c r="E579" s="590"/>
      <c r="F579" s="625"/>
      <c r="G579" s="590"/>
      <c r="H579" s="590"/>
      <c r="I579" s="590"/>
      <c r="J579" s="590"/>
      <c r="K579" s="590"/>
      <c r="L579" s="590"/>
      <c r="M579" s="590"/>
      <c r="N579" s="590"/>
      <c r="O579" s="590"/>
      <c r="P579" s="590"/>
      <c r="Q579" s="590"/>
      <c r="R579" s="590"/>
      <c r="S579" s="590"/>
      <c r="T579" s="590"/>
      <c r="U579" s="590"/>
      <c r="V579" s="590"/>
      <c r="W579" s="590"/>
      <c r="X579" s="590"/>
      <c r="Y579" s="590"/>
      <c r="Z579" s="590"/>
    </row>
    <row r="580" spans="1:26" ht="13.5" customHeight="1">
      <c r="A580" s="589"/>
      <c r="B580" s="590"/>
      <c r="C580" s="590"/>
      <c r="D580" s="605"/>
      <c r="E580" s="590"/>
      <c r="F580" s="625"/>
      <c r="G580" s="590"/>
      <c r="H580" s="590"/>
      <c r="I580" s="590"/>
      <c r="J580" s="590"/>
      <c r="K580" s="590"/>
      <c r="L580" s="590"/>
      <c r="M580" s="590"/>
      <c r="N580" s="590"/>
      <c r="O580" s="590"/>
      <c r="P580" s="590"/>
      <c r="Q580" s="590"/>
      <c r="R580" s="590"/>
      <c r="S580" s="590"/>
      <c r="T580" s="590"/>
      <c r="U580" s="590"/>
      <c r="V580" s="590"/>
      <c r="W580" s="590"/>
      <c r="X580" s="590"/>
      <c r="Y580" s="590"/>
      <c r="Z580" s="590"/>
    </row>
    <row r="581" spans="1:26" ht="13.5" customHeight="1">
      <c r="A581" s="589"/>
      <c r="B581" s="590"/>
      <c r="C581" s="590"/>
      <c r="D581" s="605"/>
      <c r="E581" s="590"/>
      <c r="F581" s="625"/>
      <c r="G581" s="590"/>
      <c r="H581" s="590"/>
      <c r="I581" s="590"/>
      <c r="J581" s="590"/>
      <c r="K581" s="590"/>
      <c r="L581" s="590"/>
      <c r="M581" s="590"/>
      <c r="N581" s="590"/>
      <c r="O581" s="590"/>
      <c r="P581" s="590"/>
      <c r="Q581" s="590"/>
      <c r="R581" s="590"/>
      <c r="S581" s="590"/>
      <c r="T581" s="590"/>
      <c r="U581" s="590"/>
      <c r="V581" s="590"/>
      <c r="W581" s="590"/>
      <c r="X581" s="590"/>
      <c r="Y581" s="590"/>
      <c r="Z581" s="590"/>
    </row>
    <row r="582" spans="1:26" ht="13.5" customHeight="1">
      <c r="A582" s="589"/>
      <c r="B582" s="590"/>
      <c r="C582" s="590"/>
      <c r="D582" s="605"/>
      <c r="E582" s="590"/>
      <c r="F582" s="625"/>
      <c r="G582" s="590"/>
      <c r="H582" s="590"/>
      <c r="I582" s="590"/>
      <c r="J582" s="590"/>
      <c r="K582" s="590"/>
      <c r="L582" s="590"/>
      <c r="M582" s="590"/>
      <c r="N582" s="590"/>
      <c r="O582" s="590"/>
      <c r="P582" s="590"/>
      <c r="Q582" s="590"/>
      <c r="R582" s="590"/>
      <c r="S582" s="590"/>
      <c r="T582" s="590"/>
      <c r="U582" s="590"/>
      <c r="V582" s="590"/>
      <c r="W582" s="590"/>
      <c r="X582" s="590"/>
      <c r="Y582" s="590"/>
      <c r="Z582" s="590"/>
    </row>
    <row r="583" spans="1:26" ht="13.5" customHeight="1">
      <c r="A583" s="589"/>
      <c r="B583" s="590"/>
      <c r="C583" s="590"/>
      <c r="D583" s="605"/>
      <c r="E583" s="590"/>
      <c r="F583" s="625"/>
      <c r="G583" s="590"/>
      <c r="H583" s="590"/>
      <c r="I583" s="590"/>
      <c r="J583" s="590"/>
      <c r="K583" s="590"/>
      <c r="L583" s="590"/>
      <c r="M583" s="590"/>
      <c r="N583" s="590"/>
      <c r="O583" s="590"/>
      <c r="P583" s="590"/>
      <c r="Q583" s="590"/>
      <c r="R583" s="590"/>
      <c r="S583" s="590"/>
      <c r="T583" s="590"/>
      <c r="U583" s="590"/>
      <c r="V583" s="590"/>
      <c r="W583" s="590"/>
      <c r="X583" s="590"/>
      <c r="Y583" s="590"/>
      <c r="Z583" s="590"/>
    </row>
    <row r="584" spans="1:26" ht="13.5" customHeight="1">
      <c r="A584" s="589"/>
      <c r="B584" s="590"/>
      <c r="C584" s="590"/>
      <c r="D584" s="605"/>
      <c r="E584" s="590"/>
      <c r="F584" s="625"/>
      <c r="G584" s="590"/>
      <c r="H584" s="590"/>
      <c r="I584" s="590"/>
      <c r="J584" s="590"/>
      <c r="K584" s="590"/>
      <c r="L584" s="590"/>
      <c r="M584" s="590"/>
      <c r="N584" s="590"/>
      <c r="O584" s="590"/>
      <c r="P584" s="590"/>
      <c r="Q584" s="590"/>
      <c r="R584" s="590"/>
      <c r="S584" s="590"/>
      <c r="T584" s="590"/>
      <c r="U584" s="590"/>
      <c r="V584" s="590"/>
      <c r="W584" s="590"/>
      <c r="X584" s="590"/>
      <c r="Y584" s="590"/>
      <c r="Z584" s="590"/>
    </row>
    <row r="585" spans="1:26" ht="13.5" customHeight="1">
      <c r="A585" s="589"/>
      <c r="B585" s="590"/>
      <c r="C585" s="590"/>
      <c r="D585" s="605"/>
      <c r="E585" s="590"/>
      <c r="F585" s="625"/>
      <c r="G585" s="590"/>
      <c r="H585" s="590"/>
      <c r="I585" s="590"/>
      <c r="J585" s="590"/>
      <c r="K585" s="590"/>
      <c r="L585" s="590"/>
      <c r="M585" s="590"/>
      <c r="N585" s="590"/>
      <c r="O585" s="590"/>
      <c r="P585" s="590"/>
      <c r="Q585" s="590"/>
      <c r="R585" s="590"/>
      <c r="S585" s="590"/>
      <c r="T585" s="590"/>
      <c r="U585" s="590"/>
      <c r="V585" s="590"/>
      <c r="W585" s="590"/>
      <c r="X585" s="590"/>
      <c r="Y585" s="590"/>
      <c r="Z585" s="590"/>
    </row>
    <row r="586" spans="1:26" ht="13.5" customHeight="1">
      <c r="A586" s="589"/>
      <c r="B586" s="590"/>
      <c r="C586" s="590"/>
      <c r="D586" s="605"/>
      <c r="E586" s="590"/>
      <c r="F586" s="625"/>
      <c r="G586" s="590"/>
      <c r="H586" s="590"/>
      <c r="I586" s="590"/>
      <c r="J586" s="590"/>
      <c r="K586" s="590"/>
      <c r="L586" s="590"/>
      <c r="M586" s="590"/>
      <c r="N586" s="590"/>
      <c r="O586" s="590"/>
      <c r="P586" s="590"/>
      <c r="Q586" s="590"/>
      <c r="R586" s="590"/>
      <c r="S586" s="590"/>
      <c r="T586" s="590"/>
      <c r="U586" s="590"/>
      <c r="V586" s="590"/>
      <c r="W586" s="590"/>
      <c r="X586" s="590"/>
      <c r="Y586" s="590"/>
      <c r="Z586" s="590"/>
    </row>
    <row r="587" spans="1:26" ht="13.5" customHeight="1">
      <c r="A587" s="589"/>
      <c r="B587" s="590"/>
      <c r="C587" s="590"/>
      <c r="D587" s="605"/>
      <c r="E587" s="590"/>
      <c r="F587" s="625"/>
      <c r="G587" s="590"/>
      <c r="H587" s="590"/>
      <c r="I587" s="590"/>
      <c r="J587" s="590"/>
      <c r="K587" s="590"/>
      <c r="L587" s="590"/>
      <c r="M587" s="590"/>
      <c r="N587" s="590"/>
      <c r="O587" s="590"/>
      <c r="P587" s="590"/>
      <c r="Q587" s="590"/>
      <c r="R587" s="590"/>
      <c r="S587" s="590"/>
      <c r="T587" s="590"/>
      <c r="U587" s="590"/>
      <c r="V587" s="590"/>
      <c r="W587" s="590"/>
      <c r="X587" s="590"/>
      <c r="Y587" s="590"/>
      <c r="Z587" s="590"/>
    </row>
    <row r="588" spans="1:26" ht="13.5" customHeight="1">
      <c r="A588" s="589"/>
      <c r="B588" s="590"/>
      <c r="C588" s="590"/>
      <c r="D588" s="605"/>
      <c r="E588" s="590"/>
      <c r="F588" s="625"/>
      <c r="G588" s="590"/>
      <c r="H588" s="590"/>
      <c r="I588" s="590"/>
      <c r="J588" s="590"/>
      <c r="K588" s="590"/>
      <c r="L588" s="590"/>
      <c r="M588" s="590"/>
      <c r="N588" s="590"/>
      <c r="O588" s="590"/>
      <c r="P588" s="590"/>
      <c r="Q588" s="590"/>
      <c r="R588" s="590"/>
      <c r="S588" s="590"/>
      <c r="T588" s="590"/>
      <c r="U588" s="590"/>
      <c r="V588" s="590"/>
      <c r="W588" s="590"/>
      <c r="X588" s="590"/>
      <c r="Y588" s="590"/>
      <c r="Z588" s="590"/>
    </row>
    <row r="589" spans="1:26" ht="13.5" customHeight="1">
      <c r="A589" s="589"/>
      <c r="B589" s="590"/>
      <c r="C589" s="590"/>
      <c r="D589" s="605"/>
      <c r="E589" s="590"/>
      <c r="F589" s="625"/>
      <c r="G589" s="590"/>
      <c r="H589" s="590"/>
      <c r="I589" s="590"/>
      <c r="J589" s="590"/>
      <c r="K589" s="590"/>
      <c r="L589" s="590"/>
      <c r="M589" s="590"/>
      <c r="N589" s="590"/>
      <c r="O589" s="590"/>
      <c r="P589" s="590"/>
      <c r="Q589" s="590"/>
      <c r="R589" s="590"/>
      <c r="S589" s="590"/>
      <c r="T589" s="590"/>
      <c r="U589" s="590"/>
      <c r="V589" s="590"/>
      <c r="W589" s="590"/>
      <c r="X589" s="590"/>
      <c r="Y589" s="590"/>
      <c r="Z589" s="590"/>
    </row>
    <row r="590" spans="1:26" ht="13.5" customHeight="1">
      <c r="A590" s="589"/>
      <c r="B590" s="590"/>
      <c r="C590" s="590"/>
      <c r="D590" s="605"/>
      <c r="E590" s="590"/>
      <c r="F590" s="625"/>
      <c r="G590" s="590"/>
      <c r="H590" s="590"/>
      <c r="I590" s="590"/>
      <c r="J590" s="590"/>
      <c r="K590" s="590"/>
      <c r="L590" s="590"/>
      <c r="M590" s="590"/>
      <c r="N590" s="590"/>
      <c r="O590" s="590"/>
      <c r="P590" s="590"/>
      <c r="Q590" s="590"/>
      <c r="R590" s="590"/>
      <c r="S590" s="590"/>
      <c r="T590" s="590"/>
      <c r="U590" s="590"/>
      <c r="V590" s="590"/>
      <c r="W590" s="590"/>
      <c r="X590" s="590"/>
      <c r="Y590" s="590"/>
      <c r="Z590" s="590"/>
    </row>
    <row r="591" spans="1:26" ht="13.5" customHeight="1">
      <c r="A591" s="589"/>
      <c r="B591" s="590"/>
      <c r="C591" s="590"/>
      <c r="D591" s="605"/>
      <c r="E591" s="590"/>
      <c r="F591" s="625"/>
      <c r="G591" s="590"/>
      <c r="H591" s="590"/>
      <c r="I591" s="590"/>
      <c r="J591" s="590"/>
      <c r="K591" s="590"/>
      <c r="L591" s="590"/>
      <c r="M591" s="590"/>
      <c r="N591" s="590"/>
      <c r="O591" s="590"/>
      <c r="P591" s="590"/>
      <c r="Q591" s="590"/>
      <c r="R591" s="590"/>
      <c r="S591" s="590"/>
      <c r="T591" s="590"/>
      <c r="U591" s="590"/>
      <c r="V591" s="590"/>
      <c r="W591" s="590"/>
      <c r="X591" s="590"/>
      <c r="Y591" s="590"/>
      <c r="Z591" s="590"/>
    </row>
    <row r="592" spans="1:26" ht="13.5" customHeight="1">
      <c r="A592" s="589"/>
      <c r="B592" s="590"/>
      <c r="C592" s="590"/>
      <c r="D592" s="605"/>
      <c r="E592" s="590"/>
      <c r="F592" s="625"/>
      <c r="G592" s="590"/>
      <c r="H592" s="590"/>
      <c r="I592" s="590"/>
      <c r="J592" s="590"/>
      <c r="K592" s="590"/>
      <c r="L592" s="590"/>
      <c r="M592" s="590"/>
      <c r="N592" s="590"/>
      <c r="O592" s="590"/>
      <c r="P592" s="590"/>
      <c r="Q592" s="590"/>
      <c r="R592" s="590"/>
      <c r="S592" s="590"/>
      <c r="T592" s="590"/>
      <c r="U592" s="590"/>
      <c r="V592" s="590"/>
      <c r="W592" s="590"/>
      <c r="X592" s="590"/>
      <c r="Y592" s="590"/>
      <c r="Z592" s="590"/>
    </row>
    <row r="593" spans="1:26" ht="13.5" customHeight="1">
      <c r="A593" s="589"/>
      <c r="B593" s="590"/>
      <c r="C593" s="590"/>
      <c r="D593" s="605"/>
      <c r="E593" s="590"/>
      <c r="F593" s="625"/>
      <c r="G593" s="590"/>
      <c r="H593" s="590"/>
      <c r="I593" s="590"/>
      <c r="J593" s="590"/>
      <c r="K593" s="590"/>
      <c r="L593" s="590"/>
      <c r="M593" s="590"/>
      <c r="N593" s="590"/>
      <c r="O593" s="590"/>
      <c r="P593" s="590"/>
      <c r="Q593" s="590"/>
      <c r="R593" s="590"/>
      <c r="S593" s="590"/>
      <c r="T593" s="590"/>
      <c r="U593" s="590"/>
      <c r="V593" s="590"/>
      <c r="W593" s="590"/>
      <c r="X593" s="590"/>
      <c r="Y593" s="590"/>
      <c r="Z593" s="590"/>
    </row>
    <row r="594" spans="1:26" ht="13.5" customHeight="1">
      <c r="A594" s="589"/>
      <c r="B594" s="590"/>
      <c r="C594" s="590"/>
      <c r="D594" s="605"/>
      <c r="E594" s="590"/>
      <c r="F594" s="625"/>
      <c r="G594" s="590"/>
      <c r="H594" s="590"/>
      <c r="I594" s="590"/>
      <c r="J594" s="590"/>
      <c r="K594" s="590"/>
      <c r="L594" s="590"/>
      <c r="M594" s="590"/>
      <c r="N594" s="590"/>
      <c r="O594" s="590"/>
      <c r="P594" s="590"/>
      <c r="Q594" s="590"/>
      <c r="R594" s="590"/>
      <c r="S594" s="590"/>
      <c r="T594" s="590"/>
      <c r="U594" s="590"/>
      <c r="V594" s="590"/>
      <c r="W594" s="590"/>
      <c r="X594" s="590"/>
      <c r="Y594" s="590"/>
      <c r="Z594" s="590"/>
    </row>
    <row r="595" spans="1:26" ht="13.5" customHeight="1">
      <c r="A595" s="589"/>
      <c r="B595" s="590"/>
      <c r="C595" s="590"/>
      <c r="D595" s="605"/>
      <c r="E595" s="590"/>
      <c r="F595" s="625"/>
      <c r="G595" s="590"/>
      <c r="H595" s="590"/>
      <c r="I595" s="590"/>
      <c r="J595" s="590"/>
      <c r="K595" s="590"/>
      <c r="L595" s="590"/>
      <c r="M595" s="590"/>
      <c r="N595" s="590"/>
      <c r="O595" s="590"/>
      <c r="P595" s="590"/>
      <c r="Q595" s="590"/>
      <c r="R595" s="590"/>
      <c r="S595" s="590"/>
      <c r="T595" s="590"/>
      <c r="U595" s="590"/>
      <c r="V595" s="590"/>
      <c r="W595" s="590"/>
      <c r="X595" s="590"/>
      <c r="Y595" s="590"/>
      <c r="Z595" s="590"/>
    </row>
    <row r="596" spans="1:26" ht="13.5" customHeight="1">
      <c r="A596" s="589"/>
      <c r="B596" s="590"/>
      <c r="C596" s="590"/>
      <c r="D596" s="605"/>
      <c r="E596" s="590"/>
      <c r="F596" s="625"/>
      <c r="G596" s="590"/>
      <c r="H596" s="590"/>
      <c r="I596" s="590"/>
      <c r="J596" s="590"/>
      <c r="K596" s="590"/>
      <c r="L596" s="590"/>
      <c r="M596" s="590"/>
      <c r="N596" s="590"/>
      <c r="O596" s="590"/>
      <c r="P596" s="590"/>
      <c r="Q596" s="590"/>
      <c r="R596" s="590"/>
      <c r="S596" s="590"/>
      <c r="T596" s="590"/>
      <c r="U596" s="590"/>
      <c r="V596" s="590"/>
      <c r="W596" s="590"/>
      <c r="X596" s="590"/>
      <c r="Y596" s="590"/>
      <c r="Z596" s="590"/>
    </row>
    <row r="597" spans="1:26" ht="13.5" customHeight="1">
      <c r="A597" s="589"/>
      <c r="B597" s="590"/>
      <c r="C597" s="590"/>
      <c r="D597" s="605"/>
      <c r="E597" s="590"/>
      <c r="F597" s="625"/>
      <c r="G597" s="590"/>
      <c r="H597" s="590"/>
      <c r="I597" s="590"/>
      <c r="J597" s="590"/>
      <c r="K597" s="590"/>
      <c r="L597" s="590"/>
      <c r="M597" s="590"/>
      <c r="N597" s="590"/>
      <c r="O597" s="590"/>
      <c r="P597" s="590"/>
      <c r="Q597" s="590"/>
      <c r="R597" s="590"/>
      <c r="S597" s="590"/>
      <c r="T597" s="590"/>
      <c r="U597" s="590"/>
      <c r="V597" s="590"/>
      <c r="W597" s="590"/>
      <c r="X597" s="590"/>
      <c r="Y597" s="590"/>
      <c r="Z597" s="590"/>
    </row>
    <row r="598" spans="1:26" ht="13.5" customHeight="1">
      <c r="A598" s="589"/>
      <c r="B598" s="590"/>
      <c r="C598" s="590"/>
      <c r="D598" s="605"/>
      <c r="E598" s="590"/>
      <c r="F598" s="625"/>
      <c r="G598" s="590"/>
      <c r="H598" s="590"/>
      <c r="I598" s="590"/>
      <c r="J598" s="590"/>
      <c r="K598" s="590"/>
      <c r="L598" s="590"/>
      <c r="M598" s="590"/>
      <c r="N598" s="590"/>
      <c r="O598" s="590"/>
      <c r="P598" s="590"/>
      <c r="Q598" s="590"/>
      <c r="R598" s="590"/>
      <c r="S598" s="590"/>
      <c r="T598" s="590"/>
      <c r="U598" s="590"/>
      <c r="V598" s="590"/>
      <c r="W598" s="590"/>
      <c r="X598" s="590"/>
      <c r="Y598" s="590"/>
      <c r="Z598" s="590"/>
    </row>
    <row r="599" spans="1:26" ht="13.5" customHeight="1">
      <c r="A599" s="589"/>
      <c r="B599" s="590"/>
      <c r="C599" s="590"/>
      <c r="D599" s="605"/>
      <c r="E599" s="590"/>
      <c r="F599" s="625"/>
      <c r="G599" s="590"/>
      <c r="H599" s="590"/>
      <c r="I599" s="590"/>
      <c r="J599" s="590"/>
      <c r="K599" s="590"/>
      <c r="L599" s="590"/>
      <c r="M599" s="590"/>
      <c r="N599" s="590"/>
      <c r="O599" s="590"/>
      <c r="P599" s="590"/>
      <c r="Q599" s="590"/>
      <c r="R599" s="590"/>
      <c r="S599" s="590"/>
      <c r="T599" s="590"/>
      <c r="U599" s="590"/>
      <c r="V599" s="590"/>
      <c r="W599" s="590"/>
      <c r="X599" s="590"/>
      <c r="Y599" s="590"/>
      <c r="Z599" s="590"/>
    </row>
    <row r="600" spans="1:26" ht="13.5" customHeight="1">
      <c r="A600" s="589"/>
      <c r="B600" s="590"/>
      <c r="C600" s="590"/>
      <c r="D600" s="605"/>
      <c r="E600" s="590"/>
      <c r="F600" s="625"/>
      <c r="G600" s="590"/>
      <c r="H600" s="590"/>
      <c r="I600" s="590"/>
      <c r="J600" s="590"/>
      <c r="K600" s="590"/>
      <c r="L600" s="590"/>
      <c r="M600" s="590"/>
      <c r="N600" s="590"/>
      <c r="O600" s="590"/>
      <c r="P600" s="590"/>
      <c r="Q600" s="590"/>
      <c r="R600" s="590"/>
      <c r="S600" s="590"/>
      <c r="T600" s="590"/>
      <c r="U600" s="590"/>
      <c r="V600" s="590"/>
      <c r="W600" s="590"/>
      <c r="X600" s="590"/>
      <c r="Y600" s="590"/>
      <c r="Z600" s="590"/>
    </row>
    <row r="601" spans="1:26" ht="13.5" customHeight="1">
      <c r="A601" s="589"/>
      <c r="B601" s="590"/>
      <c r="C601" s="590"/>
      <c r="D601" s="605"/>
      <c r="E601" s="590"/>
      <c r="F601" s="625"/>
      <c r="G601" s="590"/>
      <c r="H601" s="590"/>
      <c r="I601" s="590"/>
      <c r="J601" s="590"/>
      <c r="K601" s="590"/>
      <c r="L601" s="590"/>
      <c r="M601" s="590"/>
      <c r="N601" s="590"/>
      <c r="O601" s="590"/>
      <c r="P601" s="590"/>
      <c r="Q601" s="590"/>
      <c r="R601" s="590"/>
      <c r="S601" s="590"/>
      <c r="T601" s="590"/>
      <c r="U601" s="590"/>
      <c r="V601" s="590"/>
      <c r="W601" s="590"/>
      <c r="X601" s="590"/>
      <c r="Y601" s="590"/>
      <c r="Z601" s="590"/>
    </row>
    <row r="602" spans="1:26" ht="13.5" customHeight="1">
      <c r="A602" s="589"/>
      <c r="B602" s="590"/>
      <c r="C602" s="590"/>
      <c r="D602" s="605"/>
      <c r="E602" s="590"/>
      <c r="F602" s="625"/>
      <c r="G602" s="590"/>
      <c r="H602" s="590"/>
      <c r="I602" s="590"/>
      <c r="J602" s="590"/>
      <c r="K602" s="590"/>
      <c r="L602" s="590"/>
      <c r="M602" s="590"/>
      <c r="N602" s="590"/>
      <c r="O602" s="590"/>
      <c r="P602" s="590"/>
      <c r="Q602" s="590"/>
      <c r="R602" s="590"/>
      <c r="S602" s="590"/>
      <c r="T602" s="590"/>
      <c r="U602" s="590"/>
      <c r="V602" s="590"/>
      <c r="W602" s="590"/>
      <c r="X602" s="590"/>
      <c r="Y602" s="590"/>
      <c r="Z602" s="590"/>
    </row>
    <row r="603" spans="1:26" ht="13.5" customHeight="1">
      <c r="A603" s="589"/>
      <c r="B603" s="590"/>
      <c r="C603" s="590"/>
      <c r="D603" s="605"/>
      <c r="E603" s="590"/>
      <c r="F603" s="625"/>
      <c r="G603" s="590"/>
      <c r="H603" s="590"/>
      <c r="I603" s="590"/>
      <c r="J603" s="590"/>
      <c r="K603" s="590"/>
      <c r="L603" s="590"/>
      <c r="M603" s="590"/>
      <c r="N603" s="590"/>
      <c r="O603" s="590"/>
      <c r="P603" s="590"/>
      <c r="Q603" s="590"/>
      <c r="R603" s="590"/>
      <c r="S603" s="590"/>
      <c r="T603" s="590"/>
      <c r="U603" s="590"/>
      <c r="V603" s="590"/>
      <c r="W603" s="590"/>
      <c r="X603" s="590"/>
      <c r="Y603" s="590"/>
      <c r="Z603" s="590"/>
    </row>
    <row r="604" spans="1:26" ht="13.5" customHeight="1">
      <c r="A604" s="589"/>
      <c r="B604" s="590"/>
      <c r="C604" s="590"/>
      <c r="D604" s="605"/>
      <c r="E604" s="590"/>
      <c r="F604" s="625"/>
      <c r="G604" s="590"/>
      <c r="H604" s="590"/>
      <c r="I604" s="590"/>
      <c r="J604" s="590"/>
      <c r="K604" s="590"/>
      <c r="L604" s="590"/>
      <c r="M604" s="590"/>
      <c r="N604" s="590"/>
      <c r="O604" s="590"/>
      <c r="P604" s="590"/>
      <c r="Q604" s="590"/>
      <c r="R604" s="590"/>
      <c r="S604" s="590"/>
      <c r="T604" s="590"/>
      <c r="U604" s="590"/>
      <c r="V604" s="590"/>
      <c r="W604" s="590"/>
      <c r="X604" s="590"/>
      <c r="Y604" s="590"/>
      <c r="Z604" s="590"/>
    </row>
    <row r="605" spans="1:26" ht="13.5" customHeight="1">
      <c r="A605" s="589"/>
      <c r="B605" s="590"/>
      <c r="C605" s="590"/>
      <c r="D605" s="605"/>
      <c r="E605" s="590"/>
      <c r="F605" s="625"/>
      <c r="G605" s="590"/>
      <c r="H605" s="590"/>
      <c r="I605" s="590"/>
      <c r="J605" s="590"/>
      <c r="K605" s="590"/>
      <c r="L605" s="590"/>
      <c r="M605" s="590"/>
      <c r="N605" s="590"/>
      <c r="O605" s="590"/>
      <c r="P605" s="590"/>
      <c r="Q605" s="590"/>
      <c r="R605" s="590"/>
      <c r="S605" s="590"/>
      <c r="T605" s="590"/>
      <c r="U605" s="590"/>
      <c r="V605" s="590"/>
      <c r="W605" s="590"/>
      <c r="X605" s="590"/>
      <c r="Y605" s="590"/>
      <c r="Z605" s="590"/>
    </row>
    <row r="606" spans="1:26" ht="13.5" customHeight="1">
      <c r="A606" s="589"/>
      <c r="B606" s="590"/>
      <c r="C606" s="590"/>
      <c r="D606" s="605"/>
      <c r="E606" s="590"/>
      <c r="F606" s="625"/>
      <c r="G606" s="590"/>
      <c r="H606" s="590"/>
      <c r="I606" s="590"/>
      <c r="J606" s="590"/>
      <c r="K606" s="590"/>
      <c r="L606" s="590"/>
      <c r="M606" s="590"/>
      <c r="N606" s="590"/>
      <c r="O606" s="590"/>
      <c r="P606" s="590"/>
      <c r="Q606" s="590"/>
      <c r="R606" s="590"/>
      <c r="S606" s="590"/>
      <c r="T606" s="590"/>
      <c r="U606" s="590"/>
      <c r="V606" s="590"/>
      <c r="W606" s="590"/>
      <c r="X606" s="590"/>
      <c r="Y606" s="590"/>
      <c r="Z606" s="590"/>
    </row>
    <row r="607" spans="1:26" ht="13.5" customHeight="1">
      <c r="A607" s="589"/>
      <c r="B607" s="590"/>
      <c r="C607" s="590"/>
      <c r="D607" s="605"/>
      <c r="E607" s="590"/>
      <c r="F607" s="625"/>
      <c r="G607" s="590"/>
      <c r="H607" s="590"/>
      <c r="I607" s="590"/>
      <c r="J607" s="590"/>
      <c r="K607" s="590"/>
      <c r="L607" s="590"/>
      <c r="M607" s="590"/>
      <c r="N607" s="590"/>
      <c r="O607" s="590"/>
      <c r="P607" s="590"/>
      <c r="Q607" s="590"/>
      <c r="R607" s="590"/>
      <c r="S607" s="590"/>
      <c r="T607" s="590"/>
      <c r="U607" s="590"/>
      <c r="V607" s="590"/>
      <c r="W607" s="590"/>
      <c r="X607" s="590"/>
      <c r="Y607" s="590"/>
      <c r="Z607" s="590"/>
    </row>
    <row r="608" spans="1:26" ht="13.5" customHeight="1">
      <c r="A608" s="589"/>
      <c r="B608" s="590"/>
      <c r="C608" s="590"/>
      <c r="D608" s="605"/>
      <c r="E608" s="590"/>
      <c r="F608" s="625"/>
      <c r="G608" s="590"/>
      <c r="H608" s="590"/>
      <c r="I608" s="590"/>
      <c r="J608" s="590"/>
      <c r="K608" s="590"/>
      <c r="L608" s="590"/>
      <c r="M608" s="590"/>
      <c r="N608" s="590"/>
      <c r="O608" s="590"/>
      <c r="P608" s="590"/>
      <c r="Q608" s="590"/>
      <c r="R608" s="590"/>
      <c r="S608" s="590"/>
      <c r="T608" s="590"/>
      <c r="U608" s="590"/>
      <c r="V608" s="590"/>
      <c r="W608" s="590"/>
      <c r="X608" s="590"/>
      <c r="Y608" s="590"/>
      <c r="Z608" s="590"/>
    </row>
    <row r="609" spans="1:26" ht="13.5" customHeight="1">
      <c r="A609" s="589"/>
      <c r="B609" s="590"/>
      <c r="C609" s="590"/>
      <c r="D609" s="605"/>
      <c r="E609" s="590"/>
      <c r="F609" s="625"/>
      <c r="G609" s="590"/>
      <c r="H609" s="590"/>
      <c r="I609" s="590"/>
      <c r="J609" s="590"/>
      <c r="K609" s="590"/>
      <c r="L609" s="590"/>
      <c r="M609" s="590"/>
      <c r="N609" s="590"/>
      <c r="O609" s="590"/>
      <c r="P609" s="590"/>
      <c r="Q609" s="590"/>
      <c r="R609" s="590"/>
      <c r="S609" s="590"/>
      <c r="T609" s="590"/>
      <c r="U609" s="590"/>
      <c r="V609" s="590"/>
      <c r="W609" s="590"/>
      <c r="X609" s="590"/>
      <c r="Y609" s="590"/>
      <c r="Z609" s="590"/>
    </row>
    <row r="610" spans="1:26" ht="13.5" customHeight="1">
      <c r="A610" s="589"/>
      <c r="B610" s="590"/>
      <c r="C610" s="590"/>
      <c r="D610" s="605"/>
      <c r="E610" s="590"/>
      <c r="F610" s="625"/>
      <c r="G610" s="590"/>
      <c r="H610" s="590"/>
      <c r="I610" s="590"/>
      <c r="J610" s="590"/>
      <c r="K610" s="590"/>
      <c r="L610" s="590"/>
      <c r="M610" s="590"/>
      <c r="N610" s="590"/>
      <c r="O610" s="590"/>
      <c r="P610" s="590"/>
      <c r="Q610" s="590"/>
      <c r="R610" s="590"/>
      <c r="S610" s="590"/>
      <c r="T610" s="590"/>
      <c r="U610" s="590"/>
      <c r="V610" s="590"/>
      <c r="W610" s="590"/>
      <c r="X610" s="590"/>
      <c r="Y610" s="590"/>
      <c r="Z610" s="590"/>
    </row>
    <row r="611" spans="1:26" ht="13.5" customHeight="1">
      <c r="A611" s="589"/>
      <c r="B611" s="590"/>
      <c r="C611" s="590"/>
      <c r="D611" s="605"/>
      <c r="E611" s="590"/>
      <c r="F611" s="625"/>
      <c r="G611" s="590"/>
      <c r="H611" s="590"/>
      <c r="I611" s="590"/>
      <c r="J611" s="590"/>
      <c r="K611" s="590"/>
      <c r="L611" s="590"/>
      <c r="M611" s="590"/>
      <c r="N611" s="590"/>
      <c r="O611" s="590"/>
      <c r="P611" s="590"/>
      <c r="Q611" s="590"/>
      <c r="R611" s="590"/>
      <c r="S611" s="590"/>
      <c r="T611" s="590"/>
      <c r="U611" s="590"/>
      <c r="V611" s="590"/>
      <c r="W611" s="590"/>
      <c r="X611" s="590"/>
      <c r="Y611" s="590"/>
      <c r="Z611" s="590"/>
    </row>
    <row r="612" spans="1:26" ht="13.5" customHeight="1">
      <c r="A612" s="589"/>
      <c r="B612" s="590"/>
      <c r="C612" s="590"/>
      <c r="D612" s="605"/>
      <c r="E612" s="590"/>
      <c r="F612" s="625"/>
      <c r="G612" s="590"/>
      <c r="H612" s="590"/>
      <c r="I612" s="590"/>
      <c r="J612" s="590"/>
      <c r="K612" s="590"/>
      <c r="L612" s="590"/>
      <c r="M612" s="590"/>
      <c r="N612" s="590"/>
      <c r="O612" s="590"/>
      <c r="P612" s="590"/>
      <c r="Q612" s="590"/>
      <c r="R612" s="590"/>
      <c r="S612" s="590"/>
      <c r="T612" s="590"/>
      <c r="U612" s="590"/>
      <c r="V612" s="590"/>
      <c r="W612" s="590"/>
      <c r="X612" s="590"/>
      <c r="Y612" s="590"/>
      <c r="Z612" s="590"/>
    </row>
    <row r="613" spans="1:26" ht="13.5" customHeight="1">
      <c r="A613" s="589"/>
      <c r="B613" s="590"/>
      <c r="C613" s="590"/>
      <c r="D613" s="605"/>
      <c r="E613" s="590"/>
      <c r="F613" s="625"/>
      <c r="G613" s="590"/>
      <c r="H613" s="590"/>
      <c r="I613" s="590"/>
      <c r="J613" s="590"/>
      <c r="K613" s="590"/>
      <c r="L613" s="590"/>
      <c r="M613" s="590"/>
      <c r="N613" s="590"/>
      <c r="O613" s="590"/>
      <c r="P613" s="590"/>
      <c r="Q613" s="590"/>
      <c r="R613" s="590"/>
      <c r="S613" s="590"/>
      <c r="T613" s="590"/>
      <c r="U613" s="590"/>
      <c r="V613" s="590"/>
      <c r="W613" s="590"/>
      <c r="X613" s="590"/>
      <c r="Y613" s="590"/>
      <c r="Z613" s="590"/>
    </row>
    <row r="614" spans="1:26" ht="13.5" customHeight="1">
      <c r="A614" s="589"/>
      <c r="B614" s="590"/>
      <c r="C614" s="590"/>
      <c r="D614" s="605"/>
      <c r="E614" s="590"/>
      <c r="F614" s="625"/>
      <c r="G614" s="590"/>
      <c r="H614" s="590"/>
      <c r="I614" s="590"/>
      <c r="J614" s="590"/>
      <c r="K614" s="590"/>
      <c r="L614" s="590"/>
      <c r="M614" s="590"/>
      <c r="N614" s="590"/>
      <c r="O614" s="590"/>
      <c r="P614" s="590"/>
      <c r="Q614" s="590"/>
      <c r="R614" s="590"/>
      <c r="S614" s="590"/>
      <c r="T614" s="590"/>
      <c r="U614" s="590"/>
      <c r="V614" s="590"/>
      <c r="W614" s="590"/>
      <c r="X614" s="590"/>
      <c r="Y614" s="590"/>
      <c r="Z614" s="590"/>
    </row>
    <row r="615" spans="1:26" ht="13.5" customHeight="1">
      <c r="A615" s="589"/>
      <c r="B615" s="590"/>
      <c r="C615" s="590"/>
      <c r="D615" s="605"/>
      <c r="E615" s="590"/>
      <c r="F615" s="625"/>
      <c r="G615" s="590"/>
      <c r="H615" s="590"/>
      <c r="I615" s="590"/>
      <c r="J615" s="590"/>
      <c r="K615" s="590"/>
      <c r="L615" s="590"/>
      <c r="M615" s="590"/>
      <c r="N615" s="590"/>
      <c r="O615" s="590"/>
      <c r="P615" s="590"/>
      <c r="Q615" s="590"/>
      <c r="R615" s="590"/>
      <c r="S615" s="590"/>
      <c r="T615" s="590"/>
      <c r="U615" s="590"/>
      <c r="V615" s="590"/>
      <c r="W615" s="590"/>
      <c r="X615" s="590"/>
      <c r="Y615" s="590"/>
      <c r="Z615" s="590"/>
    </row>
    <row r="616" spans="1:26" ht="13.5" customHeight="1">
      <c r="A616" s="589"/>
      <c r="B616" s="590"/>
      <c r="C616" s="590"/>
      <c r="D616" s="605"/>
      <c r="E616" s="590"/>
      <c r="F616" s="625"/>
      <c r="G616" s="590"/>
      <c r="H616" s="590"/>
      <c r="I616" s="590"/>
      <c r="J616" s="590"/>
      <c r="K616" s="590"/>
      <c r="L616" s="590"/>
      <c r="M616" s="590"/>
      <c r="N616" s="590"/>
      <c r="O616" s="590"/>
      <c r="P616" s="590"/>
      <c r="Q616" s="590"/>
      <c r="R616" s="590"/>
      <c r="S616" s="590"/>
      <c r="T616" s="590"/>
      <c r="U616" s="590"/>
      <c r="V616" s="590"/>
      <c r="W616" s="590"/>
      <c r="X616" s="590"/>
      <c r="Y616" s="590"/>
      <c r="Z616" s="590"/>
    </row>
    <row r="617" spans="1:26" ht="13.5" customHeight="1">
      <c r="A617" s="589"/>
      <c r="B617" s="590"/>
      <c r="C617" s="590"/>
      <c r="D617" s="605"/>
      <c r="E617" s="590"/>
      <c r="F617" s="625"/>
      <c r="G617" s="590"/>
      <c r="H617" s="590"/>
      <c r="I617" s="590"/>
      <c r="J617" s="590"/>
      <c r="K617" s="590"/>
      <c r="L617" s="590"/>
      <c r="M617" s="590"/>
      <c r="N617" s="590"/>
      <c r="O617" s="590"/>
      <c r="P617" s="590"/>
      <c r="Q617" s="590"/>
      <c r="R617" s="590"/>
      <c r="S617" s="590"/>
      <c r="T617" s="590"/>
      <c r="U617" s="590"/>
      <c r="V617" s="590"/>
      <c r="W617" s="590"/>
      <c r="X617" s="590"/>
      <c r="Y617" s="590"/>
      <c r="Z617" s="590"/>
    </row>
    <row r="618" spans="1:26" ht="13.5" customHeight="1">
      <c r="A618" s="589"/>
      <c r="B618" s="590"/>
      <c r="C618" s="590"/>
      <c r="D618" s="605"/>
      <c r="E618" s="590"/>
      <c r="F618" s="625"/>
      <c r="G618" s="590"/>
      <c r="H618" s="590"/>
      <c r="I618" s="590"/>
      <c r="J618" s="590"/>
      <c r="K618" s="590"/>
      <c r="L618" s="590"/>
      <c r="M618" s="590"/>
      <c r="N618" s="590"/>
      <c r="O618" s="590"/>
      <c r="P618" s="590"/>
      <c r="Q618" s="590"/>
      <c r="R618" s="590"/>
      <c r="S618" s="590"/>
      <c r="T618" s="590"/>
      <c r="U618" s="590"/>
      <c r="V618" s="590"/>
      <c r="W618" s="590"/>
      <c r="X618" s="590"/>
      <c r="Y618" s="590"/>
      <c r="Z618" s="590"/>
    </row>
    <row r="619" spans="1:26" ht="13.5" customHeight="1">
      <c r="A619" s="589"/>
      <c r="B619" s="590"/>
      <c r="C619" s="590"/>
      <c r="D619" s="605"/>
      <c r="E619" s="590"/>
      <c r="F619" s="625"/>
      <c r="G619" s="590"/>
      <c r="H619" s="590"/>
      <c r="I619" s="590"/>
      <c r="J619" s="590"/>
      <c r="K619" s="590"/>
      <c r="L619" s="590"/>
      <c r="M619" s="590"/>
      <c r="N619" s="590"/>
      <c r="O619" s="590"/>
      <c r="P619" s="590"/>
      <c r="Q619" s="590"/>
      <c r="R619" s="590"/>
      <c r="S619" s="590"/>
      <c r="T619" s="590"/>
      <c r="U619" s="590"/>
      <c r="V619" s="590"/>
      <c r="W619" s="590"/>
      <c r="X619" s="590"/>
      <c r="Y619" s="590"/>
      <c r="Z619" s="590"/>
    </row>
    <row r="620" spans="1:26" ht="13.5" customHeight="1">
      <c r="A620" s="589"/>
      <c r="B620" s="590"/>
      <c r="C620" s="590"/>
      <c r="D620" s="605"/>
      <c r="E620" s="590"/>
      <c r="F620" s="625"/>
      <c r="G620" s="590"/>
      <c r="H620" s="590"/>
      <c r="I620" s="590"/>
      <c r="J620" s="590"/>
      <c r="K620" s="590"/>
      <c r="L620" s="590"/>
      <c r="M620" s="590"/>
      <c r="N620" s="590"/>
      <c r="O620" s="590"/>
      <c r="P620" s="590"/>
      <c r="Q620" s="590"/>
      <c r="R620" s="590"/>
      <c r="S620" s="590"/>
      <c r="T620" s="590"/>
      <c r="U620" s="590"/>
      <c r="V620" s="590"/>
      <c r="W620" s="590"/>
      <c r="X620" s="590"/>
      <c r="Y620" s="590"/>
      <c r="Z620" s="590"/>
    </row>
    <row r="621" spans="1:26" ht="13.5" customHeight="1">
      <c r="A621" s="589"/>
      <c r="B621" s="590"/>
      <c r="C621" s="590"/>
      <c r="D621" s="605"/>
      <c r="E621" s="590"/>
      <c r="F621" s="625"/>
      <c r="G621" s="590"/>
      <c r="H621" s="590"/>
      <c r="I621" s="590"/>
      <c r="J621" s="590"/>
      <c r="K621" s="590"/>
      <c r="L621" s="590"/>
      <c r="M621" s="590"/>
      <c r="N621" s="590"/>
      <c r="O621" s="590"/>
      <c r="P621" s="590"/>
      <c r="Q621" s="590"/>
      <c r="R621" s="590"/>
      <c r="S621" s="590"/>
      <c r="T621" s="590"/>
      <c r="U621" s="590"/>
      <c r="V621" s="590"/>
      <c r="W621" s="590"/>
      <c r="X621" s="590"/>
      <c r="Y621" s="590"/>
      <c r="Z621" s="590"/>
    </row>
    <row r="622" spans="1:26" ht="13.5" customHeight="1">
      <c r="A622" s="589"/>
      <c r="B622" s="590"/>
      <c r="C622" s="590"/>
      <c r="D622" s="605"/>
      <c r="E622" s="590"/>
      <c r="F622" s="625"/>
      <c r="G622" s="590"/>
      <c r="H622" s="590"/>
      <c r="I622" s="590"/>
      <c r="J622" s="590"/>
      <c r="K622" s="590"/>
      <c r="L622" s="590"/>
      <c r="M622" s="590"/>
      <c r="N622" s="590"/>
      <c r="O622" s="590"/>
      <c r="P622" s="590"/>
      <c r="Q622" s="590"/>
      <c r="R622" s="590"/>
      <c r="S622" s="590"/>
      <c r="T622" s="590"/>
      <c r="U622" s="590"/>
      <c r="V622" s="590"/>
      <c r="W622" s="590"/>
      <c r="X622" s="590"/>
      <c r="Y622" s="590"/>
      <c r="Z622" s="590"/>
    </row>
    <row r="623" spans="1:26" ht="13.5" customHeight="1">
      <c r="A623" s="589"/>
      <c r="B623" s="590"/>
      <c r="C623" s="590"/>
      <c r="D623" s="605"/>
      <c r="E623" s="590"/>
      <c r="F623" s="625"/>
      <c r="G623" s="590"/>
      <c r="H623" s="590"/>
      <c r="I623" s="590"/>
      <c r="J623" s="590"/>
      <c r="K623" s="590"/>
      <c r="L623" s="590"/>
      <c r="M623" s="590"/>
      <c r="N623" s="590"/>
      <c r="O623" s="590"/>
      <c r="P623" s="590"/>
      <c r="Q623" s="590"/>
      <c r="R623" s="590"/>
      <c r="S623" s="590"/>
      <c r="T623" s="590"/>
      <c r="U623" s="590"/>
      <c r="V623" s="590"/>
      <c r="W623" s="590"/>
      <c r="X623" s="590"/>
      <c r="Y623" s="590"/>
      <c r="Z623" s="590"/>
    </row>
    <row r="624" spans="1:26" ht="13.5" customHeight="1">
      <c r="A624" s="589"/>
      <c r="B624" s="590"/>
      <c r="C624" s="590"/>
      <c r="D624" s="605"/>
      <c r="E624" s="590"/>
      <c r="F624" s="625"/>
      <c r="G624" s="590"/>
      <c r="H624" s="590"/>
      <c r="I624" s="590"/>
      <c r="J624" s="590"/>
      <c r="K624" s="590"/>
      <c r="L624" s="590"/>
      <c r="M624" s="590"/>
      <c r="N624" s="590"/>
      <c r="O624" s="590"/>
      <c r="P624" s="590"/>
      <c r="Q624" s="590"/>
      <c r="R624" s="590"/>
      <c r="S624" s="590"/>
      <c r="T624" s="590"/>
      <c r="U624" s="590"/>
      <c r="V624" s="590"/>
      <c r="W624" s="590"/>
      <c r="X624" s="590"/>
      <c r="Y624" s="590"/>
      <c r="Z624" s="590"/>
    </row>
    <row r="625" spans="1:26" ht="13.5" customHeight="1">
      <c r="A625" s="589"/>
      <c r="B625" s="590"/>
      <c r="C625" s="590"/>
      <c r="D625" s="605"/>
      <c r="E625" s="590"/>
      <c r="F625" s="625"/>
      <c r="G625" s="590"/>
      <c r="H625" s="590"/>
      <c r="I625" s="590"/>
      <c r="J625" s="590"/>
      <c r="K625" s="590"/>
      <c r="L625" s="590"/>
      <c r="M625" s="590"/>
      <c r="N625" s="590"/>
      <c r="O625" s="590"/>
      <c r="P625" s="590"/>
      <c r="Q625" s="590"/>
      <c r="R625" s="590"/>
      <c r="S625" s="590"/>
      <c r="T625" s="590"/>
      <c r="U625" s="590"/>
      <c r="V625" s="590"/>
      <c r="W625" s="590"/>
      <c r="X625" s="590"/>
      <c r="Y625" s="590"/>
      <c r="Z625" s="590"/>
    </row>
    <row r="626" spans="1:26" ht="13.5" customHeight="1">
      <c r="A626" s="589"/>
      <c r="B626" s="590"/>
      <c r="C626" s="590"/>
      <c r="D626" s="605"/>
      <c r="E626" s="590"/>
      <c r="F626" s="625"/>
      <c r="G626" s="590"/>
      <c r="H626" s="590"/>
      <c r="I626" s="590"/>
      <c r="J626" s="590"/>
      <c r="K626" s="590"/>
      <c r="L626" s="590"/>
      <c r="M626" s="590"/>
      <c r="N626" s="590"/>
      <c r="O626" s="590"/>
      <c r="P626" s="590"/>
      <c r="Q626" s="590"/>
      <c r="R626" s="590"/>
      <c r="S626" s="590"/>
      <c r="T626" s="590"/>
      <c r="U626" s="590"/>
      <c r="V626" s="590"/>
      <c r="W626" s="590"/>
      <c r="X626" s="590"/>
      <c r="Y626" s="590"/>
      <c r="Z626" s="590"/>
    </row>
    <row r="627" spans="1:26" ht="13.5" customHeight="1">
      <c r="A627" s="589"/>
      <c r="B627" s="590"/>
      <c r="C627" s="590"/>
      <c r="D627" s="605"/>
      <c r="E627" s="590"/>
      <c r="F627" s="625"/>
      <c r="G627" s="590"/>
      <c r="H627" s="590"/>
      <c r="I627" s="590"/>
      <c r="J627" s="590"/>
      <c r="K627" s="590"/>
      <c r="L627" s="590"/>
      <c r="M627" s="590"/>
      <c r="N627" s="590"/>
      <c r="O627" s="590"/>
      <c r="P627" s="590"/>
      <c r="Q627" s="590"/>
      <c r="R627" s="590"/>
      <c r="S627" s="590"/>
      <c r="T627" s="590"/>
      <c r="U627" s="590"/>
      <c r="V627" s="590"/>
      <c r="W627" s="590"/>
      <c r="X627" s="590"/>
      <c r="Y627" s="590"/>
      <c r="Z627" s="590"/>
    </row>
    <row r="628" spans="1:26" ht="13.5" customHeight="1">
      <c r="A628" s="589"/>
      <c r="B628" s="590"/>
      <c r="C628" s="590"/>
      <c r="D628" s="605"/>
      <c r="E628" s="590"/>
      <c r="F628" s="625"/>
      <c r="G628" s="590"/>
      <c r="H628" s="590"/>
      <c r="I628" s="590"/>
      <c r="J628" s="590"/>
      <c r="K628" s="590"/>
      <c r="L628" s="590"/>
      <c r="M628" s="590"/>
      <c r="N628" s="590"/>
      <c r="O628" s="590"/>
      <c r="P628" s="590"/>
      <c r="Q628" s="590"/>
      <c r="R628" s="590"/>
      <c r="S628" s="590"/>
      <c r="T628" s="590"/>
      <c r="U628" s="590"/>
      <c r="V628" s="590"/>
      <c r="W628" s="590"/>
      <c r="X628" s="590"/>
      <c r="Y628" s="590"/>
      <c r="Z628" s="590"/>
    </row>
    <row r="629" spans="1:26" ht="13.5" customHeight="1">
      <c r="A629" s="589"/>
      <c r="B629" s="590"/>
      <c r="C629" s="590"/>
      <c r="D629" s="605"/>
      <c r="E629" s="590"/>
      <c r="F629" s="625"/>
      <c r="G629" s="590"/>
      <c r="H629" s="590"/>
      <c r="I629" s="590"/>
      <c r="J629" s="590"/>
      <c r="K629" s="590"/>
      <c r="L629" s="590"/>
      <c r="M629" s="590"/>
      <c r="N629" s="590"/>
      <c r="O629" s="590"/>
      <c r="P629" s="590"/>
      <c r="Q629" s="590"/>
      <c r="R629" s="590"/>
      <c r="S629" s="590"/>
      <c r="T629" s="590"/>
      <c r="U629" s="590"/>
      <c r="V629" s="590"/>
      <c r="W629" s="590"/>
      <c r="X629" s="590"/>
      <c r="Y629" s="590"/>
      <c r="Z629" s="590"/>
    </row>
    <row r="630" spans="1:26" ht="13.5" customHeight="1">
      <c r="A630" s="589"/>
      <c r="B630" s="590"/>
      <c r="C630" s="590"/>
      <c r="D630" s="605"/>
      <c r="E630" s="590"/>
      <c r="F630" s="625"/>
      <c r="G630" s="590"/>
      <c r="H630" s="590"/>
      <c r="I630" s="590"/>
      <c r="J630" s="590"/>
      <c r="K630" s="590"/>
      <c r="L630" s="590"/>
      <c r="M630" s="590"/>
      <c r="N630" s="590"/>
      <c r="O630" s="590"/>
      <c r="P630" s="590"/>
      <c r="Q630" s="590"/>
      <c r="R630" s="590"/>
      <c r="S630" s="590"/>
      <c r="T630" s="590"/>
      <c r="U630" s="590"/>
      <c r="V630" s="590"/>
      <c r="W630" s="590"/>
      <c r="X630" s="590"/>
      <c r="Y630" s="590"/>
      <c r="Z630" s="590"/>
    </row>
    <row r="631" spans="1:26" ht="13.5" customHeight="1">
      <c r="A631" s="589"/>
      <c r="B631" s="590"/>
      <c r="C631" s="590"/>
      <c r="D631" s="605"/>
      <c r="E631" s="590"/>
      <c r="F631" s="625"/>
      <c r="G631" s="590"/>
      <c r="H631" s="590"/>
      <c r="I631" s="590"/>
      <c r="J631" s="590"/>
      <c r="K631" s="590"/>
      <c r="L631" s="590"/>
      <c r="M631" s="590"/>
      <c r="N631" s="590"/>
      <c r="O631" s="590"/>
      <c r="P631" s="590"/>
      <c r="Q631" s="590"/>
      <c r="R631" s="590"/>
      <c r="S631" s="590"/>
      <c r="T631" s="590"/>
      <c r="U631" s="590"/>
      <c r="V631" s="590"/>
      <c r="W631" s="590"/>
      <c r="X631" s="590"/>
      <c r="Y631" s="590"/>
      <c r="Z631" s="590"/>
    </row>
    <row r="632" spans="1:26" ht="13.5" customHeight="1">
      <c r="A632" s="589"/>
      <c r="B632" s="590"/>
      <c r="C632" s="590"/>
      <c r="D632" s="605"/>
      <c r="E632" s="590"/>
      <c r="F632" s="625"/>
      <c r="G632" s="590"/>
      <c r="H632" s="590"/>
      <c r="I632" s="590"/>
      <c r="J632" s="590"/>
      <c r="K632" s="590"/>
      <c r="L632" s="590"/>
      <c r="M632" s="590"/>
      <c r="N632" s="590"/>
      <c r="O632" s="590"/>
      <c r="P632" s="590"/>
      <c r="Q632" s="590"/>
      <c r="R632" s="590"/>
      <c r="S632" s="590"/>
      <c r="T632" s="590"/>
      <c r="U632" s="590"/>
      <c r="V632" s="590"/>
      <c r="W632" s="590"/>
      <c r="X632" s="590"/>
      <c r="Y632" s="590"/>
      <c r="Z632" s="590"/>
    </row>
    <row r="633" spans="1:26" ht="13.5" customHeight="1">
      <c r="A633" s="589"/>
      <c r="B633" s="590"/>
      <c r="C633" s="590"/>
      <c r="D633" s="605"/>
      <c r="E633" s="590"/>
      <c r="F633" s="625"/>
      <c r="G633" s="590"/>
      <c r="H633" s="590"/>
      <c r="I633" s="590"/>
      <c r="J633" s="590"/>
      <c r="K633" s="590"/>
      <c r="L633" s="590"/>
      <c r="M633" s="590"/>
      <c r="N633" s="590"/>
      <c r="O633" s="590"/>
      <c r="P633" s="590"/>
      <c r="Q633" s="590"/>
      <c r="R633" s="590"/>
      <c r="S633" s="590"/>
      <c r="T633" s="590"/>
      <c r="U633" s="590"/>
      <c r="V633" s="590"/>
      <c r="W633" s="590"/>
      <c r="X633" s="590"/>
      <c r="Y633" s="590"/>
      <c r="Z633" s="590"/>
    </row>
    <row r="634" spans="1:26" ht="13.5" customHeight="1">
      <c r="A634" s="589"/>
      <c r="B634" s="590"/>
      <c r="C634" s="590"/>
      <c r="D634" s="605"/>
      <c r="E634" s="590"/>
      <c r="F634" s="625"/>
      <c r="G634" s="590"/>
      <c r="H634" s="590"/>
      <c r="I634" s="590"/>
      <c r="J634" s="590"/>
      <c r="K634" s="590"/>
      <c r="L634" s="590"/>
      <c r="M634" s="590"/>
      <c r="N634" s="590"/>
      <c r="O634" s="590"/>
      <c r="P634" s="590"/>
      <c r="Q634" s="590"/>
      <c r="R634" s="590"/>
      <c r="S634" s="590"/>
      <c r="T634" s="590"/>
      <c r="U634" s="590"/>
      <c r="V634" s="590"/>
      <c r="W634" s="590"/>
      <c r="X634" s="590"/>
      <c r="Y634" s="590"/>
      <c r="Z634" s="590"/>
    </row>
    <row r="635" spans="1:26" ht="13.5" customHeight="1">
      <c r="A635" s="589"/>
      <c r="B635" s="590"/>
      <c r="C635" s="590"/>
      <c r="D635" s="605"/>
      <c r="E635" s="590"/>
      <c r="F635" s="625"/>
      <c r="G635" s="590"/>
      <c r="H635" s="590"/>
      <c r="I635" s="590"/>
      <c r="J635" s="590"/>
      <c r="K635" s="590"/>
      <c r="L635" s="590"/>
      <c r="M635" s="590"/>
      <c r="N635" s="590"/>
      <c r="O635" s="590"/>
      <c r="P635" s="590"/>
      <c r="Q635" s="590"/>
      <c r="R635" s="590"/>
      <c r="S635" s="590"/>
      <c r="T635" s="590"/>
      <c r="U635" s="590"/>
      <c r="V635" s="590"/>
      <c r="W635" s="590"/>
      <c r="X635" s="590"/>
      <c r="Y635" s="590"/>
      <c r="Z635" s="590"/>
    </row>
    <row r="636" spans="1:26" ht="13.5" customHeight="1">
      <c r="A636" s="589"/>
      <c r="B636" s="590"/>
      <c r="C636" s="590"/>
      <c r="D636" s="605"/>
      <c r="E636" s="590"/>
      <c r="F636" s="625"/>
      <c r="G636" s="590"/>
      <c r="H636" s="590"/>
      <c r="I636" s="590"/>
      <c r="J636" s="590"/>
      <c r="K636" s="590"/>
      <c r="L636" s="590"/>
      <c r="M636" s="590"/>
      <c r="N636" s="590"/>
      <c r="O636" s="590"/>
      <c r="P636" s="590"/>
      <c r="Q636" s="590"/>
      <c r="R636" s="590"/>
      <c r="S636" s="590"/>
      <c r="T636" s="590"/>
      <c r="U636" s="590"/>
      <c r="V636" s="590"/>
      <c r="W636" s="590"/>
      <c r="X636" s="590"/>
      <c r="Y636" s="590"/>
      <c r="Z636" s="590"/>
    </row>
    <row r="637" spans="1:26" ht="13.5" customHeight="1">
      <c r="A637" s="589"/>
      <c r="B637" s="590"/>
      <c r="C637" s="590"/>
      <c r="D637" s="605"/>
      <c r="E637" s="590"/>
      <c r="F637" s="625"/>
      <c r="G637" s="590"/>
      <c r="H637" s="590"/>
      <c r="I637" s="590"/>
      <c r="J637" s="590"/>
      <c r="K637" s="590"/>
      <c r="L637" s="590"/>
      <c r="M637" s="590"/>
      <c r="N637" s="590"/>
      <c r="O637" s="590"/>
      <c r="P637" s="590"/>
      <c r="Q637" s="590"/>
      <c r="R637" s="590"/>
      <c r="S637" s="590"/>
      <c r="T637" s="590"/>
      <c r="U637" s="590"/>
      <c r="V637" s="590"/>
      <c r="W637" s="590"/>
      <c r="X637" s="590"/>
      <c r="Y637" s="590"/>
      <c r="Z637" s="590"/>
    </row>
    <row r="638" spans="1:26" ht="13.5" customHeight="1">
      <c r="A638" s="589"/>
      <c r="B638" s="590"/>
      <c r="C638" s="590"/>
      <c r="D638" s="605"/>
      <c r="E638" s="590"/>
      <c r="F638" s="625"/>
      <c r="G638" s="590"/>
      <c r="H638" s="590"/>
      <c r="I638" s="590"/>
      <c r="J638" s="590"/>
      <c r="K638" s="590"/>
      <c r="L638" s="590"/>
      <c r="M638" s="590"/>
      <c r="N638" s="590"/>
      <c r="O638" s="590"/>
      <c r="P638" s="590"/>
      <c r="Q638" s="590"/>
      <c r="R638" s="590"/>
      <c r="S638" s="590"/>
      <c r="T638" s="590"/>
      <c r="U638" s="590"/>
      <c r="V638" s="590"/>
      <c r="W638" s="590"/>
      <c r="X638" s="590"/>
      <c r="Y638" s="590"/>
      <c r="Z638" s="590"/>
    </row>
    <row r="639" spans="1:26" ht="13.5" customHeight="1">
      <c r="A639" s="589"/>
      <c r="B639" s="590"/>
      <c r="C639" s="590"/>
      <c r="D639" s="605"/>
      <c r="E639" s="590"/>
      <c r="F639" s="625"/>
      <c r="G639" s="590"/>
      <c r="H639" s="590"/>
      <c r="I639" s="590"/>
      <c r="J639" s="590"/>
      <c r="K639" s="590"/>
      <c r="L639" s="590"/>
      <c r="M639" s="590"/>
      <c r="N639" s="590"/>
      <c r="O639" s="590"/>
      <c r="P639" s="590"/>
      <c r="Q639" s="590"/>
      <c r="R639" s="590"/>
      <c r="S639" s="590"/>
      <c r="T639" s="590"/>
      <c r="U639" s="590"/>
      <c r="V639" s="590"/>
      <c r="W639" s="590"/>
      <c r="X639" s="590"/>
      <c r="Y639" s="590"/>
      <c r="Z639" s="590"/>
    </row>
    <row r="640" spans="1:26" ht="13.5" customHeight="1">
      <c r="A640" s="589"/>
      <c r="B640" s="590"/>
      <c r="C640" s="590"/>
      <c r="D640" s="605"/>
      <c r="E640" s="590"/>
      <c r="F640" s="625"/>
      <c r="G640" s="590"/>
      <c r="H640" s="590"/>
      <c r="I640" s="590"/>
      <c r="J640" s="590"/>
      <c r="K640" s="590"/>
      <c r="L640" s="590"/>
      <c r="M640" s="590"/>
      <c r="N640" s="590"/>
      <c r="O640" s="590"/>
      <c r="P640" s="590"/>
      <c r="Q640" s="590"/>
      <c r="R640" s="590"/>
      <c r="S640" s="590"/>
      <c r="T640" s="590"/>
      <c r="U640" s="590"/>
      <c r="V640" s="590"/>
      <c r="W640" s="590"/>
      <c r="X640" s="590"/>
      <c r="Y640" s="590"/>
      <c r="Z640" s="590"/>
    </row>
    <row r="641" spans="1:26" ht="13.5" customHeight="1">
      <c r="A641" s="589"/>
      <c r="B641" s="590"/>
      <c r="C641" s="590"/>
      <c r="D641" s="605"/>
      <c r="E641" s="590"/>
      <c r="F641" s="625"/>
      <c r="G641" s="590"/>
      <c r="H641" s="590"/>
      <c r="I641" s="590"/>
      <c r="J641" s="590"/>
      <c r="K641" s="590"/>
      <c r="L641" s="590"/>
      <c r="M641" s="590"/>
      <c r="N641" s="590"/>
      <c r="O641" s="590"/>
      <c r="P641" s="590"/>
      <c r="Q641" s="590"/>
      <c r="R641" s="590"/>
      <c r="S641" s="590"/>
      <c r="T641" s="590"/>
      <c r="U641" s="590"/>
      <c r="V641" s="590"/>
      <c r="W641" s="590"/>
      <c r="X641" s="590"/>
      <c r="Y641" s="590"/>
      <c r="Z641" s="590"/>
    </row>
    <row r="642" spans="1:26" ht="13.5" customHeight="1">
      <c r="A642" s="589"/>
      <c r="B642" s="590"/>
      <c r="C642" s="590"/>
      <c r="D642" s="605"/>
      <c r="E642" s="590"/>
      <c r="F642" s="625"/>
      <c r="G642" s="590"/>
      <c r="H642" s="590"/>
      <c r="I642" s="590"/>
      <c r="J642" s="590"/>
      <c r="K642" s="590"/>
      <c r="L642" s="590"/>
      <c r="M642" s="590"/>
      <c r="N642" s="590"/>
      <c r="O642" s="590"/>
      <c r="P642" s="590"/>
      <c r="Q642" s="590"/>
      <c r="R642" s="590"/>
      <c r="S642" s="590"/>
      <c r="T642" s="590"/>
      <c r="U642" s="590"/>
      <c r="V642" s="590"/>
      <c r="W642" s="590"/>
      <c r="X642" s="590"/>
      <c r="Y642" s="590"/>
      <c r="Z642" s="590"/>
    </row>
    <row r="643" spans="1:26" ht="13.5" customHeight="1">
      <c r="A643" s="589"/>
      <c r="B643" s="590"/>
      <c r="C643" s="590"/>
      <c r="D643" s="605"/>
      <c r="E643" s="590"/>
      <c r="F643" s="625"/>
      <c r="G643" s="590"/>
      <c r="H643" s="590"/>
      <c r="I643" s="590"/>
      <c r="J643" s="590"/>
      <c r="K643" s="590"/>
      <c r="L643" s="590"/>
      <c r="M643" s="590"/>
      <c r="N643" s="590"/>
      <c r="O643" s="590"/>
      <c r="P643" s="590"/>
      <c r="Q643" s="590"/>
      <c r="R643" s="590"/>
      <c r="S643" s="590"/>
      <c r="T643" s="590"/>
      <c r="U643" s="590"/>
      <c r="V643" s="590"/>
      <c r="W643" s="590"/>
      <c r="X643" s="590"/>
      <c r="Y643" s="590"/>
      <c r="Z643" s="590"/>
    </row>
    <row r="644" spans="1:26" ht="13.5" customHeight="1">
      <c r="A644" s="589"/>
      <c r="B644" s="590"/>
      <c r="C644" s="590"/>
      <c r="D644" s="605"/>
      <c r="E644" s="590"/>
      <c r="F644" s="625"/>
      <c r="G644" s="590"/>
      <c r="H644" s="590"/>
      <c r="I644" s="590"/>
      <c r="J644" s="590"/>
      <c r="K644" s="590"/>
      <c r="L644" s="590"/>
      <c r="M644" s="590"/>
      <c r="N644" s="590"/>
      <c r="O644" s="590"/>
      <c r="P644" s="590"/>
      <c r="Q644" s="590"/>
      <c r="R644" s="590"/>
      <c r="S644" s="590"/>
      <c r="T644" s="590"/>
      <c r="U644" s="590"/>
      <c r="V644" s="590"/>
      <c r="W644" s="590"/>
      <c r="X644" s="590"/>
      <c r="Y644" s="590"/>
      <c r="Z644" s="590"/>
    </row>
    <row r="645" spans="1:26" ht="13.5" customHeight="1">
      <c r="A645" s="589"/>
      <c r="B645" s="590"/>
      <c r="C645" s="590"/>
      <c r="D645" s="605"/>
      <c r="E645" s="590"/>
      <c r="F645" s="625"/>
      <c r="G645" s="590"/>
      <c r="H645" s="590"/>
      <c r="I645" s="590"/>
      <c r="J645" s="590"/>
      <c r="K645" s="590"/>
      <c r="L645" s="590"/>
      <c r="M645" s="590"/>
      <c r="N645" s="590"/>
      <c r="O645" s="590"/>
      <c r="P645" s="590"/>
      <c r="Q645" s="590"/>
      <c r="R645" s="590"/>
      <c r="S645" s="590"/>
      <c r="T645" s="590"/>
      <c r="U645" s="590"/>
      <c r="V645" s="590"/>
      <c r="W645" s="590"/>
      <c r="X645" s="590"/>
      <c r="Y645" s="590"/>
      <c r="Z645" s="590"/>
    </row>
    <row r="646" spans="1:26" ht="13.5" customHeight="1">
      <c r="A646" s="589"/>
      <c r="B646" s="590"/>
      <c r="C646" s="590"/>
      <c r="D646" s="605"/>
      <c r="E646" s="590"/>
      <c r="F646" s="625"/>
      <c r="G646" s="590"/>
      <c r="H646" s="590"/>
      <c r="I646" s="590"/>
      <c r="J646" s="590"/>
      <c r="K646" s="590"/>
      <c r="L646" s="590"/>
      <c r="M646" s="590"/>
      <c r="N646" s="590"/>
      <c r="O646" s="590"/>
      <c r="P646" s="590"/>
      <c r="Q646" s="590"/>
      <c r="R646" s="590"/>
      <c r="S646" s="590"/>
      <c r="T646" s="590"/>
      <c r="U646" s="590"/>
      <c r="V646" s="590"/>
      <c r="W646" s="590"/>
      <c r="X646" s="590"/>
      <c r="Y646" s="590"/>
      <c r="Z646" s="590"/>
    </row>
    <row r="647" spans="1:26" ht="13.5" customHeight="1">
      <c r="A647" s="589"/>
      <c r="B647" s="590"/>
      <c r="C647" s="590"/>
      <c r="D647" s="605"/>
      <c r="E647" s="590"/>
      <c r="F647" s="625"/>
      <c r="G647" s="590"/>
      <c r="H647" s="590"/>
      <c r="I647" s="590"/>
      <c r="J647" s="590"/>
      <c r="K647" s="590"/>
      <c r="L647" s="590"/>
      <c r="M647" s="590"/>
      <c r="N647" s="590"/>
      <c r="O647" s="590"/>
      <c r="P647" s="590"/>
      <c r="Q647" s="590"/>
      <c r="R647" s="590"/>
      <c r="S647" s="590"/>
      <c r="T647" s="590"/>
      <c r="U647" s="590"/>
      <c r="V647" s="590"/>
      <c r="W647" s="590"/>
      <c r="X647" s="590"/>
      <c r="Y647" s="590"/>
      <c r="Z647" s="590"/>
    </row>
    <row r="648" spans="1:26" ht="13.5" customHeight="1">
      <c r="A648" s="589"/>
      <c r="B648" s="590"/>
      <c r="C648" s="590"/>
      <c r="D648" s="605"/>
      <c r="E648" s="590"/>
      <c r="F648" s="625"/>
      <c r="G648" s="590"/>
      <c r="H648" s="590"/>
      <c r="I648" s="590"/>
      <c r="J648" s="590"/>
      <c r="K648" s="590"/>
      <c r="L648" s="590"/>
      <c r="M648" s="590"/>
      <c r="N648" s="590"/>
      <c r="O648" s="590"/>
      <c r="P648" s="590"/>
      <c r="Q648" s="590"/>
      <c r="R648" s="590"/>
      <c r="S648" s="590"/>
      <c r="T648" s="590"/>
      <c r="U648" s="590"/>
      <c r="V648" s="590"/>
      <c r="W648" s="590"/>
      <c r="X648" s="590"/>
      <c r="Y648" s="590"/>
      <c r="Z648" s="590"/>
    </row>
    <row r="649" spans="1:26" ht="13.5" customHeight="1">
      <c r="A649" s="589"/>
      <c r="B649" s="590"/>
      <c r="C649" s="590"/>
      <c r="D649" s="605"/>
      <c r="E649" s="590"/>
      <c r="F649" s="625"/>
      <c r="G649" s="590"/>
      <c r="H649" s="590"/>
      <c r="I649" s="590"/>
      <c r="J649" s="590"/>
      <c r="K649" s="590"/>
      <c r="L649" s="590"/>
      <c r="M649" s="590"/>
      <c r="N649" s="590"/>
      <c r="O649" s="590"/>
      <c r="P649" s="590"/>
      <c r="Q649" s="590"/>
      <c r="R649" s="590"/>
      <c r="S649" s="590"/>
      <c r="T649" s="590"/>
      <c r="U649" s="590"/>
      <c r="V649" s="590"/>
      <c r="W649" s="590"/>
      <c r="X649" s="590"/>
      <c r="Y649" s="590"/>
      <c r="Z649" s="590"/>
    </row>
    <row r="650" spans="1:26" ht="13.5" customHeight="1">
      <c r="A650" s="589"/>
      <c r="B650" s="590"/>
      <c r="C650" s="590"/>
      <c r="D650" s="605"/>
      <c r="E650" s="590"/>
      <c r="F650" s="625"/>
      <c r="G650" s="590"/>
      <c r="H650" s="590"/>
      <c r="I650" s="590"/>
      <c r="J650" s="590"/>
      <c r="K650" s="590"/>
      <c r="L650" s="590"/>
      <c r="M650" s="590"/>
      <c r="N650" s="590"/>
      <c r="O650" s="590"/>
      <c r="P650" s="590"/>
      <c r="Q650" s="590"/>
      <c r="R650" s="590"/>
      <c r="S650" s="590"/>
      <c r="T650" s="590"/>
      <c r="U650" s="590"/>
      <c r="V650" s="590"/>
      <c r="W650" s="590"/>
      <c r="X650" s="590"/>
      <c r="Y650" s="590"/>
      <c r="Z650" s="590"/>
    </row>
    <row r="651" spans="1:26" ht="13.5" customHeight="1">
      <c r="A651" s="589"/>
      <c r="B651" s="590"/>
      <c r="C651" s="590"/>
      <c r="D651" s="605"/>
      <c r="E651" s="590"/>
      <c r="F651" s="625"/>
      <c r="G651" s="590"/>
      <c r="H651" s="590"/>
      <c r="I651" s="590"/>
      <c r="J651" s="590"/>
      <c r="K651" s="590"/>
      <c r="L651" s="590"/>
      <c r="M651" s="590"/>
      <c r="N651" s="590"/>
      <c r="O651" s="590"/>
      <c r="P651" s="590"/>
      <c r="Q651" s="590"/>
      <c r="R651" s="590"/>
      <c r="S651" s="590"/>
      <c r="T651" s="590"/>
      <c r="U651" s="590"/>
      <c r="V651" s="590"/>
      <c r="W651" s="590"/>
      <c r="X651" s="590"/>
      <c r="Y651" s="590"/>
      <c r="Z651" s="590"/>
    </row>
    <row r="652" spans="1:26" ht="13.5" customHeight="1">
      <c r="A652" s="589"/>
      <c r="B652" s="590"/>
      <c r="C652" s="590"/>
      <c r="D652" s="605"/>
      <c r="E652" s="590"/>
      <c r="F652" s="625"/>
      <c r="G652" s="590"/>
      <c r="H652" s="590"/>
      <c r="I652" s="590"/>
      <c r="J652" s="590"/>
      <c r="K652" s="590"/>
      <c r="L652" s="590"/>
      <c r="M652" s="590"/>
      <c r="N652" s="590"/>
      <c r="O652" s="590"/>
      <c r="P652" s="590"/>
      <c r="Q652" s="590"/>
      <c r="R652" s="590"/>
      <c r="S652" s="590"/>
      <c r="T652" s="590"/>
      <c r="U652" s="590"/>
      <c r="V652" s="590"/>
      <c r="W652" s="590"/>
      <c r="X652" s="590"/>
      <c r="Y652" s="590"/>
      <c r="Z652" s="590"/>
    </row>
    <row r="653" spans="1:26" ht="13.5" customHeight="1">
      <c r="A653" s="589"/>
      <c r="B653" s="590"/>
      <c r="C653" s="590"/>
      <c r="D653" s="605"/>
      <c r="E653" s="590"/>
      <c r="F653" s="625"/>
      <c r="G653" s="590"/>
      <c r="H653" s="590"/>
      <c r="I653" s="590"/>
      <c r="J653" s="590"/>
      <c r="K653" s="590"/>
      <c r="L653" s="590"/>
      <c r="M653" s="590"/>
      <c r="N653" s="590"/>
      <c r="O653" s="590"/>
      <c r="P653" s="590"/>
      <c r="Q653" s="590"/>
      <c r="R653" s="590"/>
      <c r="S653" s="590"/>
      <c r="T653" s="590"/>
      <c r="U653" s="590"/>
      <c r="V653" s="590"/>
      <c r="W653" s="590"/>
      <c r="X653" s="590"/>
      <c r="Y653" s="590"/>
      <c r="Z653" s="590"/>
    </row>
    <row r="654" spans="1:26" ht="13.5" customHeight="1">
      <c r="A654" s="589"/>
      <c r="B654" s="590"/>
      <c r="C654" s="590"/>
      <c r="D654" s="605"/>
      <c r="E654" s="590"/>
      <c r="F654" s="625"/>
      <c r="G654" s="590"/>
      <c r="H654" s="590"/>
      <c r="I654" s="590"/>
      <c r="J654" s="590"/>
      <c r="K654" s="590"/>
      <c r="L654" s="590"/>
      <c r="M654" s="590"/>
      <c r="N654" s="590"/>
      <c r="O654" s="590"/>
      <c r="P654" s="590"/>
      <c r="Q654" s="590"/>
      <c r="R654" s="590"/>
      <c r="S654" s="590"/>
      <c r="T654" s="590"/>
      <c r="U654" s="590"/>
      <c r="V654" s="590"/>
      <c r="W654" s="590"/>
      <c r="X654" s="590"/>
      <c r="Y654" s="590"/>
      <c r="Z654" s="590"/>
    </row>
    <row r="655" spans="1:26" ht="13.5" customHeight="1">
      <c r="A655" s="589"/>
      <c r="B655" s="590"/>
      <c r="C655" s="590"/>
      <c r="D655" s="605"/>
      <c r="E655" s="590"/>
      <c r="F655" s="625"/>
      <c r="G655" s="590"/>
      <c r="H655" s="590"/>
      <c r="I655" s="590"/>
      <c r="J655" s="590"/>
      <c r="K655" s="590"/>
      <c r="L655" s="590"/>
      <c r="M655" s="590"/>
      <c r="N655" s="590"/>
      <c r="O655" s="590"/>
      <c r="P655" s="590"/>
      <c r="Q655" s="590"/>
      <c r="R655" s="590"/>
      <c r="S655" s="590"/>
      <c r="T655" s="590"/>
      <c r="U655" s="590"/>
      <c r="V655" s="590"/>
      <c r="W655" s="590"/>
      <c r="X655" s="590"/>
      <c r="Y655" s="590"/>
      <c r="Z655" s="590"/>
    </row>
    <row r="656" spans="1:26" ht="13.5" customHeight="1">
      <c r="A656" s="589"/>
      <c r="B656" s="590"/>
      <c r="C656" s="590"/>
      <c r="D656" s="605"/>
      <c r="E656" s="590"/>
      <c r="F656" s="625"/>
      <c r="G656" s="590"/>
      <c r="H656" s="590"/>
      <c r="I656" s="590"/>
      <c r="J656" s="590"/>
      <c r="K656" s="590"/>
      <c r="L656" s="590"/>
      <c r="M656" s="590"/>
      <c r="N656" s="590"/>
      <c r="O656" s="590"/>
      <c r="P656" s="590"/>
      <c r="Q656" s="590"/>
      <c r="R656" s="590"/>
      <c r="S656" s="590"/>
      <c r="T656" s="590"/>
      <c r="U656" s="590"/>
      <c r="V656" s="590"/>
      <c r="W656" s="590"/>
      <c r="X656" s="590"/>
      <c r="Y656" s="590"/>
      <c r="Z656" s="590"/>
    </row>
    <row r="657" spans="1:26" ht="13.5" customHeight="1">
      <c r="A657" s="589"/>
      <c r="B657" s="590"/>
      <c r="C657" s="590"/>
      <c r="D657" s="605"/>
      <c r="E657" s="590"/>
      <c r="F657" s="625"/>
      <c r="G657" s="590"/>
      <c r="H657" s="590"/>
      <c r="I657" s="590"/>
      <c r="J657" s="590"/>
      <c r="K657" s="590"/>
      <c r="L657" s="590"/>
      <c r="M657" s="590"/>
      <c r="N657" s="590"/>
      <c r="O657" s="590"/>
      <c r="P657" s="590"/>
      <c r="Q657" s="590"/>
      <c r="R657" s="590"/>
      <c r="S657" s="590"/>
      <c r="T657" s="590"/>
      <c r="U657" s="590"/>
      <c r="V657" s="590"/>
      <c r="W657" s="590"/>
      <c r="X657" s="590"/>
      <c r="Y657" s="590"/>
      <c r="Z657" s="590"/>
    </row>
    <row r="658" spans="1:26" ht="13.5" customHeight="1">
      <c r="A658" s="589"/>
      <c r="B658" s="590"/>
      <c r="C658" s="590"/>
      <c r="D658" s="605"/>
      <c r="E658" s="590"/>
      <c r="F658" s="625"/>
      <c r="G658" s="590"/>
      <c r="H658" s="590"/>
      <c r="I658" s="590"/>
      <c r="J658" s="590"/>
      <c r="K658" s="590"/>
      <c r="L658" s="590"/>
      <c r="M658" s="590"/>
      <c r="N658" s="590"/>
      <c r="O658" s="590"/>
      <c r="P658" s="590"/>
      <c r="Q658" s="590"/>
      <c r="R658" s="590"/>
      <c r="S658" s="590"/>
      <c r="T658" s="590"/>
      <c r="U658" s="590"/>
      <c r="V658" s="590"/>
      <c r="W658" s="590"/>
      <c r="X658" s="590"/>
      <c r="Y658" s="590"/>
      <c r="Z658" s="590"/>
    </row>
    <row r="659" spans="1:26" ht="13.5" customHeight="1">
      <c r="A659" s="589"/>
      <c r="B659" s="590"/>
      <c r="C659" s="590"/>
      <c r="D659" s="605"/>
      <c r="E659" s="590"/>
      <c r="F659" s="625"/>
      <c r="G659" s="590"/>
      <c r="H659" s="590"/>
      <c r="I659" s="590"/>
      <c r="J659" s="590"/>
      <c r="K659" s="590"/>
      <c r="L659" s="590"/>
      <c r="M659" s="590"/>
      <c r="N659" s="590"/>
      <c r="O659" s="590"/>
      <c r="P659" s="590"/>
      <c r="Q659" s="590"/>
      <c r="R659" s="590"/>
      <c r="S659" s="590"/>
      <c r="T659" s="590"/>
      <c r="U659" s="590"/>
      <c r="V659" s="590"/>
      <c r="W659" s="590"/>
      <c r="X659" s="590"/>
      <c r="Y659" s="590"/>
      <c r="Z659" s="590"/>
    </row>
    <row r="660" spans="1:26" ht="13.5" customHeight="1">
      <c r="A660" s="589"/>
      <c r="B660" s="590"/>
      <c r="C660" s="590"/>
      <c r="D660" s="605"/>
      <c r="E660" s="590"/>
      <c r="F660" s="625"/>
      <c r="G660" s="590"/>
      <c r="H660" s="590"/>
      <c r="I660" s="590"/>
      <c r="J660" s="590"/>
      <c r="K660" s="590"/>
      <c r="L660" s="590"/>
      <c r="M660" s="590"/>
      <c r="N660" s="590"/>
      <c r="O660" s="590"/>
      <c r="P660" s="590"/>
      <c r="Q660" s="590"/>
      <c r="R660" s="590"/>
      <c r="S660" s="590"/>
      <c r="T660" s="590"/>
      <c r="U660" s="590"/>
      <c r="V660" s="590"/>
      <c r="W660" s="590"/>
      <c r="X660" s="590"/>
      <c r="Y660" s="590"/>
      <c r="Z660" s="590"/>
    </row>
    <row r="661" spans="1:26" ht="13.5" customHeight="1">
      <c r="A661" s="589"/>
      <c r="B661" s="590"/>
      <c r="C661" s="590"/>
      <c r="D661" s="605"/>
      <c r="E661" s="590"/>
      <c r="F661" s="625"/>
      <c r="G661" s="590"/>
      <c r="H661" s="590"/>
      <c r="I661" s="590"/>
      <c r="J661" s="590"/>
      <c r="K661" s="590"/>
      <c r="L661" s="590"/>
      <c r="M661" s="590"/>
      <c r="N661" s="590"/>
      <c r="O661" s="590"/>
      <c r="P661" s="590"/>
      <c r="Q661" s="590"/>
      <c r="R661" s="590"/>
      <c r="S661" s="590"/>
      <c r="T661" s="590"/>
      <c r="U661" s="590"/>
      <c r="V661" s="590"/>
      <c r="W661" s="590"/>
      <c r="X661" s="590"/>
      <c r="Y661" s="590"/>
      <c r="Z661" s="590"/>
    </row>
    <row r="662" spans="1:26" ht="13.5" customHeight="1">
      <c r="A662" s="589"/>
      <c r="B662" s="590"/>
      <c r="C662" s="590"/>
      <c r="D662" s="605"/>
      <c r="E662" s="590"/>
      <c r="F662" s="625"/>
      <c r="G662" s="590"/>
      <c r="H662" s="590"/>
      <c r="I662" s="590"/>
      <c r="J662" s="590"/>
      <c r="K662" s="590"/>
      <c r="L662" s="590"/>
      <c r="M662" s="590"/>
      <c r="N662" s="590"/>
      <c r="O662" s="590"/>
      <c r="P662" s="590"/>
      <c r="Q662" s="590"/>
      <c r="R662" s="590"/>
      <c r="S662" s="590"/>
      <c r="T662" s="590"/>
      <c r="U662" s="590"/>
      <c r="V662" s="590"/>
      <c r="W662" s="590"/>
      <c r="X662" s="590"/>
      <c r="Y662" s="590"/>
      <c r="Z662" s="590"/>
    </row>
    <row r="663" spans="1:26" ht="13.5" customHeight="1">
      <c r="A663" s="589"/>
      <c r="B663" s="590"/>
      <c r="C663" s="590"/>
      <c r="D663" s="605"/>
      <c r="E663" s="590"/>
      <c r="F663" s="625"/>
      <c r="G663" s="590"/>
      <c r="H663" s="590"/>
      <c r="I663" s="590"/>
      <c r="J663" s="590"/>
      <c r="K663" s="590"/>
      <c r="L663" s="590"/>
      <c r="M663" s="590"/>
      <c r="N663" s="590"/>
      <c r="O663" s="590"/>
      <c r="P663" s="590"/>
      <c r="Q663" s="590"/>
      <c r="R663" s="590"/>
      <c r="S663" s="590"/>
      <c r="T663" s="590"/>
      <c r="U663" s="590"/>
      <c r="V663" s="590"/>
      <c r="W663" s="590"/>
      <c r="X663" s="590"/>
      <c r="Y663" s="590"/>
      <c r="Z663" s="590"/>
    </row>
    <row r="664" spans="1:26" ht="13.5" customHeight="1">
      <c r="A664" s="589"/>
      <c r="B664" s="590"/>
      <c r="C664" s="590"/>
      <c r="D664" s="605"/>
      <c r="E664" s="590"/>
      <c r="F664" s="625"/>
      <c r="G664" s="590"/>
      <c r="H664" s="590"/>
      <c r="I664" s="590"/>
      <c r="J664" s="590"/>
      <c r="K664" s="590"/>
      <c r="L664" s="590"/>
      <c r="M664" s="590"/>
      <c r="N664" s="590"/>
      <c r="O664" s="590"/>
      <c r="P664" s="590"/>
      <c r="Q664" s="590"/>
      <c r="R664" s="590"/>
      <c r="S664" s="590"/>
      <c r="T664" s="590"/>
      <c r="U664" s="590"/>
      <c r="V664" s="590"/>
      <c r="W664" s="590"/>
      <c r="X664" s="590"/>
      <c r="Y664" s="590"/>
      <c r="Z664" s="590"/>
    </row>
    <row r="665" spans="1:26" ht="13.5" customHeight="1">
      <c r="A665" s="589"/>
      <c r="B665" s="590"/>
      <c r="C665" s="590"/>
      <c r="D665" s="605"/>
      <c r="E665" s="590"/>
      <c r="F665" s="625"/>
      <c r="G665" s="590"/>
      <c r="H665" s="590"/>
      <c r="I665" s="590"/>
      <c r="J665" s="590"/>
      <c r="K665" s="590"/>
      <c r="L665" s="590"/>
      <c r="M665" s="590"/>
      <c r="N665" s="590"/>
      <c r="O665" s="590"/>
      <c r="P665" s="590"/>
      <c r="Q665" s="590"/>
      <c r="R665" s="590"/>
      <c r="S665" s="590"/>
      <c r="T665" s="590"/>
      <c r="U665" s="590"/>
      <c r="V665" s="590"/>
      <c r="W665" s="590"/>
      <c r="X665" s="590"/>
      <c r="Y665" s="590"/>
      <c r="Z665" s="590"/>
    </row>
    <row r="666" spans="1:26" ht="13.5" customHeight="1">
      <c r="A666" s="589"/>
      <c r="B666" s="590"/>
      <c r="C666" s="590"/>
      <c r="D666" s="605"/>
      <c r="E666" s="590"/>
      <c r="F666" s="625"/>
      <c r="G666" s="590"/>
      <c r="H666" s="590"/>
      <c r="I666" s="590"/>
      <c r="J666" s="590"/>
      <c r="K666" s="590"/>
      <c r="L666" s="590"/>
      <c r="M666" s="590"/>
      <c r="N666" s="590"/>
      <c r="O666" s="590"/>
      <c r="P666" s="590"/>
      <c r="Q666" s="590"/>
      <c r="R666" s="590"/>
      <c r="S666" s="590"/>
      <c r="T666" s="590"/>
      <c r="U666" s="590"/>
      <c r="V666" s="590"/>
      <c r="W666" s="590"/>
      <c r="X666" s="590"/>
      <c r="Y666" s="590"/>
      <c r="Z666" s="590"/>
    </row>
    <row r="667" spans="1:26" ht="13.5" customHeight="1">
      <c r="A667" s="589"/>
      <c r="B667" s="590"/>
      <c r="C667" s="590"/>
      <c r="D667" s="605"/>
      <c r="E667" s="590"/>
      <c r="F667" s="625"/>
      <c r="G667" s="590"/>
      <c r="H667" s="590"/>
      <c r="I667" s="590"/>
      <c r="J667" s="590"/>
      <c r="K667" s="590"/>
      <c r="L667" s="590"/>
      <c r="M667" s="590"/>
      <c r="N667" s="590"/>
      <c r="O667" s="590"/>
      <c r="P667" s="590"/>
      <c r="Q667" s="590"/>
      <c r="R667" s="590"/>
      <c r="S667" s="590"/>
      <c r="T667" s="590"/>
      <c r="U667" s="590"/>
      <c r="V667" s="590"/>
      <c r="W667" s="590"/>
      <c r="X667" s="590"/>
      <c r="Y667" s="590"/>
      <c r="Z667" s="590"/>
    </row>
    <row r="668" spans="1:26" ht="13.5" customHeight="1">
      <c r="A668" s="589"/>
      <c r="B668" s="590"/>
      <c r="C668" s="590"/>
      <c r="D668" s="605"/>
      <c r="E668" s="590"/>
      <c r="F668" s="625"/>
      <c r="G668" s="590"/>
      <c r="H668" s="590"/>
      <c r="I668" s="590"/>
      <c r="J668" s="590"/>
      <c r="K668" s="590"/>
      <c r="L668" s="590"/>
      <c r="M668" s="590"/>
      <c r="N668" s="590"/>
      <c r="O668" s="590"/>
      <c r="P668" s="590"/>
      <c r="Q668" s="590"/>
      <c r="R668" s="590"/>
      <c r="S668" s="590"/>
      <c r="T668" s="590"/>
      <c r="U668" s="590"/>
      <c r="V668" s="590"/>
      <c r="W668" s="590"/>
      <c r="X668" s="590"/>
      <c r="Y668" s="590"/>
      <c r="Z668" s="590"/>
    </row>
    <row r="669" spans="1:26" ht="13.5" customHeight="1">
      <c r="A669" s="589"/>
      <c r="B669" s="590"/>
      <c r="C669" s="590"/>
      <c r="D669" s="605"/>
      <c r="E669" s="590"/>
      <c r="F669" s="625"/>
      <c r="G669" s="590"/>
      <c r="H669" s="590"/>
      <c r="I669" s="590"/>
      <c r="J669" s="590"/>
      <c r="K669" s="590"/>
      <c r="L669" s="590"/>
      <c r="M669" s="590"/>
      <c r="N669" s="590"/>
      <c r="O669" s="590"/>
      <c r="P669" s="590"/>
      <c r="Q669" s="590"/>
      <c r="R669" s="590"/>
      <c r="S669" s="590"/>
      <c r="T669" s="590"/>
      <c r="U669" s="590"/>
      <c r="V669" s="590"/>
      <c r="W669" s="590"/>
      <c r="X669" s="590"/>
      <c r="Y669" s="590"/>
      <c r="Z669" s="590"/>
    </row>
    <row r="670" spans="1:26" ht="13.5" customHeight="1">
      <c r="A670" s="589"/>
      <c r="B670" s="590"/>
      <c r="C670" s="590"/>
      <c r="D670" s="605"/>
      <c r="E670" s="590"/>
      <c r="F670" s="625"/>
      <c r="G670" s="590"/>
      <c r="H670" s="590"/>
      <c r="I670" s="590"/>
      <c r="J670" s="590"/>
      <c r="K670" s="590"/>
      <c r="L670" s="590"/>
      <c r="M670" s="590"/>
      <c r="N670" s="590"/>
      <c r="O670" s="590"/>
      <c r="P670" s="590"/>
      <c r="Q670" s="590"/>
      <c r="R670" s="590"/>
      <c r="S670" s="590"/>
      <c r="T670" s="590"/>
      <c r="U670" s="590"/>
      <c r="V670" s="590"/>
      <c r="W670" s="590"/>
      <c r="X670" s="590"/>
      <c r="Y670" s="590"/>
      <c r="Z670" s="590"/>
    </row>
    <row r="671" spans="1:26" ht="13.5" customHeight="1">
      <c r="A671" s="589"/>
      <c r="B671" s="590"/>
      <c r="C671" s="590"/>
      <c r="D671" s="605"/>
      <c r="E671" s="590"/>
      <c r="F671" s="625"/>
      <c r="G671" s="590"/>
      <c r="H671" s="590"/>
      <c r="I671" s="590"/>
      <c r="J671" s="590"/>
      <c r="K671" s="590"/>
      <c r="L671" s="590"/>
      <c r="M671" s="590"/>
      <c r="N671" s="590"/>
      <c r="O671" s="590"/>
      <c r="P671" s="590"/>
      <c r="Q671" s="590"/>
      <c r="R671" s="590"/>
      <c r="S671" s="590"/>
      <c r="T671" s="590"/>
      <c r="U671" s="590"/>
      <c r="V671" s="590"/>
      <c r="W671" s="590"/>
      <c r="X671" s="590"/>
      <c r="Y671" s="590"/>
      <c r="Z671" s="590"/>
    </row>
    <row r="672" spans="1:26" ht="13.5" customHeight="1">
      <c r="A672" s="589"/>
      <c r="B672" s="590"/>
      <c r="C672" s="590"/>
      <c r="D672" s="605"/>
      <c r="E672" s="590"/>
      <c r="F672" s="625"/>
      <c r="G672" s="590"/>
      <c r="H672" s="590"/>
      <c r="I672" s="590"/>
      <c r="J672" s="590"/>
      <c r="K672" s="590"/>
      <c r="L672" s="590"/>
      <c r="M672" s="590"/>
      <c r="N672" s="590"/>
      <c r="O672" s="590"/>
      <c r="P672" s="590"/>
      <c r="Q672" s="590"/>
      <c r="R672" s="590"/>
      <c r="S672" s="590"/>
      <c r="T672" s="590"/>
      <c r="U672" s="590"/>
      <c r="V672" s="590"/>
      <c r="W672" s="590"/>
      <c r="X672" s="590"/>
      <c r="Y672" s="590"/>
      <c r="Z672" s="590"/>
    </row>
    <row r="673" spans="1:26" ht="13.5" customHeight="1">
      <c r="A673" s="589"/>
      <c r="B673" s="590"/>
      <c r="C673" s="590"/>
      <c r="D673" s="605"/>
      <c r="E673" s="590"/>
      <c r="F673" s="625"/>
      <c r="G673" s="590"/>
      <c r="H673" s="590"/>
      <c r="I673" s="590"/>
      <c r="J673" s="590"/>
      <c r="K673" s="590"/>
      <c r="L673" s="590"/>
      <c r="M673" s="590"/>
      <c r="N673" s="590"/>
      <c r="O673" s="590"/>
      <c r="P673" s="590"/>
      <c r="Q673" s="590"/>
      <c r="R673" s="590"/>
      <c r="S673" s="590"/>
      <c r="T673" s="590"/>
      <c r="U673" s="590"/>
      <c r="V673" s="590"/>
      <c r="W673" s="590"/>
      <c r="X673" s="590"/>
      <c r="Y673" s="590"/>
      <c r="Z673" s="590"/>
    </row>
    <row r="674" spans="1:26" ht="13.5" customHeight="1">
      <c r="A674" s="589"/>
      <c r="B674" s="590"/>
      <c r="C674" s="590"/>
      <c r="D674" s="605"/>
      <c r="E674" s="590"/>
      <c r="F674" s="625"/>
      <c r="G674" s="590"/>
      <c r="H674" s="590"/>
      <c r="I674" s="590"/>
      <c r="J674" s="590"/>
      <c r="K674" s="590"/>
      <c r="L674" s="590"/>
      <c r="M674" s="590"/>
      <c r="N674" s="590"/>
      <c r="O674" s="590"/>
      <c r="P674" s="590"/>
      <c r="Q674" s="590"/>
      <c r="R674" s="590"/>
      <c r="S674" s="590"/>
      <c r="T674" s="590"/>
      <c r="U674" s="590"/>
      <c r="V674" s="590"/>
      <c r="W674" s="590"/>
      <c r="X674" s="590"/>
      <c r="Y674" s="590"/>
      <c r="Z674" s="590"/>
    </row>
    <row r="675" spans="1:26" ht="13.5" customHeight="1">
      <c r="A675" s="589"/>
      <c r="B675" s="590"/>
      <c r="C675" s="590"/>
      <c r="D675" s="605"/>
      <c r="E675" s="590"/>
      <c r="F675" s="625"/>
      <c r="G675" s="590"/>
      <c r="H675" s="590"/>
      <c r="I675" s="590"/>
      <c r="J675" s="590"/>
      <c r="K675" s="590"/>
      <c r="L675" s="590"/>
      <c r="M675" s="590"/>
      <c r="N675" s="590"/>
      <c r="O675" s="590"/>
      <c r="P675" s="590"/>
      <c r="Q675" s="590"/>
      <c r="R675" s="590"/>
      <c r="S675" s="590"/>
      <c r="T675" s="590"/>
      <c r="U675" s="590"/>
      <c r="V675" s="590"/>
      <c r="W675" s="590"/>
      <c r="X675" s="590"/>
      <c r="Y675" s="590"/>
      <c r="Z675" s="590"/>
    </row>
    <row r="676" spans="1:26" ht="13.5" customHeight="1">
      <c r="A676" s="589"/>
      <c r="B676" s="590"/>
      <c r="C676" s="590"/>
      <c r="D676" s="605"/>
      <c r="E676" s="590"/>
      <c r="F676" s="625"/>
      <c r="G676" s="590"/>
      <c r="H676" s="590"/>
      <c r="I676" s="590"/>
      <c r="J676" s="590"/>
      <c r="K676" s="590"/>
      <c r="L676" s="590"/>
      <c r="M676" s="590"/>
      <c r="N676" s="590"/>
      <c r="O676" s="590"/>
      <c r="P676" s="590"/>
      <c r="Q676" s="590"/>
      <c r="R676" s="590"/>
      <c r="S676" s="590"/>
      <c r="T676" s="590"/>
      <c r="U676" s="590"/>
      <c r="V676" s="590"/>
      <c r="W676" s="590"/>
      <c r="X676" s="590"/>
      <c r="Y676" s="590"/>
      <c r="Z676" s="590"/>
    </row>
    <row r="677" spans="1:26" ht="13.5" customHeight="1">
      <c r="A677" s="589"/>
      <c r="B677" s="590"/>
      <c r="C677" s="590"/>
      <c r="D677" s="605"/>
      <c r="E677" s="590"/>
      <c r="F677" s="625"/>
      <c r="G677" s="590"/>
      <c r="H677" s="590"/>
      <c r="I677" s="590"/>
      <c r="J677" s="590"/>
      <c r="K677" s="590"/>
      <c r="L677" s="590"/>
      <c r="M677" s="590"/>
      <c r="N677" s="590"/>
      <c r="O677" s="590"/>
      <c r="P677" s="590"/>
      <c r="Q677" s="590"/>
      <c r="R677" s="590"/>
      <c r="S677" s="590"/>
      <c r="T677" s="590"/>
      <c r="U677" s="590"/>
      <c r="V677" s="590"/>
      <c r="W677" s="590"/>
      <c r="X677" s="590"/>
      <c r="Y677" s="590"/>
      <c r="Z677" s="590"/>
    </row>
    <row r="678" spans="1:26" ht="13.5" customHeight="1">
      <c r="A678" s="589"/>
      <c r="B678" s="590"/>
      <c r="C678" s="590"/>
      <c r="D678" s="605"/>
      <c r="E678" s="590"/>
      <c r="F678" s="625"/>
      <c r="G678" s="590"/>
      <c r="H678" s="590"/>
      <c r="I678" s="590"/>
      <c r="J678" s="590"/>
      <c r="K678" s="590"/>
      <c r="L678" s="590"/>
      <c r="M678" s="590"/>
      <c r="N678" s="590"/>
      <c r="O678" s="590"/>
      <c r="P678" s="590"/>
      <c r="Q678" s="590"/>
      <c r="R678" s="590"/>
      <c r="S678" s="590"/>
      <c r="T678" s="590"/>
      <c r="U678" s="590"/>
      <c r="V678" s="590"/>
      <c r="W678" s="590"/>
      <c r="X678" s="590"/>
      <c r="Y678" s="590"/>
      <c r="Z678" s="590"/>
    </row>
    <row r="679" spans="1:26" ht="13.5" customHeight="1">
      <c r="A679" s="589"/>
      <c r="B679" s="590"/>
      <c r="C679" s="590"/>
      <c r="D679" s="605"/>
      <c r="E679" s="590"/>
      <c r="F679" s="625"/>
      <c r="G679" s="590"/>
      <c r="H679" s="590"/>
      <c r="I679" s="590"/>
      <c r="J679" s="590"/>
      <c r="K679" s="590"/>
      <c r="L679" s="590"/>
      <c r="M679" s="590"/>
      <c r="N679" s="590"/>
      <c r="O679" s="590"/>
      <c r="P679" s="590"/>
      <c r="Q679" s="590"/>
      <c r="R679" s="590"/>
      <c r="S679" s="590"/>
      <c r="T679" s="590"/>
      <c r="U679" s="590"/>
      <c r="V679" s="590"/>
      <c r="W679" s="590"/>
      <c r="X679" s="590"/>
      <c r="Y679" s="590"/>
      <c r="Z679" s="590"/>
    </row>
    <row r="680" spans="1:26" ht="13.5" customHeight="1">
      <c r="A680" s="589"/>
      <c r="B680" s="590"/>
      <c r="C680" s="590"/>
      <c r="D680" s="605"/>
      <c r="E680" s="590"/>
      <c r="F680" s="625"/>
      <c r="G680" s="590"/>
      <c r="H680" s="590"/>
      <c r="I680" s="590"/>
      <c r="J680" s="590"/>
      <c r="K680" s="590"/>
      <c r="L680" s="590"/>
      <c r="M680" s="590"/>
      <c r="N680" s="590"/>
      <c r="O680" s="590"/>
      <c r="P680" s="590"/>
      <c r="Q680" s="590"/>
      <c r="R680" s="590"/>
      <c r="S680" s="590"/>
      <c r="T680" s="590"/>
      <c r="U680" s="590"/>
      <c r="V680" s="590"/>
      <c r="W680" s="590"/>
      <c r="X680" s="590"/>
      <c r="Y680" s="590"/>
      <c r="Z680" s="590"/>
    </row>
    <row r="681" spans="1:26" ht="13.5" customHeight="1">
      <c r="A681" s="589"/>
      <c r="B681" s="590"/>
      <c r="C681" s="590"/>
      <c r="D681" s="605"/>
      <c r="E681" s="590"/>
      <c r="F681" s="625"/>
      <c r="G681" s="590"/>
      <c r="H681" s="590"/>
      <c r="I681" s="590"/>
      <c r="J681" s="590"/>
      <c r="K681" s="590"/>
      <c r="L681" s="590"/>
      <c r="M681" s="590"/>
      <c r="N681" s="590"/>
      <c r="O681" s="590"/>
      <c r="P681" s="590"/>
      <c r="Q681" s="590"/>
      <c r="R681" s="590"/>
      <c r="S681" s="590"/>
      <c r="T681" s="590"/>
      <c r="U681" s="590"/>
      <c r="V681" s="590"/>
      <c r="W681" s="590"/>
      <c r="X681" s="590"/>
      <c r="Y681" s="590"/>
      <c r="Z681" s="590"/>
    </row>
    <row r="682" spans="1:26" ht="13.5" customHeight="1">
      <c r="A682" s="589"/>
      <c r="B682" s="590"/>
      <c r="C682" s="590"/>
      <c r="D682" s="605"/>
      <c r="E682" s="590"/>
      <c r="F682" s="625"/>
      <c r="G682" s="590"/>
      <c r="H682" s="590"/>
      <c r="I682" s="590"/>
      <c r="J682" s="590"/>
      <c r="K682" s="590"/>
      <c r="L682" s="590"/>
      <c r="M682" s="590"/>
      <c r="N682" s="590"/>
      <c r="O682" s="590"/>
      <c r="P682" s="590"/>
      <c r="Q682" s="590"/>
      <c r="R682" s="590"/>
      <c r="S682" s="590"/>
      <c r="T682" s="590"/>
      <c r="U682" s="590"/>
      <c r="V682" s="590"/>
      <c r="W682" s="590"/>
      <c r="X682" s="590"/>
      <c r="Y682" s="590"/>
      <c r="Z682" s="590"/>
    </row>
    <row r="683" spans="1:26" ht="13.5" customHeight="1">
      <c r="A683" s="589"/>
      <c r="B683" s="590"/>
      <c r="C683" s="590"/>
      <c r="D683" s="605"/>
      <c r="E683" s="590"/>
      <c r="F683" s="625"/>
      <c r="G683" s="590"/>
      <c r="H683" s="590"/>
      <c r="I683" s="590"/>
      <c r="J683" s="590"/>
      <c r="K683" s="590"/>
      <c r="L683" s="590"/>
      <c r="M683" s="590"/>
      <c r="N683" s="590"/>
      <c r="O683" s="590"/>
      <c r="P683" s="590"/>
      <c r="Q683" s="590"/>
      <c r="R683" s="590"/>
      <c r="S683" s="590"/>
      <c r="T683" s="590"/>
      <c r="U683" s="590"/>
      <c r="V683" s="590"/>
      <c r="W683" s="590"/>
      <c r="X683" s="590"/>
      <c r="Y683" s="590"/>
      <c r="Z683" s="590"/>
    </row>
    <row r="684" spans="1:26" ht="13.5" customHeight="1">
      <c r="A684" s="589"/>
      <c r="B684" s="590"/>
      <c r="C684" s="590"/>
      <c r="D684" s="605"/>
      <c r="E684" s="590"/>
      <c r="F684" s="625"/>
      <c r="G684" s="590"/>
      <c r="H684" s="590"/>
      <c r="I684" s="590"/>
      <c r="J684" s="590"/>
      <c r="K684" s="590"/>
      <c r="L684" s="590"/>
      <c r="M684" s="590"/>
      <c r="N684" s="590"/>
      <c r="O684" s="590"/>
      <c r="P684" s="590"/>
      <c r="Q684" s="590"/>
      <c r="R684" s="590"/>
      <c r="S684" s="590"/>
      <c r="T684" s="590"/>
      <c r="U684" s="590"/>
      <c r="V684" s="590"/>
      <c r="W684" s="590"/>
      <c r="X684" s="590"/>
      <c r="Y684" s="590"/>
      <c r="Z684" s="590"/>
    </row>
    <row r="685" spans="1:26" ht="13.5" customHeight="1">
      <c r="A685" s="589"/>
      <c r="B685" s="590"/>
      <c r="C685" s="590"/>
      <c r="D685" s="605"/>
      <c r="E685" s="590"/>
      <c r="F685" s="625"/>
      <c r="G685" s="590"/>
      <c r="H685" s="590"/>
      <c r="I685" s="590"/>
      <c r="J685" s="590"/>
      <c r="K685" s="590"/>
      <c r="L685" s="590"/>
      <c r="M685" s="590"/>
      <c r="N685" s="590"/>
      <c r="O685" s="590"/>
      <c r="P685" s="590"/>
      <c r="Q685" s="590"/>
      <c r="R685" s="590"/>
      <c r="S685" s="590"/>
      <c r="T685" s="590"/>
      <c r="U685" s="590"/>
      <c r="V685" s="590"/>
      <c r="W685" s="590"/>
      <c r="X685" s="590"/>
      <c r="Y685" s="590"/>
      <c r="Z685" s="590"/>
    </row>
    <row r="686" spans="1:26" ht="13.5" customHeight="1">
      <c r="A686" s="589"/>
      <c r="B686" s="590"/>
      <c r="C686" s="590"/>
      <c r="D686" s="605"/>
      <c r="E686" s="590"/>
      <c r="F686" s="625"/>
      <c r="G686" s="590"/>
      <c r="H686" s="590"/>
      <c r="I686" s="590"/>
      <c r="J686" s="590"/>
      <c r="K686" s="590"/>
      <c r="L686" s="590"/>
      <c r="M686" s="590"/>
      <c r="N686" s="590"/>
      <c r="O686" s="590"/>
      <c r="P686" s="590"/>
      <c r="Q686" s="590"/>
      <c r="R686" s="590"/>
      <c r="S686" s="590"/>
      <c r="T686" s="590"/>
      <c r="U686" s="590"/>
      <c r="V686" s="590"/>
      <c r="W686" s="590"/>
      <c r="X686" s="590"/>
      <c r="Y686" s="590"/>
      <c r="Z686" s="590"/>
    </row>
    <row r="687" spans="1:26" ht="13.5" customHeight="1">
      <c r="A687" s="589"/>
      <c r="B687" s="590"/>
      <c r="C687" s="590"/>
      <c r="D687" s="605"/>
      <c r="E687" s="590"/>
      <c r="F687" s="625"/>
      <c r="G687" s="590"/>
      <c r="H687" s="590"/>
      <c r="I687" s="590"/>
      <c r="J687" s="590"/>
      <c r="K687" s="590"/>
      <c r="L687" s="590"/>
      <c r="M687" s="590"/>
      <c r="N687" s="590"/>
      <c r="O687" s="590"/>
      <c r="P687" s="590"/>
      <c r="Q687" s="590"/>
      <c r="R687" s="590"/>
      <c r="S687" s="590"/>
      <c r="T687" s="590"/>
      <c r="U687" s="590"/>
      <c r="V687" s="590"/>
      <c r="W687" s="590"/>
      <c r="X687" s="590"/>
      <c r="Y687" s="590"/>
      <c r="Z687" s="590"/>
    </row>
    <row r="688" spans="1:26" ht="13.5" customHeight="1">
      <c r="A688" s="589"/>
      <c r="B688" s="590"/>
      <c r="C688" s="590"/>
      <c r="D688" s="605"/>
      <c r="E688" s="590"/>
      <c r="F688" s="625"/>
      <c r="G688" s="590"/>
      <c r="H688" s="590"/>
      <c r="I688" s="590"/>
      <c r="J688" s="590"/>
      <c r="K688" s="590"/>
      <c r="L688" s="590"/>
      <c r="M688" s="590"/>
      <c r="N688" s="590"/>
      <c r="O688" s="590"/>
      <c r="P688" s="590"/>
      <c r="Q688" s="590"/>
      <c r="R688" s="590"/>
      <c r="S688" s="590"/>
      <c r="T688" s="590"/>
      <c r="U688" s="590"/>
      <c r="V688" s="590"/>
      <c r="W688" s="590"/>
      <c r="X688" s="590"/>
      <c r="Y688" s="590"/>
      <c r="Z688" s="590"/>
    </row>
    <row r="689" spans="1:26" ht="13.5" customHeight="1">
      <c r="A689" s="589"/>
      <c r="B689" s="590"/>
      <c r="C689" s="590"/>
      <c r="D689" s="605"/>
      <c r="E689" s="590"/>
      <c r="F689" s="625"/>
      <c r="G689" s="590"/>
      <c r="H689" s="590"/>
      <c r="I689" s="590"/>
      <c r="J689" s="590"/>
      <c r="K689" s="590"/>
      <c r="L689" s="590"/>
      <c r="M689" s="590"/>
      <c r="N689" s="590"/>
      <c r="O689" s="590"/>
      <c r="P689" s="590"/>
      <c r="Q689" s="590"/>
      <c r="R689" s="590"/>
      <c r="S689" s="590"/>
      <c r="T689" s="590"/>
      <c r="U689" s="590"/>
      <c r="V689" s="590"/>
      <c r="W689" s="590"/>
      <c r="X689" s="590"/>
      <c r="Y689" s="590"/>
      <c r="Z689" s="590"/>
    </row>
    <row r="690" spans="1:26" ht="13.5" customHeight="1">
      <c r="A690" s="589"/>
      <c r="B690" s="590"/>
      <c r="C690" s="590"/>
      <c r="D690" s="605"/>
      <c r="E690" s="590"/>
      <c r="F690" s="625"/>
      <c r="G690" s="590"/>
      <c r="H690" s="590"/>
      <c r="I690" s="590"/>
      <c r="J690" s="590"/>
      <c r="K690" s="590"/>
      <c r="L690" s="590"/>
      <c r="M690" s="590"/>
      <c r="N690" s="590"/>
      <c r="O690" s="590"/>
      <c r="P690" s="590"/>
      <c r="Q690" s="590"/>
      <c r="R690" s="590"/>
      <c r="S690" s="590"/>
      <c r="T690" s="590"/>
      <c r="U690" s="590"/>
      <c r="V690" s="590"/>
      <c r="W690" s="590"/>
      <c r="X690" s="590"/>
      <c r="Y690" s="590"/>
      <c r="Z690" s="590"/>
    </row>
    <row r="691" spans="1:26" ht="13.5" customHeight="1">
      <c r="A691" s="589"/>
      <c r="B691" s="590"/>
      <c r="C691" s="590"/>
      <c r="D691" s="605"/>
      <c r="E691" s="590"/>
      <c r="F691" s="625"/>
      <c r="G691" s="590"/>
      <c r="H691" s="590"/>
      <c r="I691" s="590"/>
      <c r="J691" s="590"/>
      <c r="K691" s="590"/>
      <c r="L691" s="590"/>
      <c r="M691" s="590"/>
      <c r="N691" s="590"/>
      <c r="O691" s="590"/>
      <c r="P691" s="590"/>
      <c r="Q691" s="590"/>
      <c r="R691" s="590"/>
      <c r="S691" s="590"/>
      <c r="T691" s="590"/>
      <c r="U691" s="590"/>
      <c r="V691" s="590"/>
      <c r="W691" s="590"/>
      <c r="X691" s="590"/>
      <c r="Y691" s="590"/>
      <c r="Z691" s="590"/>
    </row>
    <row r="692" spans="1:26" ht="13.5" customHeight="1">
      <c r="A692" s="589"/>
      <c r="B692" s="590"/>
      <c r="C692" s="590"/>
      <c r="D692" s="605"/>
      <c r="E692" s="590"/>
      <c r="F692" s="625"/>
      <c r="G692" s="590"/>
      <c r="H692" s="590"/>
      <c r="I692" s="590"/>
      <c r="J692" s="590"/>
      <c r="K692" s="590"/>
      <c r="L692" s="590"/>
      <c r="M692" s="590"/>
      <c r="N692" s="590"/>
      <c r="O692" s="590"/>
      <c r="P692" s="590"/>
      <c r="Q692" s="590"/>
      <c r="R692" s="590"/>
      <c r="S692" s="590"/>
      <c r="T692" s="590"/>
      <c r="U692" s="590"/>
      <c r="V692" s="590"/>
      <c r="W692" s="590"/>
      <c r="X692" s="590"/>
      <c r="Y692" s="590"/>
      <c r="Z692" s="590"/>
    </row>
    <row r="693" spans="1:26" ht="13.5" customHeight="1">
      <c r="A693" s="589"/>
      <c r="B693" s="590"/>
      <c r="C693" s="590"/>
      <c r="D693" s="605"/>
      <c r="E693" s="590"/>
      <c r="F693" s="625"/>
      <c r="G693" s="590"/>
      <c r="H693" s="590"/>
      <c r="I693" s="590"/>
      <c r="J693" s="590"/>
      <c r="K693" s="590"/>
      <c r="L693" s="590"/>
      <c r="M693" s="590"/>
      <c r="N693" s="590"/>
      <c r="O693" s="590"/>
      <c r="P693" s="590"/>
      <c r="Q693" s="590"/>
      <c r="R693" s="590"/>
      <c r="S693" s="590"/>
      <c r="T693" s="590"/>
      <c r="U693" s="590"/>
      <c r="V693" s="590"/>
      <c r="W693" s="590"/>
      <c r="X693" s="590"/>
      <c r="Y693" s="590"/>
      <c r="Z693" s="590"/>
    </row>
    <row r="694" spans="1:26" ht="13.5" customHeight="1">
      <c r="A694" s="589"/>
      <c r="B694" s="590"/>
      <c r="C694" s="590"/>
      <c r="D694" s="605"/>
      <c r="E694" s="590"/>
      <c r="F694" s="625"/>
      <c r="G694" s="590"/>
      <c r="H694" s="590"/>
      <c r="I694" s="590"/>
      <c r="J694" s="590"/>
      <c r="K694" s="590"/>
      <c r="L694" s="590"/>
      <c r="M694" s="590"/>
      <c r="N694" s="590"/>
      <c r="O694" s="590"/>
      <c r="P694" s="590"/>
      <c r="Q694" s="590"/>
      <c r="R694" s="590"/>
      <c r="S694" s="590"/>
      <c r="T694" s="590"/>
      <c r="U694" s="590"/>
      <c r="V694" s="590"/>
      <c r="W694" s="590"/>
      <c r="X694" s="590"/>
      <c r="Y694" s="590"/>
      <c r="Z694" s="590"/>
    </row>
    <row r="695" spans="1:26" ht="13.5" customHeight="1">
      <c r="A695" s="589"/>
      <c r="B695" s="590"/>
      <c r="C695" s="590"/>
      <c r="D695" s="605"/>
      <c r="E695" s="590"/>
      <c r="F695" s="625"/>
      <c r="G695" s="590"/>
      <c r="H695" s="590"/>
      <c r="I695" s="590"/>
      <c r="J695" s="590"/>
      <c r="K695" s="590"/>
      <c r="L695" s="590"/>
      <c r="M695" s="590"/>
      <c r="N695" s="590"/>
      <c r="O695" s="590"/>
      <c r="P695" s="590"/>
      <c r="Q695" s="590"/>
      <c r="R695" s="590"/>
      <c r="S695" s="590"/>
      <c r="T695" s="590"/>
      <c r="U695" s="590"/>
      <c r="V695" s="590"/>
      <c r="W695" s="590"/>
      <c r="X695" s="590"/>
      <c r="Y695" s="590"/>
      <c r="Z695" s="590"/>
    </row>
    <row r="696" spans="1:26" ht="13.5" customHeight="1">
      <c r="A696" s="589"/>
      <c r="B696" s="590"/>
      <c r="C696" s="590"/>
      <c r="D696" s="605"/>
      <c r="E696" s="590"/>
      <c r="F696" s="625"/>
      <c r="G696" s="590"/>
      <c r="H696" s="590"/>
      <c r="I696" s="590"/>
      <c r="J696" s="590"/>
      <c r="K696" s="590"/>
      <c r="L696" s="590"/>
      <c r="M696" s="590"/>
      <c r="N696" s="590"/>
      <c r="O696" s="590"/>
      <c r="P696" s="590"/>
      <c r="Q696" s="590"/>
      <c r="R696" s="590"/>
      <c r="S696" s="590"/>
      <c r="T696" s="590"/>
      <c r="U696" s="590"/>
      <c r="V696" s="590"/>
      <c r="W696" s="590"/>
      <c r="X696" s="590"/>
      <c r="Y696" s="590"/>
      <c r="Z696" s="590"/>
    </row>
    <row r="697" spans="1:26" ht="13.5" customHeight="1">
      <c r="A697" s="589"/>
      <c r="B697" s="590"/>
      <c r="C697" s="590"/>
      <c r="D697" s="605"/>
      <c r="E697" s="590"/>
      <c r="F697" s="625"/>
      <c r="G697" s="590"/>
      <c r="H697" s="590"/>
      <c r="I697" s="590"/>
      <c r="J697" s="590"/>
      <c r="K697" s="590"/>
      <c r="L697" s="590"/>
      <c r="M697" s="590"/>
      <c r="N697" s="590"/>
      <c r="O697" s="590"/>
      <c r="P697" s="590"/>
      <c r="Q697" s="590"/>
      <c r="R697" s="590"/>
      <c r="S697" s="590"/>
      <c r="T697" s="590"/>
      <c r="U697" s="590"/>
      <c r="V697" s="590"/>
      <c r="W697" s="590"/>
      <c r="X697" s="590"/>
      <c r="Y697" s="590"/>
      <c r="Z697" s="590"/>
    </row>
    <row r="698" spans="1:26" ht="13.5" customHeight="1">
      <c r="A698" s="589"/>
      <c r="B698" s="590"/>
      <c r="C698" s="590"/>
      <c r="D698" s="605"/>
      <c r="E698" s="590"/>
      <c r="F698" s="625"/>
      <c r="G698" s="590"/>
      <c r="H698" s="590"/>
      <c r="I698" s="590"/>
      <c r="J698" s="590"/>
      <c r="K698" s="590"/>
      <c r="L698" s="590"/>
      <c r="M698" s="590"/>
      <c r="N698" s="590"/>
      <c r="O698" s="590"/>
      <c r="P698" s="590"/>
      <c r="Q698" s="590"/>
      <c r="R698" s="590"/>
      <c r="S698" s="590"/>
      <c r="T698" s="590"/>
      <c r="U698" s="590"/>
      <c r="V698" s="590"/>
      <c r="W698" s="590"/>
      <c r="X698" s="590"/>
      <c r="Y698" s="590"/>
      <c r="Z698" s="590"/>
    </row>
    <row r="699" spans="1:26" ht="13.5" customHeight="1">
      <c r="A699" s="589"/>
      <c r="B699" s="590"/>
      <c r="C699" s="590"/>
      <c r="D699" s="605"/>
      <c r="E699" s="590"/>
      <c r="F699" s="625"/>
      <c r="G699" s="590"/>
      <c r="H699" s="590"/>
      <c r="I699" s="590"/>
      <c r="J699" s="590"/>
      <c r="K699" s="590"/>
      <c r="L699" s="590"/>
      <c r="M699" s="590"/>
      <c r="N699" s="590"/>
      <c r="O699" s="590"/>
      <c r="P699" s="590"/>
      <c r="Q699" s="590"/>
      <c r="R699" s="590"/>
      <c r="S699" s="590"/>
      <c r="T699" s="590"/>
      <c r="U699" s="590"/>
      <c r="V699" s="590"/>
      <c r="W699" s="590"/>
      <c r="X699" s="590"/>
      <c r="Y699" s="590"/>
      <c r="Z699" s="590"/>
    </row>
    <row r="700" spans="1:26" ht="13.5" customHeight="1">
      <c r="A700" s="589"/>
      <c r="B700" s="590"/>
      <c r="C700" s="590"/>
      <c r="D700" s="605"/>
      <c r="E700" s="590"/>
      <c r="F700" s="625"/>
      <c r="G700" s="590"/>
      <c r="H700" s="590"/>
      <c r="I700" s="590"/>
      <c r="J700" s="590"/>
      <c r="K700" s="590"/>
      <c r="L700" s="590"/>
      <c r="M700" s="590"/>
      <c r="N700" s="590"/>
      <c r="O700" s="590"/>
      <c r="P700" s="590"/>
      <c r="Q700" s="590"/>
      <c r="R700" s="590"/>
      <c r="S700" s="590"/>
      <c r="T700" s="590"/>
      <c r="U700" s="590"/>
      <c r="V700" s="590"/>
      <c r="W700" s="590"/>
      <c r="X700" s="590"/>
      <c r="Y700" s="590"/>
      <c r="Z700" s="590"/>
    </row>
    <row r="701" spans="1:26" ht="13.5" customHeight="1">
      <c r="A701" s="589"/>
      <c r="B701" s="590"/>
      <c r="C701" s="590"/>
      <c r="D701" s="605"/>
      <c r="E701" s="590"/>
      <c r="F701" s="625"/>
      <c r="G701" s="590"/>
      <c r="H701" s="590"/>
      <c r="I701" s="590"/>
      <c r="J701" s="590"/>
      <c r="K701" s="590"/>
      <c r="L701" s="590"/>
      <c r="M701" s="590"/>
      <c r="N701" s="590"/>
      <c r="O701" s="590"/>
      <c r="P701" s="590"/>
      <c r="Q701" s="590"/>
      <c r="R701" s="590"/>
      <c r="S701" s="590"/>
      <c r="T701" s="590"/>
      <c r="U701" s="590"/>
      <c r="V701" s="590"/>
      <c r="W701" s="590"/>
      <c r="X701" s="590"/>
      <c r="Y701" s="590"/>
      <c r="Z701" s="590"/>
    </row>
    <row r="702" spans="1:26" ht="13.5" customHeight="1">
      <c r="A702" s="589"/>
      <c r="B702" s="590"/>
      <c r="C702" s="590"/>
      <c r="D702" s="605"/>
      <c r="E702" s="590"/>
      <c r="F702" s="625"/>
      <c r="G702" s="590"/>
      <c r="H702" s="590"/>
      <c r="I702" s="590"/>
      <c r="J702" s="590"/>
      <c r="K702" s="590"/>
      <c r="L702" s="590"/>
      <c r="M702" s="590"/>
      <c r="N702" s="590"/>
      <c r="O702" s="590"/>
      <c r="P702" s="590"/>
      <c r="Q702" s="590"/>
      <c r="R702" s="590"/>
      <c r="S702" s="590"/>
      <c r="T702" s="590"/>
      <c r="U702" s="590"/>
      <c r="V702" s="590"/>
      <c r="W702" s="590"/>
      <c r="X702" s="590"/>
      <c r="Y702" s="590"/>
      <c r="Z702" s="590"/>
    </row>
    <row r="703" spans="1:26" ht="13.5" customHeight="1">
      <c r="A703" s="589"/>
      <c r="B703" s="590"/>
      <c r="C703" s="590"/>
      <c r="D703" s="605"/>
      <c r="E703" s="590"/>
      <c r="F703" s="625"/>
      <c r="G703" s="590"/>
      <c r="H703" s="590"/>
      <c r="I703" s="590"/>
      <c r="J703" s="590"/>
      <c r="K703" s="590"/>
      <c r="L703" s="590"/>
      <c r="M703" s="590"/>
      <c r="N703" s="590"/>
      <c r="O703" s="590"/>
      <c r="P703" s="590"/>
      <c r="Q703" s="590"/>
      <c r="R703" s="590"/>
      <c r="S703" s="590"/>
      <c r="T703" s="590"/>
      <c r="U703" s="590"/>
      <c r="V703" s="590"/>
      <c r="W703" s="590"/>
      <c r="X703" s="590"/>
      <c r="Y703" s="590"/>
      <c r="Z703" s="590"/>
    </row>
    <row r="704" spans="1:26" ht="13.5" customHeight="1">
      <c r="A704" s="589"/>
      <c r="B704" s="590"/>
      <c r="C704" s="590"/>
      <c r="D704" s="605"/>
      <c r="E704" s="590"/>
      <c r="F704" s="625"/>
      <c r="G704" s="590"/>
      <c r="H704" s="590"/>
      <c r="I704" s="590"/>
      <c r="J704" s="590"/>
      <c r="K704" s="590"/>
      <c r="L704" s="590"/>
      <c r="M704" s="590"/>
      <c r="N704" s="590"/>
      <c r="O704" s="590"/>
      <c r="P704" s="590"/>
      <c r="Q704" s="590"/>
      <c r="R704" s="590"/>
      <c r="S704" s="590"/>
      <c r="T704" s="590"/>
      <c r="U704" s="590"/>
      <c r="V704" s="590"/>
      <c r="W704" s="590"/>
      <c r="X704" s="590"/>
      <c r="Y704" s="590"/>
      <c r="Z704" s="590"/>
    </row>
    <row r="705" spans="1:26" ht="13.5" customHeight="1">
      <c r="A705" s="589"/>
      <c r="B705" s="590"/>
      <c r="C705" s="590"/>
      <c r="D705" s="605"/>
      <c r="E705" s="590"/>
      <c r="F705" s="625"/>
      <c r="G705" s="590"/>
      <c r="H705" s="590"/>
      <c r="I705" s="590"/>
      <c r="J705" s="590"/>
      <c r="K705" s="590"/>
      <c r="L705" s="590"/>
      <c r="M705" s="590"/>
      <c r="N705" s="590"/>
      <c r="O705" s="590"/>
      <c r="P705" s="590"/>
      <c r="Q705" s="590"/>
      <c r="R705" s="590"/>
      <c r="S705" s="590"/>
      <c r="T705" s="590"/>
      <c r="U705" s="590"/>
      <c r="V705" s="590"/>
      <c r="W705" s="590"/>
      <c r="X705" s="590"/>
      <c r="Y705" s="590"/>
      <c r="Z705" s="590"/>
    </row>
    <row r="706" spans="1:26" ht="13.5" customHeight="1">
      <c r="A706" s="589"/>
      <c r="B706" s="590"/>
      <c r="C706" s="590"/>
      <c r="D706" s="605"/>
      <c r="E706" s="590"/>
      <c r="F706" s="625"/>
      <c r="G706" s="590"/>
      <c r="H706" s="590"/>
      <c r="I706" s="590"/>
      <c r="J706" s="590"/>
      <c r="K706" s="590"/>
      <c r="L706" s="590"/>
      <c r="M706" s="590"/>
      <c r="N706" s="590"/>
      <c r="O706" s="590"/>
      <c r="P706" s="590"/>
      <c r="Q706" s="590"/>
      <c r="R706" s="590"/>
      <c r="S706" s="590"/>
      <c r="T706" s="590"/>
      <c r="U706" s="590"/>
      <c r="V706" s="590"/>
      <c r="W706" s="590"/>
      <c r="X706" s="590"/>
      <c r="Y706" s="590"/>
      <c r="Z706" s="590"/>
    </row>
    <row r="707" spans="1:26" ht="13.5" customHeight="1">
      <c r="A707" s="589"/>
      <c r="B707" s="590"/>
      <c r="C707" s="590"/>
      <c r="D707" s="605"/>
      <c r="E707" s="590"/>
      <c r="F707" s="625"/>
      <c r="G707" s="590"/>
      <c r="H707" s="590"/>
      <c r="I707" s="590"/>
      <c r="J707" s="590"/>
      <c r="K707" s="590"/>
      <c r="L707" s="590"/>
      <c r="M707" s="590"/>
      <c r="N707" s="590"/>
      <c r="O707" s="590"/>
      <c r="P707" s="590"/>
      <c r="Q707" s="590"/>
      <c r="R707" s="590"/>
      <c r="S707" s="590"/>
      <c r="T707" s="590"/>
      <c r="U707" s="590"/>
      <c r="V707" s="590"/>
      <c r="W707" s="590"/>
      <c r="X707" s="590"/>
      <c r="Y707" s="590"/>
      <c r="Z707" s="590"/>
    </row>
    <row r="708" spans="1:26" ht="13.5" customHeight="1">
      <c r="A708" s="589"/>
      <c r="B708" s="590"/>
      <c r="C708" s="590"/>
      <c r="D708" s="605"/>
      <c r="E708" s="590"/>
      <c r="F708" s="625"/>
      <c r="G708" s="590"/>
      <c r="H708" s="590"/>
      <c r="I708" s="590"/>
      <c r="J708" s="590"/>
      <c r="K708" s="590"/>
      <c r="L708" s="590"/>
      <c r="M708" s="590"/>
      <c r="N708" s="590"/>
      <c r="O708" s="590"/>
      <c r="P708" s="590"/>
      <c r="Q708" s="590"/>
      <c r="R708" s="590"/>
      <c r="S708" s="590"/>
      <c r="T708" s="590"/>
      <c r="U708" s="590"/>
      <c r="V708" s="590"/>
      <c r="W708" s="590"/>
      <c r="X708" s="590"/>
      <c r="Y708" s="590"/>
      <c r="Z708" s="590"/>
    </row>
    <row r="709" spans="1:26" ht="13.5" customHeight="1">
      <c r="A709" s="589"/>
      <c r="B709" s="590"/>
      <c r="C709" s="590"/>
      <c r="D709" s="605"/>
      <c r="E709" s="590"/>
      <c r="F709" s="625"/>
      <c r="G709" s="590"/>
      <c r="H709" s="590"/>
      <c r="I709" s="590"/>
      <c r="J709" s="590"/>
      <c r="K709" s="590"/>
      <c r="L709" s="590"/>
      <c r="M709" s="590"/>
      <c r="N709" s="590"/>
      <c r="O709" s="590"/>
      <c r="P709" s="590"/>
      <c r="Q709" s="590"/>
      <c r="R709" s="590"/>
      <c r="S709" s="590"/>
      <c r="T709" s="590"/>
      <c r="U709" s="590"/>
      <c r="V709" s="590"/>
      <c r="W709" s="590"/>
      <c r="X709" s="590"/>
      <c r="Y709" s="590"/>
      <c r="Z709" s="590"/>
    </row>
    <row r="710" spans="1:26" ht="13.5" customHeight="1">
      <c r="A710" s="589"/>
      <c r="B710" s="590"/>
      <c r="C710" s="590"/>
      <c r="D710" s="605"/>
      <c r="E710" s="590"/>
      <c r="F710" s="625"/>
      <c r="G710" s="590"/>
      <c r="H710" s="590"/>
      <c r="I710" s="590"/>
      <c r="J710" s="590"/>
      <c r="K710" s="590"/>
      <c r="L710" s="590"/>
      <c r="M710" s="590"/>
      <c r="N710" s="590"/>
      <c r="O710" s="590"/>
      <c r="P710" s="590"/>
      <c r="Q710" s="590"/>
      <c r="R710" s="590"/>
      <c r="S710" s="590"/>
      <c r="T710" s="590"/>
      <c r="U710" s="590"/>
      <c r="V710" s="590"/>
      <c r="W710" s="590"/>
      <c r="X710" s="590"/>
      <c r="Y710" s="590"/>
      <c r="Z710" s="590"/>
    </row>
    <row r="711" spans="1:26" ht="13.5" customHeight="1">
      <c r="A711" s="589"/>
      <c r="B711" s="590"/>
      <c r="C711" s="590"/>
      <c r="D711" s="605"/>
      <c r="E711" s="590"/>
      <c r="F711" s="625"/>
      <c r="G711" s="590"/>
      <c r="H711" s="590"/>
      <c r="I711" s="590"/>
      <c r="J711" s="590"/>
      <c r="K711" s="590"/>
      <c r="L711" s="590"/>
      <c r="M711" s="590"/>
      <c r="N711" s="590"/>
      <c r="O711" s="590"/>
      <c r="P711" s="590"/>
      <c r="Q711" s="590"/>
      <c r="R711" s="590"/>
      <c r="S711" s="590"/>
      <c r="T711" s="590"/>
      <c r="U711" s="590"/>
      <c r="V711" s="590"/>
      <c r="W711" s="590"/>
      <c r="X711" s="590"/>
      <c r="Y711" s="590"/>
      <c r="Z711" s="590"/>
    </row>
    <row r="712" spans="1:26" ht="13.5" customHeight="1">
      <c r="A712" s="589"/>
      <c r="B712" s="590"/>
      <c r="C712" s="590"/>
      <c r="D712" s="605"/>
      <c r="E712" s="590"/>
      <c r="F712" s="625"/>
      <c r="G712" s="590"/>
      <c r="H712" s="590"/>
      <c r="I712" s="590"/>
      <c r="J712" s="590"/>
      <c r="K712" s="590"/>
      <c r="L712" s="590"/>
      <c r="M712" s="590"/>
      <c r="N712" s="590"/>
      <c r="O712" s="590"/>
      <c r="P712" s="590"/>
      <c r="Q712" s="590"/>
      <c r="R712" s="590"/>
      <c r="S712" s="590"/>
      <c r="T712" s="590"/>
      <c r="U712" s="590"/>
      <c r="V712" s="590"/>
      <c r="W712" s="590"/>
      <c r="X712" s="590"/>
      <c r="Y712" s="590"/>
      <c r="Z712" s="590"/>
    </row>
    <row r="713" spans="1:26" ht="13.5" customHeight="1">
      <c r="A713" s="589"/>
      <c r="B713" s="590"/>
      <c r="C713" s="590"/>
      <c r="D713" s="605"/>
      <c r="E713" s="590"/>
      <c r="F713" s="625"/>
      <c r="G713" s="590"/>
      <c r="H713" s="590"/>
      <c r="I713" s="590"/>
      <c r="J713" s="590"/>
      <c r="K713" s="590"/>
      <c r="L713" s="590"/>
      <c r="M713" s="590"/>
      <c r="N713" s="590"/>
      <c r="O713" s="590"/>
      <c r="P713" s="590"/>
      <c r="Q713" s="590"/>
      <c r="R713" s="590"/>
      <c r="S713" s="590"/>
      <c r="T713" s="590"/>
      <c r="U713" s="590"/>
      <c r="V713" s="590"/>
      <c r="W713" s="590"/>
      <c r="X713" s="590"/>
      <c r="Y713" s="590"/>
      <c r="Z713" s="590"/>
    </row>
    <row r="714" spans="1:26" ht="13.5" customHeight="1">
      <c r="A714" s="589"/>
      <c r="B714" s="590"/>
      <c r="C714" s="590"/>
      <c r="D714" s="605"/>
      <c r="E714" s="590"/>
      <c r="F714" s="625"/>
      <c r="G714" s="590"/>
      <c r="H714" s="590"/>
      <c r="I714" s="590"/>
      <c r="J714" s="590"/>
      <c r="K714" s="590"/>
      <c r="L714" s="590"/>
      <c r="M714" s="590"/>
      <c r="N714" s="590"/>
      <c r="O714" s="590"/>
      <c r="P714" s="590"/>
      <c r="Q714" s="590"/>
      <c r="R714" s="590"/>
      <c r="S714" s="590"/>
      <c r="T714" s="590"/>
      <c r="U714" s="590"/>
      <c r="V714" s="590"/>
      <c r="W714" s="590"/>
      <c r="X714" s="590"/>
      <c r="Y714" s="590"/>
      <c r="Z714" s="590"/>
    </row>
    <row r="715" spans="1:26" ht="13.5" customHeight="1">
      <c r="A715" s="589"/>
      <c r="B715" s="590"/>
      <c r="C715" s="590"/>
      <c r="D715" s="605"/>
      <c r="E715" s="590"/>
      <c r="F715" s="625"/>
      <c r="G715" s="590"/>
      <c r="H715" s="590"/>
      <c r="I715" s="590"/>
      <c r="J715" s="590"/>
      <c r="K715" s="590"/>
      <c r="L715" s="590"/>
      <c r="M715" s="590"/>
      <c r="N715" s="590"/>
      <c r="O715" s="590"/>
      <c r="P715" s="590"/>
      <c r="Q715" s="590"/>
      <c r="R715" s="590"/>
      <c r="S715" s="590"/>
      <c r="T715" s="590"/>
      <c r="U715" s="590"/>
      <c r="V715" s="590"/>
      <c r="W715" s="590"/>
      <c r="X715" s="590"/>
      <c r="Y715" s="590"/>
      <c r="Z715" s="590"/>
    </row>
    <row r="716" spans="1:26" ht="13.5" customHeight="1">
      <c r="A716" s="589"/>
      <c r="B716" s="590"/>
      <c r="C716" s="590"/>
      <c r="D716" s="605"/>
      <c r="E716" s="590"/>
      <c r="F716" s="625"/>
      <c r="G716" s="590"/>
      <c r="H716" s="590"/>
      <c r="I716" s="590"/>
      <c r="J716" s="590"/>
      <c r="K716" s="590"/>
      <c r="L716" s="590"/>
      <c r="M716" s="590"/>
      <c r="N716" s="590"/>
      <c r="O716" s="590"/>
      <c r="P716" s="590"/>
      <c r="Q716" s="590"/>
      <c r="R716" s="590"/>
      <c r="S716" s="590"/>
      <c r="T716" s="590"/>
      <c r="U716" s="590"/>
      <c r="V716" s="590"/>
      <c r="W716" s="590"/>
      <c r="X716" s="590"/>
      <c r="Y716" s="590"/>
      <c r="Z716" s="590"/>
    </row>
    <row r="717" spans="1:26" ht="13.5" customHeight="1">
      <c r="A717" s="589"/>
      <c r="B717" s="590"/>
      <c r="C717" s="590"/>
      <c r="D717" s="605"/>
      <c r="E717" s="590"/>
      <c r="F717" s="625"/>
      <c r="G717" s="590"/>
      <c r="H717" s="590"/>
      <c r="I717" s="590"/>
      <c r="J717" s="590"/>
      <c r="K717" s="590"/>
      <c r="L717" s="590"/>
      <c r="M717" s="590"/>
      <c r="N717" s="590"/>
      <c r="O717" s="590"/>
      <c r="P717" s="590"/>
      <c r="Q717" s="590"/>
      <c r="R717" s="590"/>
      <c r="S717" s="590"/>
      <c r="T717" s="590"/>
      <c r="U717" s="590"/>
      <c r="V717" s="590"/>
      <c r="W717" s="590"/>
      <c r="X717" s="590"/>
      <c r="Y717" s="590"/>
      <c r="Z717" s="590"/>
    </row>
    <row r="718" spans="1:26" ht="13.5" customHeight="1">
      <c r="A718" s="589"/>
      <c r="B718" s="590"/>
      <c r="C718" s="590"/>
      <c r="D718" s="605"/>
      <c r="E718" s="590"/>
      <c r="F718" s="625"/>
      <c r="G718" s="590"/>
      <c r="H718" s="590"/>
      <c r="I718" s="590"/>
      <c r="J718" s="590"/>
      <c r="K718" s="590"/>
      <c r="L718" s="590"/>
      <c r="M718" s="590"/>
      <c r="N718" s="590"/>
      <c r="O718" s="590"/>
      <c r="P718" s="590"/>
      <c r="Q718" s="590"/>
      <c r="R718" s="590"/>
      <c r="S718" s="590"/>
      <c r="T718" s="590"/>
      <c r="U718" s="590"/>
      <c r="V718" s="590"/>
      <c r="W718" s="590"/>
      <c r="X718" s="590"/>
      <c r="Y718" s="590"/>
      <c r="Z718" s="590"/>
    </row>
    <row r="719" spans="1:26" ht="13.5" customHeight="1">
      <c r="A719" s="589"/>
      <c r="B719" s="590"/>
      <c r="C719" s="590"/>
      <c r="D719" s="605"/>
      <c r="E719" s="590"/>
      <c r="F719" s="625"/>
      <c r="G719" s="590"/>
      <c r="H719" s="590"/>
      <c r="I719" s="590"/>
      <c r="J719" s="590"/>
      <c r="K719" s="590"/>
      <c r="L719" s="590"/>
      <c r="M719" s="590"/>
      <c r="N719" s="590"/>
      <c r="O719" s="590"/>
      <c r="P719" s="590"/>
      <c r="Q719" s="590"/>
      <c r="R719" s="590"/>
      <c r="S719" s="590"/>
      <c r="T719" s="590"/>
      <c r="U719" s="590"/>
      <c r="V719" s="590"/>
      <c r="W719" s="590"/>
      <c r="X719" s="590"/>
      <c r="Y719" s="590"/>
      <c r="Z719" s="590"/>
    </row>
    <row r="720" spans="1:26" ht="13.5" customHeight="1">
      <c r="A720" s="589"/>
      <c r="B720" s="590"/>
      <c r="C720" s="590"/>
      <c r="D720" s="605"/>
      <c r="E720" s="590"/>
      <c r="F720" s="625"/>
      <c r="G720" s="590"/>
      <c r="H720" s="590"/>
      <c r="I720" s="590"/>
      <c r="J720" s="590"/>
      <c r="K720" s="590"/>
      <c r="L720" s="590"/>
      <c r="M720" s="590"/>
      <c r="N720" s="590"/>
      <c r="O720" s="590"/>
      <c r="P720" s="590"/>
      <c r="Q720" s="590"/>
      <c r="R720" s="590"/>
      <c r="S720" s="590"/>
      <c r="T720" s="590"/>
      <c r="U720" s="590"/>
      <c r="V720" s="590"/>
      <c r="W720" s="590"/>
      <c r="X720" s="590"/>
      <c r="Y720" s="590"/>
      <c r="Z720" s="590"/>
    </row>
    <row r="721" spans="1:26" ht="13.5" customHeight="1">
      <c r="A721" s="589"/>
      <c r="B721" s="590"/>
      <c r="C721" s="590"/>
      <c r="D721" s="605"/>
      <c r="E721" s="590"/>
      <c r="F721" s="625"/>
      <c r="G721" s="590"/>
      <c r="H721" s="590"/>
      <c r="I721" s="590"/>
      <c r="J721" s="590"/>
      <c r="K721" s="590"/>
      <c r="L721" s="590"/>
      <c r="M721" s="590"/>
      <c r="N721" s="590"/>
      <c r="O721" s="590"/>
      <c r="P721" s="590"/>
      <c r="Q721" s="590"/>
      <c r="R721" s="590"/>
      <c r="S721" s="590"/>
      <c r="T721" s="590"/>
      <c r="U721" s="590"/>
      <c r="V721" s="590"/>
      <c r="W721" s="590"/>
      <c r="X721" s="590"/>
      <c r="Y721" s="590"/>
      <c r="Z721" s="590"/>
    </row>
    <row r="722" spans="1:26" ht="13.5" customHeight="1">
      <c r="A722" s="589"/>
      <c r="B722" s="590"/>
      <c r="C722" s="590"/>
      <c r="D722" s="605"/>
      <c r="E722" s="590"/>
      <c r="F722" s="625"/>
      <c r="G722" s="590"/>
      <c r="H722" s="590"/>
      <c r="I722" s="590"/>
      <c r="J722" s="590"/>
      <c r="K722" s="590"/>
      <c r="L722" s="590"/>
      <c r="M722" s="590"/>
      <c r="N722" s="590"/>
      <c r="O722" s="590"/>
      <c r="P722" s="590"/>
      <c r="Q722" s="590"/>
      <c r="R722" s="590"/>
      <c r="S722" s="590"/>
      <c r="T722" s="590"/>
      <c r="U722" s="590"/>
      <c r="V722" s="590"/>
      <c r="W722" s="590"/>
      <c r="X722" s="590"/>
      <c r="Y722" s="590"/>
      <c r="Z722" s="590"/>
    </row>
    <row r="723" spans="1:26" ht="13.5" customHeight="1">
      <c r="A723" s="589"/>
      <c r="B723" s="590"/>
      <c r="C723" s="590"/>
      <c r="D723" s="605"/>
      <c r="E723" s="590"/>
      <c r="F723" s="625"/>
      <c r="G723" s="590"/>
      <c r="H723" s="590"/>
      <c r="I723" s="590"/>
      <c r="J723" s="590"/>
      <c r="K723" s="590"/>
      <c r="L723" s="590"/>
      <c r="M723" s="590"/>
      <c r="N723" s="590"/>
      <c r="O723" s="590"/>
      <c r="P723" s="590"/>
      <c r="Q723" s="590"/>
      <c r="R723" s="590"/>
      <c r="S723" s="590"/>
      <c r="T723" s="590"/>
      <c r="U723" s="590"/>
      <c r="V723" s="590"/>
      <c r="W723" s="590"/>
      <c r="X723" s="590"/>
      <c r="Y723" s="590"/>
      <c r="Z723" s="590"/>
    </row>
    <row r="724" spans="1:26" ht="13.5" customHeight="1">
      <c r="A724" s="589"/>
      <c r="B724" s="590"/>
      <c r="C724" s="590"/>
      <c r="D724" s="605"/>
      <c r="E724" s="590"/>
      <c r="F724" s="625"/>
      <c r="G724" s="590"/>
      <c r="H724" s="590"/>
      <c r="I724" s="590"/>
      <c r="J724" s="590"/>
      <c r="K724" s="590"/>
      <c r="L724" s="590"/>
      <c r="M724" s="590"/>
      <c r="N724" s="590"/>
      <c r="O724" s="590"/>
      <c r="P724" s="590"/>
      <c r="Q724" s="590"/>
      <c r="R724" s="590"/>
      <c r="S724" s="590"/>
      <c r="T724" s="590"/>
      <c r="U724" s="590"/>
      <c r="V724" s="590"/>
      <c r="W724" s="590"/>
      <c r="X724" s="590"/>
      <c r="Y724" s="590"/>
      <c r="Z724" s="590"/>
    </row>
    <row r="725" spans="1:26" ht="13.5" customHeight="1">
      <c r="A725" s="589"/>
      <c r="B725" s="590"/>
      <c r="C725" s="590"/>
      <c r="D725" s="605"/>
      <c r="E725" s="590"/>
      <c r="F725" s="625"/>
      <c r="G725" s="590"/>
      <c r="H725" s="590"/>
      <c r="I725" s="590"/>
      <c r="J725" s="590"/>
      <c r="K725" s="590"/>
      <c r="L725" s="590"/>
      <c r="M725" s="590"/>
      <c r="N725" s="590"/>
      <c r="O725" s="590"/>
      <c r="P725" s="590"/>
      <c r="Q725" s="590"/>
      <c r="R725" s="590"/>
      <c r="S725" s="590"/>
      <c r="T725" s="590"/>
      <c r="U725" s="590"/>
      <c r="V725" s="590"/>
      <c r="W725" s="590"/>
      <c r="X725" s="590"/>
      <c r="Y725" s="590"/>
      <c r="Z725" s="590"/>
    </row>
    <row r="726" spans="1:26" ht="13.5" customHeight="1">
      <c r="A726" s="589"/>
      <c r="B726" s="590"/>
      <c r="C726" s="590"/>
      <c r="D726" s="605"/>
      <c r="E726" s="590"/>
      <c r="F726" s="625"/>
      <c r="G726" s="590"/>
      <c r="H726" s="590"/>
      <c r="I726" s="590"/>
      <c r="J726" s="590"/>
      <c r="K726" s="590"/>
      <c r="L726" s="590"/>
      <c r="M726" s="590"/>
      <c r="N726" s="590"/>
      <c r="O726" s="590"/>
      <c r="P726" s="590"/>
      <c r="Q726" s="590"/>
      <c r="R726" s="590"/>
      <c r="S726" s="590"/>
      <c r="T726" s="590"/>
      <c r="U726" s="590"/>
      <c r="V726" s="590"/>
      <c r="W726" s="590"/>
      <c r="X726" s="590"/>
      <c r="Y726" s="590"/>
      <c r="Z726" s="590"/>
    </row>
    <row r="727" spans="1:26" ht="13.5" customHeight="1">
      <c r="A727" s="589"/>
      <c r="B727" s="590"/>
      <c r="C727" s="590"/>
      <c r="D727" s="605"/>
      <c r="E727" s="590"/>
      <c r="F727" s="625"/>
      <c r="G727" s="590"/>
      <c r="H727" s="590"/>
      <c r="I727" s="590"/>
      <c r="J727" s="590"/>
      <c r="K727" s="590"/>
      <c r="L727" s="590"/>
      <c r="M727" s="590"/>
      <c r="N727" s="590"/>
      <c r="O727" s="590"/>
      <c r="P727" s="590"/>
      <c r="Q727" s="590"/>
      <c r="R727" s="590"/>
      <c r="S727" s="590"/>
      <c r="T727" s="590"/>
      <c r="U727" s="590"/>
      <c r="V727" s="590"/>
      <c r="W727" s="590"/>
      <c r="X727" s="590"/>
      <c r="Y727" s="590"/>
      <c r="Z727" s="590"/>
    </row>
    <row r="728" spans="1:26" ht="13.5" customHeight="1">
      <c r="A728" s="589"/>
      <c r="B728" s="590"/>
      <c r="C728" s="590"/>
      <c r="D728" s="605"/>
      <c r="E728" s="590"/>
      <c r="F728" s="625"/>
      <c r="G728" s="590"/>
      <c r="H728" s="590"/>
      <c r="I728" s="590"/>
      <c r="J728" s="590"/>
      <c r="K728" s="590"/>
      <c r="L728" s="590"/>
      <c r="M728" s="590"/>
      <c r="N728" s="590"/>
      <c r="O728" s="590"/>
      <c r="P728" s="590"/>
      <c r="Q728" s="590"/>
      <c r="R728" s="590"/>
      <c r="S728" s="590"/>
      <c r="T728" s="590"/>
      <c r="U728" s="590"/>
      <c r="V728" s="590"/>
      <c r="W728" s="590"/>
      <c r="X728" s="590"/>
      <c r="Y728" s="590"/>
      <c r="Z728" s="590"/>
    </row>
    <row r="729" spans="1:26" ht="13.5" customHeight="1">
      <c r="A729" s="589"/>
      <c r="B729" s="590"/>
      <c r="C729" s="590"/>
      <c r="D729" s="605"/>
      <c r="E729" s="590"/>
      <c r="F729" s="625"/>
      <c r="G729" s="590"/>
      <c r="H729" s="590"/>
      <c r="I729" s="590"/>
      <c r="J729" s="590"/>
      <c r="K729" s="590"/>
      <c r="L729" s="590"/>
      <c r="M729" s="590"/>
      <c r="N729" s="590"/>
      <c r="O729" s="590"/>
      <c r="P729" s="590"/>
      <c r="Q729" s="590"/>
      <c r="R729" s="590"/>
      <c r="S729" s="590"/>
      <c r="T729" s="590"/>
      <c r="U729" s="590"/>
      <c r="V729" s="590"/>
      <c r="W729" s="590"/>
      <c r="X729" s="590"/>
      <c r="Y729" s="590"/>
      <c r="Z729" s="590"/>
    </row>
    <row r="730" spans="1:26" ht="13.5" customHeight="1">
      <c r="A730" s="589"/>
      <c r="B730" s="590"/>
      <c r="C730" s="590"/>
      <c r="D730" s="605"/>
      <c r="E730" s="590"/>
      <c r="F730" s="625"/>
      <c r="G730" s="590"/>
      <c r="H730" s="590"/>
      <c r="I730" s="590"/>
      <c r="J730" s="590"/>
      <c r="K730" s="590"/>
      <c r="L730" s="590"/>
      <c r="M730" s="590"/>
      <c r="N730" s="590"/>
      <c r="O730" s="590"/>
      <c r="P730" s="590"/>
      <c r="Q730" s="590"/>
      <c r="R730" s="590"/>
      <c r="S730" s="590"/>
      <c r="T730" s="590"/>
      <c r="U730" s="590"/>
      <c r="V730" s="590"/>
      <c r="W730" s="590"/>
      <c r="X730" s="590"/>
      <c r="Y730" s="590"/>
      <c r="Z730" s="590"/>
    </row>
    <row r="731" spans="1:26" ht="13.5" customHeight="1">
      <c r="A731" s="589"/>
      <c r="B731" s="590"/>
      <c r="C731" s="590"/>
      <c r="D731" s="605"/>
      <c r="E731" s="590"/>
      <c r="F731" s="625"/>
      <c r="G731" s="590"/>
      <c r="H731" s="590"/>
      <c r="I731" s="590"/>
      <c r="J731" s="590"/>
      <c r="K731" s="590"/>
      <c r="L731" s="590"/>
      <c r="M731" s="590"/>
      <c r="N731" s="590"/>
      <c r="O731" s="590"/>
      <c r="P731" s="590"/>
      <c r="Q731" s="590"/>
      <c r="R731" s="590"/>
      <c r="S731" s="590"/>
      <c r="T731" s="590"/>
      <c r="U731" s="590"/>
      <c r="V731" s="590"/>
      <c r="W731" s="590"/>
      <c r="X731" s="590"/>
      <c r="Y731" s="590"/>
      <c r="Z731" s="590"/>
    </row>
    <row r="732" spans="1:26" ht="13.5" customHeight="1">
      <c r="A732" s="589"/>
      <c r="B732" s="590"/>
      <c r="C732" s="590"/>
      <c r="D732" s="605"/>
      <c r="E732" s="590"/>
      <c r="F732" s="625"/>
      <c r="G732" s="590"/>
      <c r="H732" s="590"/>
      <c r="I732" s="590"/>
      <c r="J732" s="590"/>
      <c r="K732" s="590"/>
      <c r="L732" s="590"/>
      <c r="M732" s="590"/>
      <c r="N732" s="590"/>
      <c r="O732" s="590"/>
      <c r="P732" s="590"/>
      <c r="Q732" s="590"/>
      <c r="R732" s="590"/>
      <c r="S732" s="590"/>
      <c r="T732" s="590"/>
      <c r="U732" s="590"/>
      <c r="V732" s="590"/>
      <c r="W732" s="590"/>
      <c r="X732" s="590"/>
      <c r="Y732" s="590"/>
      <c r="Z732" s="590"/>
    </row>
    <row r="733" spans="1:26" ht="13.5" customHeight="1">
      <c r="A733" s="589"/>
      <c r="B733" s="590"/>
      <c r="C733" s="590"/>
      <c r="D733" s="605"/>
      <c r="E733" s="590"/>
      <c r="F733" s="625"/>
      <c r="G733" s="590"/>
      <c r="H733" s="590"/>
      <c r="I733" s="590"/>
      <c r="J733" s="590"/>
      <c r="K733" s="590"/>
      <c r="L733" s="590"/>
      <c r="M733" s="590"/>
      <c r="N733" s="590"/>
      <c r="O733" s="590"/>
      <c r="P733" s="590"/>
      <c r="Q733" s="590"/>
      <c r="R733" s="590"/>
      <c r="S733" s="590"/>
      <c r="T733" s="590"/>
      <c r="U733" s="590"/>
      <c r="V733" s="590"/>
      <c r="W733" s="590"/>
      <c r="X733" s="590"/>
      <c r="Y733" s="590"/>
      <c r="Z733" s="590"/>
    </row>
    <row r="734" spans="1:26" ht="13.5" customHeight="1">
      <c r="A734" s="589"/>
      <c r="B734" s="590"/>
      <c r="C734" s="590"/>
      <c r="D734" s="605"/>
      <c r="E734" s="590"/>
      <c r="F734" s="625"/>
      <c r="G734" s="590"/>
      <c r="H734" s="590"/>
      <c r="I734" s="590"/>
      <c r="J734" s="590"/>
      <c r="K734" s="590"/>
      <c r="L734" s="590"/>
      <c r="M734" s="590"/>
      <c r="N734" s="590"/>
      <c r="O734" s="590"/>
      <c r="P734" s="590"/>
      <c r="Q734" s="590"/>
      <c r="R734" s="590"/>
      <c r="S734" s="590"/>
      <c r="T734" s="590"/>
      <c r="U734" s="590"/>
      <c r="V734" s="590"/>
      <c r="W734" s="590"/>
      <c r="X734" s="590"/>
      <c r="Y734" s="590"/>
      <c r="Z734" s="590"/>
    </row>
    <row r="735" spans="1:26" ht="13.5" customHeight="1">
      <c r="A735" s="589"/>
      <c r="B735" s="590"/>
      <c r="C735" s="590"/>
      <c r="D735" s="605"/>
      <c r="E735" s="590"/>
      <c r="F735" s="625"/>
      <c r="G735" s="590"/>
      <c r="H735" s="590"/>
      <c r="I735" s="590"/>
      <c r="J735" s="590"/>
      <c r="K735" s="590"/>
      <c r="L735" s="590"/>
      <c r="M735" s="590"/>
      <c r="N735" s="590"/>
      <c r="O735" s="590"/>
      <c r="P735" s="590"/>
      <c r="Q735" s="590"/>
      <c r="R735" s="590"/>
      <c r="S735" s="590"/>
      <c r="T735" s="590"/>
      <c r="U735" s="590"/>
      <c r="V735" s="590"/>
      <c r="W735" s="590"/>
      <c r="X735" s="590"/>
      <c r="Y735" s="590"/>
      <c r="Z735" s="590"/>
    </row>
    <row r="736" spans="1:26" ht="13.5" customHeight="1">
      <c r="A736" s="589"/>
      <c r="B736" s="590"/>
      <c r="C736" s="590"/>
      <c r="D736" s="605"/>
      <c r="E736" s="590"/>
      <c r="F736" s="625"/>
      <c r="G736" s="590"/>
      <c r="H736" s="590"/>
      <c r="I736" s="590"/>
      <c r="J736" s="590"/>
      <c r="K736" s="590"/>
      <c r="L736" s="590"/>
      <c r="M736" s="590"/>
      <c r="N736" s="590"/>
      <c r="O736" s="590"/>
      <c r="P736" s="590"/>
      <c r="Q736" s="590"/>
      <c r="R736" s="590"/>
      <c r="S736" s="590"/>
      <c r="T736" s="590"/>
      <c r="U736" s="590"/>
      <c r="V736" s="590"/>
      <c r="W736" s="590"/>
      <c r="X736" s="590"/>
      <c r="Y736" s="590"/>
      <c r="Z736" s="590"/>
    </row>
    <row r="737" spans="1:26" ht="13.5" customHeight="1">
      <c r="A737" s="589"/>
      <c r="B737" s="590"/>
      <c r="C737" s="590"/>
      <c r="D737" s="605"/>
      <c r="E737" s="590"/>
      <c r="F737" s="625"/>
      <c r="G737" s="590"/>
      <c r="H737" s="590"/>
      <c r="I737" s="590"/>
      <c r="J737" s="590"/>
      <c r="K737" s="590"/>
      <c r="L737" s="590"/>
      <c r="M737" s="590"/>
      <c r="N737" s="590"/>
      <c r="O737" s="590"/>
      <c r="P737" s="590"/>
      <c r="Q737" s="590"/>
      <c r="R737" s="590"/>
      <c r="S737" s="590"/>
      <c r="T737" s="590"/>
      <c r="U737" s="590"/>
      <c r="V737" s="590"/>
      <c r="W737" s="590"/>
      <c r="X737" s="590"/>
      <c r="Y737" s="590"/>
      <c r="Z737" s="590"/>
    </row>
    <row r="738" spans="1:26" ht="13.5" customHeight="1">
      <c r="A738" s="589"/>
      <c r="B738" s="590"/>
      <c r="C738" s="590"/>
      <c r="D738" s="605"/>
      <c r="E738" s="590"/>
      <c r="F738" s="625"/>
      <c r="G738" s="590"/>
      <c r="H738" s="590"/>
      <c r="I738" s="590"/>
      <c r="J738" s="590"/>
      <c r="K738" s="590"/>
      <c r="L738" s="590"/>
      <c r="M738" s="590"/>
      <c r="N738" s="590"/>
      <c r="O738" s="590"/>
      <c r="P738" s="590"/>
      <c r="Q738" s="590"/>
      <c r="R738" s="590"/>
      <c r="S738" s="590"/>
      <c r="T738" s="590"/>
      <c r="U738" s="590"/>
      <c r="V738" s="590"/>
      <c r="W738" s="590"/>
      <c r="X738" s="590"/>
      <c r="Y738" s="590"/>
      <c r="Z738" s="590"/>
    </row>
    <row r="739" spans="1:26" ht="13.5" customHeight="1">
      <c r="A739" s="589"/>
      <c r="B739" s="590"/>
      <c r="C739" s="590"/>
      <c r="D739" s="605"/>
      <c r="E739" s="590"/>
      <c r="F739" s="625"/>
      <c r="G739" s="590"/>
      <c r="H739" s="590"/>
      <c r="I739" s="590"/>
      <c r="J739" s="590"/>
      <c r="K739" s="590"/>
      <c r="L739" s="590"/>
      <c r="M739" s="590"/>
      <c r="N739" s="590"/>
      <c r="O739" s="590"/>
      <c r="P739" s="590"/>
      <c r="Q739" s="590"/>
      <c r="R739" s="590"/>
      <c r="S739" s="590"/>
      <c r="T739" s="590"/>
      <c r="U739" s="590"/>
      <c r="V739" s="590"/>
      <c r="W739" s="590"/>
      <c r="X739" s="590"/>
      <c r="Y739" s="590"/>
      <c r="Z739" s="590"/>
    </row>
    <row r="740" spans="1:26" ht="13.5" customHeight="1">
      <c r="A740" s="589"/>
      <c r="B740" s="590"/>
      <c r="C740" s="590"/>
      <c r="D740" s="605"/>
      <c r="E740" s="590"/>
      <c r="F740" s="625"/>
      <c r="G740" s="590"/>
      <c r="H740" s="590"/>
      <c r="I740" s="590"/>
      <c r="J740" s="590"/>
      <c r="K740" s="590"/>
      <c r="L740" s="590"/>
      <c r="M740" s="590"/>
      <c r="N740" s="590"/>
      <c r="O740" s="590"/>
      <c r="P740" s="590"/>
      <c r="Q740" s="590"/>
      <c r="R740" s="590"/>
      <c r="S740" s="590"/>
      <c r="T740" s="590"/>
      <c r="U740" s="590"/>
      <c r="V740" s="590"/>
      <c r="W740" s="590"/>
      <c r="X740" s="590"/>
      <c r="Y740" s="590"/>
      <c r="Z740" s="590"/>
    </row>
    <row r="741" spans="1:26" ht="13.5" customHeight="1">
      <c r="A741" s="589"/>
      <c r="B741" s="590"/>
      <c r="C741" s="590"/>
      <c r="D741" s="605"/>
      <c r="E741" s="590"/>
      <c r="F741" s="625"/>
      <c r="G741" s="590"/>
      <c r="H741" s="590"/>
      <c r="I741" s="590"/>
      <c r="J741" s="590"/>
      <c r="K741" s="590"/>
      <c r="L741" s="590"/>
      <c r="M741" s="590"/>
      <c r="N741" s="590"/>
      <c r="O741" s="590"/>
      <c r="P741" s="590"/>
      <c r="Q741" s="590"/>
      <c r="R741" s="590"/>
      <c r="S741" s="590"/>
      <c r="T741" s="590"/>
      <c r="U741" s="590"/>
      <c r="V741" s="590"/>
      <c r="W741" s="590"/>
      <c r="X741" s="590"/>
      <c r="Y741" s="590"/>
      <c r="Z741" s="590"/>
    </row>
    <row r="742" spans="1:26" ht="13.5" customHeight="1">
      <c r="A742" s="589"/>
      <c r="B742" s="590"/>
      <c r="C742" s="590"/>
      <c r="D742" s="605"/>
      <c r="E742" s="590"/>
      <c r="F742" s="625"/>
      <c r="G742" s="590"/>
      <c r="H742" s="590"/>
      <c r="I742" s="590"/>
      <c r="J742" s="590"/>
      <c r="K742" s="590"/>
      <c r="L742" s="590"/>
      <c r="M742" s="590"/>
      <c r="N742" s="590"/>
      <c r="O742" s="590"/>
      <c r="P742" s="590"/>
      <c r="Q742" s="590"/>
      <c r="R742" s="590"/>
      <c r="S742" s="590"/>
      <c r="T742" s="590"/>
      <c r="U742" s="590"/>
      <c r="V742" s="590"/>
      <c r="W742" s="590"/>
      <c r="X742" s="590"/>
      <c r="Y742" s="590"/>
      <c r="Z742" s="590"/>
    </row>
    <row r="743" spans="1:26" ht="13.5" customHeight="1">
      <c r="A743" s="589"/>
      <c r="B743" s="590"/>
      <c r="C743" s="590"/>
      <c r="D743" s="605"/>
      <c r="E743" s="590"/>
      <c r="F743" s="625"/>
      <c r="G743" s="590"/>
      <c r="H743" s="590"/>
      <c r="I743" s="590"/>
      <c r="J743" s="590"/>
      <c r="K743" s="590"/>
      <c r="L743" s="590"/>
      <c r="M743" s="590"/>
      <c r="N743" s="590"/>
      <c r="O743" s="590"/>
      <c r="P743" s="590"/>
      <c r="Q743" s="590"/>
      <c r="R743" s="590"/>
      <c r="S743" s="590"/>
      <c r="T743" s="590"/>
      <c r="U743" s="590"/>
      <c r="V743" s="590"/>
      <c r="W743" s="590"/>
      <c r="X743" s="590"/>
      <c r="Y743" s="590"/>
      <c r="Z743" s="590"/>
    </row>
    <row r="744" spans="1:26" ht="13.5" customHeight="1">
      <c r="A744" s="589"/>
      <c r="B744" s="590"/>
      <c r="C744" s="590"/>
      <c r="D744" s="605"/>
      <c r="E744" s="590"/>
      <c r="F744" s="625"/>
      <c r="G744" s="590"/>
      <c r="H744" s="590"/>
      <c r="I744" s="590"/>
      <c r="J744" s="590"/>
      <c r="K744" s="590"/>
      <c r="L744" s="590"/>
      <c r="M744" s="590"/>
      <c r="N744" s="590"/>
      <c r="O744" s="590"/>
      <c r="P744" s="590"/>
      <c r="Q744" s="590"/>
      <c r="R744" s="590"/>
      <c r="S744" s="590"/>
      <c r="T744" s="590"/>
      <c r="U744" s="590"/>
      <c r="V744" s="590"/>
      <c r="W744" s="590"/>
      <c r="X744" s="590"/>
      <c r="Y744" s="590"/>
      <c r="Z744" s="590"/>
    </row>
    <row r="745" spans="1:26" ht="13.5" customHeight="1">
      <c r="A745" s="589"/>
      <c r="B745" s="590"/>
      <c r="C745" s="590"/>
      <c r="D745" s="605"/>
      <c r="E745" s="590"/>
      <c r="F745" s="625"/>
      <c r="G745" s="590"/>
      <c r="H745" s="590"/>
      <c r="I745" s="590"/>
      <c r="J745" s="590"/>
      <c r="K745" s="590"/>
      <c r="L745" s="590"/>
      <c r="M745" s="590"/>
      <c r="N745" s="590"/>
      <c r="O745" s="590"/>
      <c r="P745" s="590"/>
      <c r="Q745" s="590"/>
      <c r="R745" s="590"/>
      <c r="S745" s="590"/>
      <c r="T745" s="590"/>
      <c r="U745" s="590"/>
      <c r="V745" s="590"/>
      <c r="W745" s="590"/>
      <c r="X745" s="590"/>
      <c r="Y745" s="590"/>
      <c r="Z745" s="590"/>
    </row>
    <row r="746" spans="1:26" ht="13.5" customHeight="1">
      <c r="A746" s="589"/>
      <c r="B746" s="590"/>
      <c r="C746" s="590"/>
      <c r="D746" s="605"/>
      <c r="E746" s="590"/>
      <c r="F746" s="625"/>
      <c r="G746" s="590"/>
      <c r="H746" s="590"/>
      <c r="I746" s="590"/>
      <c r="J746" s="590"/>
      <c r="K746" s="590"/>
      <c r="L746" s="590"/>
      <c r="M746" s="590"/>
      <c r="N746" s="590"/>
      <c r="O746" s="590"/>
      <c r="P746" s="590"/>
      <c r="Q746" s="590"/>
      <c r="R746" s="590"/>
      <c r="S746" s="590"/>
      <c r="T746" s="590"/>
      <c r="U746" s="590"/>
      <c r="V746" s="590"/>
      <c r="W746" s="590"/>
      <c r="X746" s="590"/>
      <c r="Y746" s="590"/>
      <c r="Z746" s="590"/>
    </row>
    <row r="747" spans="1:26" ht="13.5" customHeight="1">
      <c r="A747" s="589"/>
      <c r="B747" s="590"/>
      <c r="C747" s="590"/>
      <c r="D747" s="605"/>
      <c r="E747" s="590"/>
      <c r="F747" s="625"/>
      <c r="G747" s="590"/>
      <c r="H747" s="590"/>
      <c r="I747" s="590"/>
      <c r="J747" s="590"/>
      <c r="K747" s="590"/>
      <c r="L747" s="590"/>
      <c r="M747" s="590"/>
      <c r="N747" s="590"/>
      <c r="O747" s="590"/>
      <c r="P747" s="590"/>
      <c r="Q747" s="590"/>
      <c r="R747" s="590"/>
      <c r="S747" s="590"/>
      <c r="T747" s="590"/>
      <c r="U747" s="590"/>
      <c r="V747" s="590"/>
      <c r="W747" s="590"/>
      <c r="X747" s="590"/>
      <c r="Y747" s="590"/>
      <c r="Z747" s="590"/>
    </row>
    <row r="748" spans="1:26" ht="13.5" customHeight="1">
      <c r="A748" s="589"/>
      <c r="B748" s="590"/>
      <c r="C748" s="590"/>
      <c r="D748" s="605"/>
      <c r="E748" s="590"/>
      <c r="F748" s="625"/>
      <c r="G748" s="590"/>
      <c r="H748" s="590"/>
      <c r="I748" s="590"/>
      <c r="J748" s="590"/>
      <c r="K748" s="590"/>
      <c r="L748" s="590"/>
      <c r="M748" s="590"/>
      <c r="N748" s="590"/>
      <c r="O748" s="590"/>
      <c r="P748" s="590"/>
      <c r="Q748" s="590"/>
      <c r="R748" s="590"/>
      <c r="S748" s="590"/>
      <c r="T748" s="590"/>
      <c r="U748" s="590"/>
      <c r="V748" s="590"/>
      <c r="W748" s="590"/>
      <c r="X748" s="590"/>
      <c r="Y748" s="590"/>
      <c r="Z748" s="590"/>
    </row>
    <row r="749" spans="1:26" ht="13.5" customHeight="1">
      <c r="A749" s="589"/>
      <c r="B749" s="590"/>
      <c r="C749" s="590"/>
      <c r="D749" s="605"/>
      <c r="E749" s="590"/>
      <c r="F749" s="625"/>
      <c r="G749" s="590"/>
      <c r="H749" s="590"/>
      <c r="I749" s="590"/>
      <c r="J749" s="590"/>
      <c r="K749" s="590"/>
      <c r="L749" s="590"/>
      <c r="M749" s="590"/>
      <c r="N749" s="590"/>
      <c r="O749" s="590"/>
      <c r="P749" s="590"/>
      <c r="Q749" s="590"/>
      <c r="R749" s="590"/>
      <c r="S749" s="590"/>
      <c r="T749" s="590"/>
      <c r="U749" s="590"/>
      <c r="V749" s="590"/>
      <c r="W749" s="590"/>
      <c r="X749" s="590"/>
      <c r="Y749" s="590"/>
      <c r="Z749" s="590"/>
    </row>
    <row r="750" spans="1:26" ht="13.5" customHeight="1">
      <c r="A750" s="589"/>
      <c r="B750" s="590"/>
      <c r="C750" s="590"/>
      <c r="D750" s="605"/>
      <c r="E750" s="590"/>
      <c r="F750" s="625"/>
      <c r="G750" s="590"/>
      <c r="H750" s="590"/>
      <c r="I750" s="590"/>
      <c r="J750" s="590"/>
      <c r="K750" s="590"/>
      <c r="L750" s="590"/>
      <c r="M750" s="590"/>
      <c r="N750" s="590"/>
      <c r="O750" s="590"/>
      <c r="P750" s="590"/>
      <c r="Q750" s="590"/>
      <c r="R750" s="590"/>
      <c r="S750" s="590"/>
      <c r="T750" s="590"/>
      <c r="U750" s="590"/>
      <c r="V750" s="590"/>
      <c r="W750" s="590"/>
      <c r="X750" s="590"/>
      <c r="Y750" s="590"/>
      <c r="Z750" s="590"/>
    </row>
    <row r="751" spans="1:26" ht="13.5" customHeight="1">
      <c r="A751" s="589"/>
      <c r="B751" s="590"/>
      <c r="C751" s="590"/>
      <c r="D751" s="605"/>
      <c r="E751" s="590"/>
      <c r="F751" s="625"/>
      <c r="G751" s="590"/>
      <c r="H751" s="590"/>
      <c r="I751" s="590"/>
      <c r="J751" s="590"/>
      <c r="K751" s="590"/>
      <c r="L751" s="590"/>
      <c r="M751" s="590"/>
      <c r="N751" s="590"/>
      <c r="O751" s="590"/>
      <c r="P751" s="590"/>
      <c r="Q751" s="590"/>
      <c r="R751" s="590"/>
      <c r="S751" s="590"/>
      <c r="T751" s="590"/>
      <c r="U751" s="590"/>
      <c r="V751" s="590"/>
      <c r="W751" s="590"/>
      <c r="X751" s="590"/>
      <c r="Y751" s="590"/>
      <c r="Z751" s="590"/>
    </row>
    <row r="752" spans="1:26" ht="13.5" customHeight="1">
      <c r="A752" s="589"/>
      <c r="B752" s="590"/>
      <c r="C752" s="590"/>
      <c r="D752" s="605"/>
      <c r="E752" s="590"/>
      <c r="F752" s="625"/>
      <c r="G752" s="590"/>
      <c r="H752" s="590"/>
      <c r="I752" s="590"/>
      <c r="J752" s="590"/>
      <c r="K752" s="590"/>
      <c r="L752" s="590"/>
      <c r="M752" s="590"/>
      <c r="N752" s="590"/>
      <c r="O752" s="590"/>
      <c r="P752" s="590"/>
      <c r="Q752" s="590"/>
      <c r="R752" s="590"/>
      <c r="S752" s="590"/>
      <c r="T752" s="590"/>
      <c r="U752" s="590"/>
      <c r="V752" s="590"/>
      <c r="W752" s="590"/>
      <c r="X752" s="590"/>
      <c r="Y752" s="590"/>
      <c r="Z752" s="590"/>
    </row>
    <row r="753" spans="1:26" ht="13.5" customHeight="1">
      <c r="A753" s="589"/>
      <c r="B753" s="590"/>
      <c r="C753" s="590"/>
      <c r="D753" s="605"/>
      <c r="E753" s="590"/>
      <c r="F753" s="625"/>
      <c r="G753" s="590"/>
      <c r="H753" s="590"/>
      <c r="I753" s="590"/>
      <c r="J753" s="590"/>
      <c r="K753" s="590"/>
      <c r="L753" s="590"/>
      <c r="M753" s="590"/>
      <c r="N753" s="590"/>
      <c r="O753" s="590"/>
      <c r="P753" s="590"/>
      <c r="Q753" s="590"/>
      <c r="R753" s="590"/>
      <c r="S753" s="590"/>
      <c r="T753" s="590"/>
      <c r="U753" s="590"/>
      <c r="V753" s="590"/>
      <c r="W753" s="590"/>
      <c r="X753" s="590"/>
      <c r="Y753" s="590"/>
      <c r="Z753" s="590"/>
    </row>
    <row r="754" spans="1:26" ht="13.5" customHeight="1">
      <c r="A754" s="589"/>
      <c r="B754" s="590"/>
      <c r="C754" s="590"/>
      <c r="D754" s="605"/>
      <c r="E754" s="590"/>
      <c r="F754" s="625"/>
      <c r="G754" s="590"/>
      <c r="H754" s="590"/>
      <c r="I754" s="590"/>
      <c r="J754" s="590"/>
      <c r="K754" s="590"/>
      <c r="L754" s="590"/>
      <c r="M754" s="590"/>
      <c r="N754" s="590"/>
      <c r="O754" s="590"/>
      <c r="P754" s="590"/>
      <c r="Q754" s="590"/>
      <c r="R754" s="590"/>
      <c r="S754" s="590"/>
      <c r="T754" s="590"/>
      <c r="U754" s="590"/>
      <c r="V754" s="590"/>
      <c r="W754" s="590"/>
      <c r="X754" s="590"/>
      <c r="Y754" s="590"/>
      <c r="Z754" s="590"/>
    </row>
    <row r="755" spans="1:26" ht="13.5" customHeight="1">
      <c r="A755" s="589"/>
      <c r="B755" s="590"/>
      <c r="C755" s="590"/>
      <c r="D755" s="605"/>
      <c r="E755" s="590"/>
      <c r="F755" s="625"/>
      <c r="G755" s="590"/>
      <c r="H755" s="590"/>
      <c r="I755" s="590"/>
      <c r="J755" s="590"/>
      <c r="K755" s="590"/>
      <c r="L755" s="590"/>
      <c r="M755" s="590"/>
      <c r="N755" s="590"/>
      <c r="O755" s="590"/>
      <c r="P755" s="590"/>
      <c r="Q755" s="590"/>
      <c r="R755" s="590"/>
      <c r="S755" s="590"/>
      <c r="T755" s="590"/>
      <c r="U755" s="590"/>
      <c r="V755" s="590"/>
      <c r="W755" s="590"/>
      <c r="X755" s="590"/>
      <c r="Y755" s="590"/>
      <c r="Z755" s="590"/>
    </row>
    <row r="756" spans="1:26" ht="13.5" customHeight="1">
      <c r="A756" s="589"/>
      <c r="B756" s="590"/>
      <c r="C756" s="590"/>
      <c r="D756" s="605"/>
      <c r="E756" s="590"/>
      <c r="F756" s="625"/>
      <c r="G756" s="590"/>
      <c r="H756" s="590"/>
      <c r="I756" s="590"/>
      <c r="J756" s="590"/>
      <c r="K756" s="590"/>
      <c r="L756" s="590"/>
      <c r="M756" s="590"/>
      <c r="N756" s="590"/>
      <c r="O756" s="590"/>
      <c r="P756" s="590"/>
      <c r="Q756" s="590"/>
      <c r="R756" s="590"/>
      <c r="S756" s="590"/>
      <c r="T756" s="590"/>
      <c r="U756" s="590"/>
      <c r="V756" s="590"/>
      <c r="W756" s="590"/>
      <c r="X756" s="590"/>
      <c r="Y756" s="590"/>
      <c r="Z756" s="590"/>
    </row>
    <row r="757" spans="1:26" ht="13.5" customHeight="1">
      <c r="A757" s="589"/>
      <c r="B757" s="590"/>
      <c r="C757" s="590"/>
      <c r="D757" s="605"/>
      <c r="E757" s="590"/>
      <c r="F757" s="625"/>
      <c r="G757" s="590"/>
      <c r="H757" s="590"/>
      <c r="I757" s="590"/>
      <c r="J757" s="590"/>
      <c r="K757" s="590"/>
      <c r="L757" s="590"/>
      <c r="M757" s="590"/>
      <c r="N757" s="590"/>
      <c r="O757" s="590"/>
      <c r="P757" s="590"/>
      <c r="Q757" s="590"/>
      <c r="R757" s="590"/>
      <c r="S757" s="590"/>
      <c r="T757" s="590"/>
      <c r="U757" s="590"/>
      <c r="V757" s="590"/>
      <c r="W757" s="590"/>
      <c r="X757" s="590"/>
      <c r="Y757" s="590"/>
      <c r="Z757" s="590"/>
    </row>
    <row r="758" spans="1:26" ht="13.5" customHeight="1">
      <c r="A758" s="589"/>
      <c r="B758" s="590"/>
      <c r="C758" s="590"/>
      <c r="D758" s="605"/>
      <c r="E758" s="590"/>
      <c r="F758" s="625"/>
      <c r="G758" s="590"/>
      <c r="H758" s="590"/>
      <c r="I758" s="590"/>
      <c r="J758" s="590"/>
      <c r="K758" s="590"/>
      <c r="L758" s="590"/>
      <c r="M758" s="590"/>
      <c r="N758" s="590"/>
      <c r="O758" s="590"/>
      <c r="P758" s="590"/>
      <c r="Q758" s="590"/>
      <c r="R758" s="590"/>
      <c r="S758" s="590"/>
      <c r="T758" s="590"/>
      <c r="U758" s="590"/>
      <c r="V758" s="590"/>
      <c r="W758" s="590"/>
      <c r="X758" s="590"/>
      <c r="Y758" s="590"/>
      <c r="Z758" s="590"/>
    </row>
    <row r="759" spans="1:26" ht="13.5" customHeight="1">
      <c r="A759" s="589"/>
      <c r="B759" s="590"/>
      <c r="C759" s="590"/>
      <c r="D759" s="605"/>
      <c r="E759" s="590"/>
      <c r="F759" s="625"/>
      <c r="G759" s="590"/>
      <c r="H759" s="590"/>
      <c r="I759" s="590"/>
      <c r="J759" s="590"/>
      <c r="K759" s="590"/>
      <c r="L759" s="590"/>
      <c r="M759" s="590"/>
      <c r="N759" s="590"/>
      <c r="O759" s="590"/>
      <c r="P759" s="590"/>
      <c r="Q759" s="590"/>
      <c r="R759" s="590"/>
      <c r="S759" s="590"/>
      <c r="T759" s="590"/>
      <c r="U759" s="590"/>
      <c r="V759" s="590"/>
      <c r="W759" s="590"/>
      <c r="X759" s="590"/>
      <c r="Y759" s="590"/>
      <c r="Z759" s="590"/>
    </row>
    <row r="760" spans="1:26" ht="13.5" customHeight="1">
      <c r="A760" s="589"/>
      <c r="B760" s="590"/>
      <c r="C760" s="590"/>
      <c r="D760" s="605"/>
      <c r="E760" s="590"/>
      <c r="F760" s="625"/>
      <c r="G760" s="590"/>
      <c r="H760" s="590"/>
      <c r="I760" s="590"/>
      <c r="J760" s="590"/>
      <c r="K760" s="590"/>
      <c r="L760" s="590"/>
      <c r="M760" s="590"/>
      <c r="N760" s="590"/>
      <c r="O760" s="590"/>
      <c r="P760" s="590"/>
      <c r="Q760" s="590"/>
      <c r="R760" s="590"/>
      <c r="S760" s="590"/>
      <c r="T760" s="590"/>
      <c r="U760" s="590"/>
      <c r="V760" s="590"/>
      <c r="W760" s="590"/>
      <c r="X760" s="590"/>
      <c r="Y760" s="590"/>
      <c r="Z760" s="590"/>
    </row>
    <row r="761" spans="1:26" ht="13.5" customHeight="1">
      <c r="A761" s="589"/>
      <c r="B761" s="590"/>
      <c r="C761" s="590"/>
      <c r="D761" s="605"/>
      <c r="E761" s="590"/>
      <c r="F761" s="625"/>
      <c r="G761" s="590"/>
      <c r="H761" s="590"/>
      <c r="I761" s="590"/>
      <c r="J761" s="590"/>
      <c r="K761" s="590"/>
      <c r="L761" s="590"/>
      <c r="M761" s="590"/>
      <c r="N761" s="590"/>
      <c r="O761" s="590"/>
      <c r="P761" s="590"/>
      <c r="Q761" s="590"/>
      <c r="R761" s="590"/>
      <c r="S761" s="590"/>
      <c r="T761" s="590"/>
      <c r="U761" s="590"/>
      <c r="V761" s="590"/>
      <c r="W761" s="590"/>
      <c r="X761" s="590"/>
      <c r="Y761" s="590"/>
      <c r="Z761" s="590"/>
    </row>
    <row r="762" spans="1:26" ht="13.5" customHeight="1">
      <c r="A762" s="589"/>
      <c r="B762" s="590"/>
      <c r="C762" s="590"/>
      <c r="D762" s="605"/>
      <c r="E762" s="590"/>
      <c r="F762" s="625"/>
      <c r="G762" s="590"/>
      <c r="H762" s="590"/>
      <c r="I762" s="590"/>
      <c r="J762" s="590"/>
      <c r="K762" s="590"/>
      <c r="L762" s="590"/>
      <c r="M762" s="590"/>
      <c r="N762" s="590"/>
      <c r="O762" s="590"/>
      <c r="P762" s="590"/>
      <c r="Q762" s="590"/>
      <c r="R762" s="590"/>
      <c r="S762" s="590"/>
      <c r="T762" s="590"/>
      <c r="U762" s="590"/>
      <c r="V762" s="590"/>
      <c r="W762" s="590"/>
      <c r="X762" s="590"/>
      <c r="Y762" s="590"/>
      <c r="Z762" s="590"/>
    </row>
    <row r="763" spans="1:26" ht="13.5" customHeight="1">
      <c r="A763" s="589"/>
      <c r="B763" s="590"/>
      <c r="C763" s="590"/>
      <c r="D763" s="605"/>
      <c r="E763" s="590"/>
      <c r="F763" s="625"/>
      <c r="G763" s="590"/>
      <c r="H763" s="590"/>
      <c r="I763" s="590"/>
      <c r="J763" s="590"/>
      <c r="K763" s="590"/>
      <c r="L763" s="590"/>
      <c r="M763" s="590"/>
      <c r="N763" s="590"/>
      <c r="O763" s="590"/>
      <c r="P763" s="590"/>
      <c r="Q763" s="590"/>
      <c r="R763" s="590"/>
      <c r="S763" s="590"/>
      <c r="T763" s="590"/>
      <c r="U763" s="590"/>
      <c r="V763" s="590"/>
      <c r="W763" s="590"/>
      <c r="X763" s="590"/>
      <c r="Y763" s="590"/>
      <c r="Z763" s="590"/>
    </row>
    <row r="764" spans="1:26" ht="13.5" customHeight="1">
      <c r="A764" s="589"/>
      <c r="B764" s="590"/>
      <c r="C764" s="590"/>
      <c r="D764" s="605"/>
      <c r="E764" s="590"/>
      <c r="F764" s="625"/>
      <c r="G764" s="590"/>
      <c r="H764" s="590"/>
      <c r="I764" s="590"/>
      <c r="J764" s="590"/>
      <c r="K764" s="590"/>
      <c r="L764" s="590"/>
      <c r="M764" s="590"/>
      <c r="N764" s="590"/>
      <c r="O764" s="590"/>
      <c r="P764" s="590"/>
      <c r="Q764" s="590"/>
      <c r="R764" s="590"/>
      <c r="S764" s="590"/>
      <c r="T764" s="590"/>
      <c r="U764" s="590"/>
      <c r="V764" s="590"/>
      <c r="W764" s="590"/>
      <c r="X764" s="590"/>
      <c r="Y764" s="590"/>
      <c r="Z764" s="590"/>
    </row>
    <row r="765" spans="1:26" ht="13.5" customHeight="1">
      <c r="A765" s="589"/>
      <c r="B765" s="590"/>
      <c r="C765" s="590"/>
      <c r="D765" s="605"/>
      <c r="E765" s="590"/>
      <c r="F765" s="625"/>
      <c r="G765" s="590"/>
      <c r="H765" s="590"/>
      <c r="I765" s="590"/>
      <c r="J765" s="590"/>
      <c r="K765" s="590"/>
      <c r="L765" s="590"/>
      <c r="M765" s="590"/>
      <c r="N765" s="590"/>
      <c r="O765" s="590"/>
      <c r="P765" s="590"/>
      <c r="Q765" s="590"/>
      <c r="R765" s="590"/>
      <c r="S765" s="590"/>
      <c r="T765" s="590"/>
      <c r="U765" s="590"/>
      <c r="V765" s="590"/>
      <c r="W765" s="590"/>
      <c r="X765" s="590"/>
      <c r="Y765" s="590"/>
      <c r="Z765" s="590"/>
    </row>
    <row r="766" spans="1:26" ht="13.5" customHeight="1">
      <c r="A766" s="589"/>
      <c r="B766" s="590"/>
      <c r="C766" s="590"/>
      <c r="D766" s="605"/>
      <c r="E766" s="590"/>
      <c r="F766" s="625"/>
      <c r="G766" s="590"/>
      <c r="H766" s="590"/>
      <c r="I766" s="590"/>
      <c r="J766" s="590"/>
      <c r="K766" s="590"/>
      <c r="L766" s="590"/>
      <c r="M766" s="590"/>
      <c r="N766" s="590"/>
      <c r="O766" s="590"/>
      <c r="P766" s="590"/>
      <c r="Q766" s="590"/>
      <c r="R766" s="590"/>
      <c r="S766" s="590"/>
      <c r="T766" s="590"/>
      <c r="U766" s="590"/>
      <c r="V766" s="590"/>
      <c r="W766" s="590"/>
      <c r="X766" s="590"/>
      <c r="Y766" s="590"/>
      <c r="Z766" s="590"/>
    </row>
    <row r="767" spans="1:26" ht="13.5" customHeight="1">
      <c r="A767" s="589"/>
      <c r="B767" s="590"/>
      <c r="C767" s="590"/>
      <c r="D767" s="605"/>
      <c r="E767" s="590"/>
      <c r="F767" s="625"/>
      <c r="G767" s="590"/>
      <c r="H767" s="590"/>
      <c r="I767" s="590"/>
      <c r="J767" s="590"/>
      <c r="K767" s="590"/>
      <c r="L767" s="590"/>
      <c r="M767" s="590"/>
      <c r="N767" s="590"/>
      <c r="O767" s="590"/>
      <c r="P767" s="590"/>
      <c r="Q767" s="590"/>
      <c r="R767" s="590"/>
      <c r="S767" s="590"/>
      <c r="T767" s="590"/>
      <c r="U767" s="590"/>
      <c r="V767" s="590"/>
      <c r="W767" s="590"/>
      <c r="X767" s="590"/>
      <c r="Y767" s="590"/>
      <c r="Z767" s="590"/>
    </row>
    <row r="768" spans="1:26" ht="13.5" customHeight="1">
      <c r="A768" s="589"/>
      <c r="B768" s="590"/>
      <c r="C768" s="590"/>
      <c r="D768" s="605"/>
      <c r="E768" s="590"/>
      <c r="F768" s="625"/>
      <c r="G768" s="590"/>
      <c r="H768" s="590"/>
      <c r="I768" s="590"/>
      <c r="J768" s="590"/>
      <c r="K768" s="590"/>
      <c r="L768" s="590"/>
      <c r="M768" s="590"/>
      <c r="N768" s="590"/>
      <c r="O768" s="590"/>
      <c r="P768" s="590"/>
      <c r="Q768" s="590"/>
      <c r="R768" s="590"/>
      <c r="S768" s="590"/>
      <c r="T768" s="590"/>
      <c r="U768" s="590"/>
      <c r="V768" s="590"/>
      <c r="W768" s="590"/>
      <c r="X768" s="590"/>
      <c r="Y768" s="590"/>
      <c r="Z768" s="590"/>
    </row>
    <row r="769" spans="1:26" ht="13.5" customHeight="1">
      <c r="A769" s="589"/>
      <c r="B769" s="590"/>
      <c r="C769" s="590"/>
      <c r="D769" s="605"/>
      <c r="E769" s="590"/>
      <c r="F769" s="625"/>
      <c r="G769" s="590"/>
      <c r="H769" s="590"/>
      <c r="I769" s="590"/>
      <c r="J769" s="590"/>
      <c r="K769" s="590"/>
      <c r="L769" s="590"/>
      <c r="M769" s="590"/>
      <c r="N769" s="590"/>
      <c r="O769" s="590"/>
      <c r="P769" s="590"/>
      <c r="Q769" s="590"/>
      <c r="R769" s="590"/>
      <c r="S769" s="590"/>
      <c r="T769" s="590"/>
      <c r="U769" s="590"/>
      <c r="V769" s="590"/>
      <c r="W769" s="590"/>
      <c r="X769" s="590"/>
      <c r="Y769" s="590"/>
      <c r="Z769" s="590"/>
    </row>
    <row r="770" spans="1:26" ht="13.5" customHeight="1">
      <c r="A770" s="589"/>
      <c r="B770" s="590"/>
      <c r="C770" s="590"/>
      <c r="D770" s="605"/>
      <c r="E770" s="590"/>
      <c r="F770" s="625"/>
      <c r="G770" s="590"/>
      <c r="H770" s="590"/>
      <c r="I770" s="590"/>
      <c r="J770" s="590"/>
      <c r="K770" s="590"/>
      <c r="L770" s="590"/>
      <c r="M770" s="590"/>
      <c r="N770" s="590"/>
      <c r="O770" s="590"/>
      <c r="P770" s="590"/>
      <c r="Q770" s="590"/>
      <c r="R770" s="590"/>
      <c r="S770" s="590"/>
      <c r="T770" s="590"/>
      <c r="U770" s="590"/>
      <c r="V770" s="590"/>
      <c r="W770" s="590"/>
      <c r="X770" s="590"/>
      <c r="Y770" s="590"/>
      <c r="Z770" s="590"/>
    </row>
    <row r="771" spans="1:26" ht="13.5" customHeight="1">
      <c r="A771" s="589"/>
      <c r="B771" s="590"/>
      <c r="C771" s="590"/>
      <c r="D771" s="605"/>
      <c r="E771" s="590"/>
      <c r="F771" s="625"/>
      <c r="G771" s="590"/>
      <c r="H771" s="590"/>
      <c r="I771" s="590"/>
      <c r="J771" s="590"/>
      <c r="K771" s="590"/>
      <c r="L771" s="590"/>
      <c r="M771" s="590"/>
      <c r="N771" s="590"/>
      <c r="O771" s="590"/>
      <c r="P771" s="590"/>
      <c r="Q771" s="590"/>
      <c r="R771" s="590"/>
      <c r="S771" s="590"/>
      <c r="T771" s="590"/>
      <c r="U771" s="590"/>
      <c r="V771" s="590"/>
      <c r="W771" s="590"/>
      <c r="X771" s="590"/>
      <c r="Y771" s="590"/>
      <c r="Z771" s="590"/>
    </row>
    <row r="772" spans="1:26" ht="13.5" customHeight="1">
      <c r="A772" s="589"/>
      <c r="B772" s="590"/>
      <c r="C772" s="590"/>
      <c r="D772" s="605"/>
      <c r="E772" s="590"/>
      <c r="F772" s="625"/>
      <c r="G772" s="590"/>
      <c r="H772" s="590"/>
      <c r="I772" s="590"/>
      <c r="J772" s="590"/>
      <c r="K772" s="590"/>
      <c r="L772" s="590"/>
      <c r="M772" s="590"/>
      <c r="N772" s="590"/>
      <c r="O772" s="590"/>
      <c r="P772" s="590"/>
      <c r="Q772" s="590"/>
      <c r="R772" s="590"/>
      <c r="S772" s="590"/>
      <c r="T772" s="590"/>
      <c r="U772" s="590"/>
      <c r="V772" s="590"/>
      <c r="W772" s="590"/>
      <c r="X772" s="590"/>
      <c r="Y772" s="590"/>
      <c r="Z772" s="590"/>
    </row>
    <row r="773" spans="1:26" ht="13.5" customHeight="1">
      <c r="A773" s="589"/>
      <c r="B773" s="590"/>
      <c r="C773" s="590"/>
      <c r="D773" s="605"/>
      <c r="E773" s="590"/>
      <c r="F773" s="625"/>
      <c r="G773" s="590"/>
      <c r="H773" s="590"/>
      <c r="I773" s="590"/>
      <c r="J773" s="590"/>
      <c r="K773" s="590"/>
      <c r="L773" s="590"/>
      <c r="M773" s="590"/>
      <c r="N773" s="590"/>
      <c r="O773" s="590"/>
      <c r="P773" s="590"/>
      <c r="Q773" s="590"/>
      <c r="R773" s="590"/>
      <c r="S773" s="590"/>
      <c r="T773" s="590"/>
      <c r="U773" s="590"/>
      <c r="V773" s="590"/>
      <c r="W773" s="590"/>
      <c r="X773" s="590"/>
      <c r="Y773" s="590"/>
      <c r="Z773" s="590"/>
    </row>
    <row r="774" spans="1:26" ht="13.5" customHeight="1">
      <c r="A774" s="589"/>
      <c r="B774" s="590"/>
      <c r="C774" s="590"/>
      <c r="D774" s="605"/>
      <c r="E774" s="590"/>
      <c r="F774" s="625"/>
      <c r="G774" s="590"/>
      <c r="H774" s="590"/>
      <c r="I774" s="590"/>
      <c r="J774" s="590"/>
      <c r="K774" s="590"/>
      <c r="L774" s="590"/>
      <c r="M774" s="590"/>
      <c r="N774" s="590"/>
      <c r="O774" s="590"/>
      <c r="P774" s="590"/>
      <c r="Q774" s="590"/>
      <c r="R774" s="590"/>
      <c r="S774" s="590"/>
      <c r="T774" s="590"/>
      <c r="U774" s="590"/>
      <c r="V774" s="590"/>
      <c r="W774" s="590"/>
      <c r="X774" s="590"/>
      <c r="Y774" s="590"/>
      <c r="Z774" s="590"/>
    </row>
    <row r="775" spans="1:26" ht="13.5" customHeight="1">
      <c r="A775" s="589"/>
      <c r="B775" s="590"/>
      <c r="C775" s="590"/>
      <c r="D775" s="605"/>
      <c r="E775" s="590"/>
      <c r="F775" s="625"/>
      <c r="G775" s="590"/>
      <c r="H775" s="590"/>
      <c r="I775" s="590"/>
      <c r="J775" s="590"/>
      <c r="K775" s="590"/>
      <c r="L775" s="590"/>
      <c r="M775" s="590"/>
      <c r="N775" s="590"/>
      <c r="O775" s="590"/>
      <c r="P775" s="590"/>
      <c r="Q775" s="590"/>
      <c r="R775" s="590"/>
      <c r="S775" s="590"/>
      <c r="T775" s="590"/>
      <c r="U775" s="590"/>
      <c r="V775" s="590"/>
      <c r="W775" s="590"/>
      <c r="X775" s="590"/>
      <c r="Y775" s="590"/>
      <c r="Z775" s="590"/>
    </row>
    <row r="776" spans="1:26" ht="13.5" customHeight="1">
      <c r="A776" s="589"/>
      <c r="B776" s="590"/>
      <c r="C776" s="590"/>
      <c r="D776" s="605"/>
      <c r="E776" s="590"/>
      <c r="F776" s="625"/>
      <c r="G776" s="590"/>
      <c r="H776" s="590"/>
      <c r="I776" s="590"/>
      <c r="J776" s="590"/>
      <c r="K776" s="590"/>
      <c r="L776" s="590"/>
      <c r="M776" s="590"/>
      <c r="N776" s="590"/>
      <c r="O776" s="590"/>
      <c r="P776" s="590"/>
      <c r="Q776" s="590"/>
      <c r="R776" s="590"/>
      <c r="S776" s="590"/>
      <c r="T776" s="590"/>
      <c r="U776" s="590"/>
      <c r="V776" s="590"/>
      <c r="W776" s="590"/>
      <c r="X776" s="590"/>
      <c r="Y776" s="590"/>
      <c r="Z776" s="590"/>
    </row>
    <row r="777" spans="1:26" ht="13.5" customHeight="1">
      <c r="A777" s="589"/>
      <c r="B777" s="590"/>
      <c r="C777" s="590"/>
      <c r="D777" s="605"/>
      <c r="E777" s="590"/>
      <c r="F777" s="625"/>
      <c r="G777" s="590"/>
      <c r="H777" s="590"/>
      <c r="I777" s="590"/>
      <c r="J777" s="590"/>
      <c r="K777" s="590"/>
      <c r="L777" s="590"/>
      <c r="M777" s="590"/>
      <c r="N777" s="590"/>
      <c r="O777" s="590"/>
      <c r="P777" s="590"/>
      <c r="Q777" s="590"/>
      <c r="R777" s="590"/>
      <c r="S777" s="590"/>
      <c r="T777" s="590"/>
      <c r="U777" s="590"/>
      <c r="V777" s="590"/>
      <c r="W777" s="590"/>
      <c r="X777" s="590"/>
      <c r="Y777" s="590"/>
      <c r="Z777" s="590"/>
    </row>
    <row r="778" spans="1:26" ht="13.5" customHeight="1">
      <c r="A778" s="589"/>
      <c r="B778" s="590"/>
      <c r="C778" s="590"/>
      <c r="D778" s="605"/>
      <c r="E778" s="590"/>
      <c r="F778" s="625"/>
      <c r="G778" s="590"/>
      <c r="H778" s="590"/>
      <c r="I778" s="590"/>
      <c r="J778" s="590"/>
      <c r="K778" s="590"/>
      <c r="L778" s="590"/>
      <c r="M778" s="590"/>
      <c r="N778" s="590"/>
      <c r="O778" s="590"/>
      <c r="P778" s="590"/>
      <c r="Q778" s="590"/>
      <c r="R778" s="590"/>
      <c r="S778" s="590"/>
      <c r="T778" s="590"/>
      <c r="U778" s="590"/>
      <c r="V778" s="590"/>
      <c r="W778" s="590"/>
      <c r="X778" s="590"/>
      <c r="Y778" s="590"/>
      <c r="Z778" s="590"/>
    </row>
    <row r="779" spans="1:26" ht="13.5" customHeight="1">
      <c r="A779" s="589"/>
      <c r="B779" s="590"/>
      <c r="C779" s="590"/>
      <c r="D779" s="605"/>
      <c r="E779" s="590"/>
      <c r="F779" s="625"/>
      <c r="G779" s="590"/>
      <c r="H779" s="590"/>
      <c r="I779" s="590"/>
      <c r="J779" s="590"/>
      <c r="K779" s="590"/>
      <c r="L779" s="590"/>
      <c r="M779" s="590"/>
      <c r="N779" s="590"/>
      <c r="O779" s="590"/>
      <c r="P779" s="590"/>
      <c r="Q779" s="590"/>
      <c r="R779" s="590"/>
      <c r="S779" s="590"/>
      <c r="T779" s="590"/>
      <c r="U779" s="590"/>
      <c r="V779" s="590"/>
      <c r="W779" s="590"/>
      <c r="X779" s="590"/>
      <c r="Y779" s="590"/>
      <c r="Z779" s="590"/>
    </row>
    <row r="780" spans="1:26" ht="13.5" customHeight="1">
      <c r="A780" s="589"/>
      <c r="B780" s="590"/>
      <c r="C780" s="590"/>
      <c r="D780" s="605"/>
      <c r="E780" s="590"/>
      <c r="F780" s="625"/>
      <c r="G780" s="590"/>
      <c r="H780" s="590"/>
      <c r="I780" s="590"/>
      <c r="J780" s="590"/>
      <c r="K780" s="590"/>
      <c r="L780" s="590"/>
      <c r="M780" s="590"/>
      <c r="N780" s="590"/>
      <c r="O780" s="590"/>
      <c r="P780" s="590"/>
      <c r="Q780" s="590"/>
      <c r="R780" s="590"/>
      <c r="S780" s="590"/>
      <c r="T780" s="590"/>
      <c r="U780" s="590"/>
      <c r="V780" s="590"/>
      <c r="W780" s="590"/>
      <c r="X780" s="590"/>
      <c r="Y780" s="590"/>
      <c r="Z780" s="590"/>
    </row>
    <row r="781" spans="1:26" ht="13.5" customHeight="1">
      <c r="A781" s="589"/>
      <c r="B781" s="590"/>
      <c r="C781" s="590"/>
      <c r="D781" s="605"/>
      <c r="E781" s="590"/>
      <c r="F781" s="625"/>
      <c r="G781" s="590"/>
      <c r="H781" s="590"/>
      <c r="I781" s="590"/>
      <c r="J781" s="590"/>
      <c r="K781" s="590"/>
      <c r="L781" s="590"/>
      <c r="M781" s="590"/>
      <c r="N781" s="590"/>
      <c r="O781" s="590"/>
      <c r="P781" s="590"/>
      <c r="Q781" s="590"/>
      <c r="R781" s="590"/>
      <c r="S781" s="590"/>
      <c r="T781" s="590"/>
      <c r="U781" s="590"/>
      <c r="V781" s="590"/>
      <c r="W781" s="590"/>
      <c r="X781" s="590"/>
      <c r="Y781" s="590"/>
      <c r="Z781" s="590"/>
    </row>
    <row r="782" spans="1:26" ht="13.5" customHeight="1">
      <c r="A782" s="589"/>
      <c r="B782" s="590"/>
      <c r="C782" s="590"/>
      <c r="D782" s="605"/>
      <c r="E782" s="590"/>
      <c r="F782" s="625"/>
      <c r="G782" s="590"/>
      <c r="H782" s="590"/>
      <c r="I782" s="590"/>
      <c r="J782" s="590"/>
      <c r="K782" s="590"/>
      <c r="L782" s="590"/>
      <c r="M782" s="590"/>
      <c r="N782" s="590"/>
      <c r="O782" s="590"/>
      <c r="P782" s="590"/>
      <c r="Q782" s="590"/>
      <c r="R782" s="590"/>
      <c r="S782" s="590"/>
      <c r="T782" s="590"/>
      <c r="U782" s="590"/>
      <c r="V782" s="590"/>
      <c r="W782" s="590"/>
      <c r="X782" s="590"/>
      <c r="Y782" s="590"/>
      <c r="Z782" s="590"/>
    </row>
    <row r="783" spans="1:26" ht="13.5" customHeight="1">
      <c r="A783" s="589"/>
      <c r="B783" s="590"/>
      <c r="C783" s="590"/>
      <c r="D783" s="605"/>
      <c r="E783" s="590"/>
      <c r="F783" s="625"/>
      <c r="G783" s="590"/>
      <c r="H783" s="590"/>
      <c r="I783" s="590"/>
      <c r="J783" s="590"/>
      <c r="K783" s="590"/>
      <c r="L783" s="590"/>
      <c r="M783" s="590"/>
      <c r="N783" s="590"/>
      <c r="O783" s="590"/>
      <c r="P783" s="590"/>
      <c r="Q783" s="590"/>
      <c r="R783" s="590"/>
      <c r="S783" s="590"/>
      <c r="T783" s="590"/>
      <c r="U783" s="590"/>
      <c r="V783" s="590"/>
      <c r="W783" s="590"/>
      <c r="X783" s="590"/>
      <c r="Y783" s="590"/>
      <c r="Z783" s="590"/>
    </row>
    <row r="784" spans="1:26" ht="13.5" customHeight="1">
      <c r="A784" s="589"/>
      <c r="B784" s="590"/>
      <c r="C784" s="590"/>
      <c r="D784" s="605"/>
      <c r="E784" s="590"/>
      <c r="F784" s="625"/>
      <c r="G784" s="590"/>
      <c r="H784" s="590"/>
      <c r="I784" s="590"/>
      <c r="J784" s="590"/>
      <c r="K784" s="590"/>
      <c r="L784" s="590"/>
      <c r="M784" s="590"/>
      <c r="N784" s="590"/>
      <c r="O784" s="590"/>
      <c r="P784" s="590"/>
      <c r="Q784" s="590"/>
      <c r="R784" s="590"/>
      <c r="S784" s="590"/>
      <c r="T784" s="590"/>
      <c r="U784" s="590"/>
      <c r="V784" s="590"/>
      <c r="W784" s="590"/>
      <c r="X784" s="590"/>
      <c r="Y784" s="590"/>
      <c r="Z784" s="590"/>
    </row>
    <row r="785" spans="1:26" ht="13.5" customHeight="1">
      <c r="A785" s="589"/>
      <c r="B785" s="590"/>
      <c r="C785" s="590"/>
      <c r="D785" s="605"/>
      <c r="E785" s="590"/>
      <c r="F785" s="625"/>
      <c r="G785" s="590"/>
      <c r="H785" s="590"/>
      <c r="I785" s="590"/>
      <c r="J785" s="590"/>
      <c r="K785" s="590"/>
      <c r="L785" s="590"/>
      <c r="M785" s="590"/>
      <c r="N785" s="590"/>
      <c r="O785" s="590"/>
      <c r="P785" s="590"/>
      <c r="Q785" s="590"/>
      <c r="R785" s="590"/>
      <c r="S785" s="590"/>
      <c r="T785" s="590"/>
      <c r="U785" s="590"/>
      <c r="V785" s="590"/>
      <c r="W785" s="590"/>
      <c r="X785" s="590"/>
      <c r="Y785" s="590"/>
      <c r="Z785" s="590"/>
    </row>
    <row r="786" spans="1:26" ht="13.5" customHeight="1">
      <c r="A786" s="589"/>
      <c r="B786" s="590"/>
      <c r="C786" s="590"/>
      <c r="D786" s="605"/>
      <c r="E786" s="590"/>
      <c r="F786" s="625"/>
      <c r="G786" s="590"/>
      <c r="H786" s="590"/>
      <c r="I786" s="590"/>
      <c r="J786" s="590"/>
      <c r="K786" s="590"/>
      <c r="L786" s="590"/>
      <c r="M786" s="590"/>
      <c r="N786" s="590"/>
      <c r="O786" s="590"/>
      <c r="P786" s="590"/>
      <c r="Q786" s="590"/>
      <c r="R786" s="590"/>
      <c r="S786" s="590"/>
      <c r="T786" s="590"/>
      <c r="U786" s="590"/>
      <c r="V786" s="590"/>
      <c r="W786" s="590"/>
      <c r="X786" s="590"/>
      <c r="Y786" s="590"/>
      <c r="Z786" s="590"/>
    </row>
    <row r="787" spans="1:26" ht="13.5" customHeight="1">
      <c r="A787" s="589"/>
      <c r="B787" s="590"/>
      <c r="C787" s="590"/>
      <c r="D787" s="605"/>
      <c r="E787" s="590"/>
      <c r="F787" s="625"/>
      <c r="G787" s="590"/>
      <c r="H787" s="590"/>
      <c r="I787" s="590"/>
      <c r="J787" s="590"/>
      <c r="K787" s="590"/>
      <c r="L787" s="590"/>
      <c r="M787" s="590"/>
      <c r="N787" s="590"/>
      <c r="O787" s="590"/>
      <c r="P787" s="590"/>
      <c r="Q787" s="590"/>
      <c r="R787" s="590"/>
      <c r="S787" s="590"/>
      <c r="T787" s="590"/>
      <c r="U787" s="590"/>
      <c r="V787" s="590"/>
      <c r="W787" s="590"/>
      <c r="X787" s="590"/>
      <c r="Y787" s="590"/>
      <c r="Z787" s="590"/>
    </row>
    <row r="788" spans="1:26" ht="13.5" customHeight="1">
      <c r="A788" s="589"/>
      <c r="B788" s="590"/>
      <c r="C788" s="590"/>
      <c r="D788" s="605"/>
      <c r="E788" s="590"/>
      <c r="F788" s="625"/>
      <c r="G788" s="590"/>
      <c r="H788" s="590"/>
      <c r="I788" s="590"/>
      <c r="J788" s="590"/>
      <c r="K788" s="590"/>
      <c r="L788" s="590"/>
      <c r="M788" s="590"/>
      <c r="N788" s="590"/>
      <c r="O788" s="590"/>
      <c r="P788" s="590"/>
      <c r="Q788" s="590"/>
      <c r="R788" s="590"/>
      <c r="S788" s="590"/>
      <c r="T788" s="590"/>
      <c r="U788" s="590"/>
      <c r="V788" s="590"/>
      <c r="W788" s="590"/>
      <c r="X788" s="590"/>
      <c r="Y788" s="590"/>
      <c r="Z788" s="590"/>
    </row>
    <row r="789" spans="1:26" ht="13.5" customHeight="1">
      <c r="A789" s="589"/>
      <c r="B789" s="590"/>
      <c r="C789" s="590"/>
      <c r="D789" s="605"/>
      <c r="E789" s="590"/>
      <c r="F789" s="625"/>
      <c r="G789" s="590"/>
      <c r="H789" s="590"/>
      <c r="I789" s="590"/>
      <c r="J789" s="590"/>
      <c r="K789" s="590"/>
      <c r="L789" s="590"/>
      <c r="M789" s="590"/>
      <c r="N789" s="590"/>
      <c r="O789" s="590"/>
      <c r="P789" s="590"/>
      <c r="Q789" s="590"/>
      <c r="R789" s="590"/>
      <c r="S789" s="590"/>
      <c r="T789" s="590"/>
      <c r="U789" s="590"/>
      <c r="V789" s="590"/>
      <c r="W789" s="590"/>
      <c r="X789" s="590"/>
      <c r="Y789" s="590"/>
      <c r="Z789" s="590"/>
    </row>
    <row r="790" spans="1:26" ht="13.5" customHeight="1">
      <c r="A790" s="589"/>
      <c r="B790" s="590"/>
      <c r="C790" s="590"/>
      <c r="D790" s="605"/>
      <c r="E790" s="590"/>
      <c r="F790" s="625"/>
      <c r="G790" s="590"/>
      <c r="H790" s="590"/>
      <c r="I790" s="590"/>
      <c r="J790" s="590"/>
      <c r="K790" s="590"/>
      <c r="L790" s="590"/>
      <c r="M790" s="590"/>
      <c r="N790" s="590"/>
      <c r="O790" s="590"/>
      <c r="P790" s="590"/>
      <c r="Q790" s="590"/>
      <c r="R790" s="590"/>
      <c r="S790" s="590"/>
      <c r="T790" s="590"/>
      <c r="U790" s="590"/>
      <c r="V790" s="590"/>
      <c r="W790" s="590"/>
      <c r="X790" s="590"/>
      <c r="Y790" s="590"/>
      <c r="Z790" s="590"/>
    </row>
    <row r="791" spans="1:26" ht="13.5" customHeight="1">
      <c r="A791" s="589"/>
      <c r="B791" s="590"/>
      <c r="C791" s="590"/>
      <c r="D791" s="605"/>
      <c r="E791" s="590"/>
      <c r="F791" s="625"/>
      <c r="G791" s="590"/>
      <c r="H791" s="590"/>
      <c r="I791" s="590"/>
      <c r="J791" s="590"/>
      <c r="K791" s="590"/>
      <c r="L791" s="590"/>
      <c r="M791" s="590"/>
      <c r="N791" s="590"/>
      <c r="O791" s="590"/>
      <c r="P791" s="590"/>
      <c r="Q791" s="590"/>
      <c r="R791" s="590"/>
      <c r="S791" s="590"/>
      <c r="T791" s="590"/>
      <c r="U791" s="590"/>
      <c r="V791" s="590"/>
      <c r="W791" s="590"/>
      <c r="X791" s="590"/>
      <c r="Y791" s="590"/>
      <c r="Z791" s="590"/>
    </row>
    <row r="792" spans="1:26" ht="13.5" customHeight="1">
      <c r="A792" s="589"/>
      <c r="B792" s="590"/>
      <c r="C792" s="590"/>
      <c r="D792" s="605"/>
      <c r="E792" s="590"/>
      <c r="F792" s="625"/>
      <c r="G792" s="590"/>
      <c r="H792" s="590"/>
      <c r="I792" s="590"/>
      <c r="J792" s="590"/>
      <c r="K792" s="590"/>
      <c r="L792" s="590"/>
      <c r="M792" s="590"/>
      <c r="N792" s="590"/>
      <c r="O792" s="590"/>
      <c r="P792" s="590"/>
      <c r="Q792" s="590"/>
      <c r="R792" s="590"/>
      <c r="S792" s="590"/>
      <c r="T792" s="590"/>
      <c r="U792" s="590"/>
      <c r="V792" s="590"/>
      <c r="W792" s="590"/>
      <c r="X792" s="590"/>
      <c r="Y792" s="590"/>
      <c r="Z792" s="590"/>
    </row>
    <row r="793" spans="1:26" ht="13.5" customHeight="1">
      <c r="A793" s="589"/>
      <c r="B793" s="590"/>
      <c r="C793" s="590"/>
      <c r="D793" s="605"/>
      <c r="E793" s="590"/>
      <c r="F793" s="625"/>
      <c r="G793" s="590"/>
      <c r="H793" s="590"/>
      <c r="I793" s="590"/>
      <c r="J793" s="590"/>
      <c r="K793" s="590"/>
      <c r="L793" s="590"/>
      <c r="M793" s="590"/>
      <c r="N793" s="590"/>
      <c r="O793" s="590"/>
      <c r="P793" s="590"/>
      <c r="Q793" s="590"/>
      <c r="R793" s="590"/>
      <c r="S793" s="590"/>
      <c r="T793" s="590"/>
      <c r="U793" s="590"/>
      <c r="V793" s="590"/>
      <c r="W793" s="590"/>
      <c r="X793" s="590"/>
      <c r="Y793" s="590"/>
      <c r="Z793" s="590"/>
    </row>
    <row r="794" spans="1:26" ht="13.5" customHeight="1">
      <c r="A794" s="589"/>
      <c r="B794" s="590"/>
      <c r="C794" s="590"/>
      <c r="D794" s="605"/>
      <c r="E794" s="590"/>
      <c r="F794" s="625"/>
      <c r="G794" s="590"/>
      <c r="H794" s="590"/>
      <c r="I794" s="590"/>
      <c r="J794" s="590"/>
      <c r="K794" s="590"/>
      <c r="L794" s="590"/>
      <c r="M794" s="590"/>
      <c r="N794" s="590"/>
      <c r="O794" s="590"/>
      <c r="P794" s="590"/>
      <c r="Q794" s="590"/>
      <c r="R794" s="590"/>
      <c r="S794" s="590"/>
      <c r="T794" s="590"/>
      <c r="U794" s="590"/>
      <c r="V794" s="590"/>
      <c r="W794" s="590"/>
      <c r="X794" s="590"/>
      <c r="Y794" s="590"/>
      <c r="Z794" s="590"/>
    </row>
    <row r="795" spans="1:26" ht="13.5" customHeight="1">
      <c r="A795" s="589"/>
      <c r="B795" s="590"/>
      <c r="C795" s="590"/>
      <c r="D795" s="605"/>
      <c r="E795" s="590"/>
      <c r="F795" s="625"/>
      <c r="G795" s="590"/>
      <c r="H795" s="590"/>
      <c r="I795" s="590"/>
      <c r="J795" s="590"/>
      <c r="K795" s="590"/>
      <c r="L795" s="590"/>
      <c r="M795" s="590"/>
      <c r="N795" s="590"/>
      <c r="O795" s="590"/>
      <c r="P795" s="590"/>
      <c r="Q795" s="590"/>
      <c r="R795" s="590"/>
      <c r="S795" s="590"/>
      <c r="T795" s="590"/>
      <c r="U795" s="590"/>
      <c r="V795" s="590"/>
      <c r="W795" s="590"/>
      <c r="X795" s="590"/>
      <c r="Y795" s="590"/>
      <c r="Z795" s="590"/>
    </row>
    <row r="796" spans="1:26" ht="13.5" customHeight="1">
      <c r="A796" s="589"/>
      <c r="B796" s="590"/>
      <c r="C796" s="590"/>
      <c r="D796" s="605"/>
      <c r="E796" s="590"/>
      <c r="F796" s="625"/>
      <c r="G796" s="590"/>
      <c r="H796" s="590"/>
      <c r="I796" s="590"/>
      <c r="J796" s="590"/>
      <c r="K796" s="590"/>
      <c r="L796" s="590"/>
      <c r="M796" s="590"/>
      <c r="N796" s="590"/>
      <c r="O796" s="590"/>
      <c r="P796" s="590"/>
      <c r="Q796" s="590"/>
      <c r="R796" s="590"/>
      <c r="S796" s="590"/>
      <c r="T796" s="590"/>
      <c r="U796" s="590"/>
      <c r="V796" s="590"/>
      <c r="W796" s="590"/>
      <c r="X796" s="590"/>
      <c r="Y796" s="590"/>
      <c r="Z796" s="590"/>
    </row>
    <row r="797" spans="1:26" ht="13.5" customHeight="1">
      <c r="A797" s="589"/>
      <c r="B797" s="590"/>
      <c r="C797" s="590"/>
      <c r="D797" s="605"/>
      <c r="E797" s="590"/>
      <c r="F797" s="625"/>
      <c r="G797" s="590"/>
      <c r="H797" s="590"/>
      <c r="I797" s="590"/>
      <c r="J797" s="590"/>
      <c r="K797" s="590"/>
      <c r="L797" s="590"/>
      <c r="M797" s="590"/>
      <c r="N797" s="590"/>
      <c r="O797" s="590"/>
      <c r="P797" s="590"/>
      <c r="Q797" s="590"/>
      <c r="R797" s="590"/>
      <c r="S797" s="590"/>
      <c r="T797" s="590"/>
      <c r="U797" s="590"/>
      <c r="V797" s="590"/>
      <c r="W797" s="590"/>
      <c r="X797" s="590"/>
      <c r="Y797" s="590"/>
      <c r="Z797" s="590"/>
    </row>
    <row r="798" spans="1:26" ht="13.5" customHeight="1">
      <c r="A798" s="589"/>
      <c r="B798" s="590"/>
      <c r="C798" s="590"/>
      <c r="D798" s="605"/>
      <c r="E798" s="590"/>
      <c r="F798" s="625"/>
      <c r="G798" s="590"/>
      <c r="H798" s="590"/>
      <c r="I798" s="590"/>
      <c r="J798" s="590"/>
      <c r="K798" s="590"/>
      <c r="L798" s="590"/>
      <c r="M798" s="590"/>
      <c r="N798" s="590"/>
      <c r="O798" s="590"/>
      <c r="P798" s="590"/>
      <c r="Q798" s="590"/>
      <c r="R798" s="590"/>
      <c r="S798" s="590"/>
      <c r="T798" s="590"/>
      <c r="U798" s="590"/>
      <c r="V798" s="590"/>
      <c r="W798" s="590"/>
      <c r="X798" s="590"/>
      <c r="Y798" s="590"/>
      <c r="Z798" s="590"/>
    </row>
    <row r="799" spans="1:26" ht="13.5" customHeight="1">
      <c r="A799" s="589"/>
      <c r="B799" s="590"/>
      <c r="C799" s="590"/>
      <c r="D799" s="605"/>
      <c r="E799" s="590"/>
      <c r="F799" s="625"/>
      <c r="G799" s="590"/>
      <c r="H799" s="590"/>
      <c r="I799" s="590"/>
      <c r="J799" s="590"/>
      <c r="K799" s="590"/>
      <c r="L799" s="590"/>
      <c r="M799" s="590"/>
      <c r="N799" s="590"/>
      <c r="O799" s="590"/>
      <c r="P799" s="590"/>
      <c r="Q799" s="590"/>
      <c r="R799" s="590"/>
      <c r="S799" s="590"/>
      <c r="T799" s="590"/>
      <c r="U799" s="590"/>
      <c r="V799" s="590"/>
      <c r="W799" s="590"/>
      <c r="X799" s="590"/>
      <c r="Y799" s="590"/>
      <c r="Z799" s="590"/>
    </row>
    <row r="800" spans="1:26" ht="13.5" customHeight="1">
      <c r="A800" s="589"/>
      <c r="B800" s="590"/>
      <c r="C800" s="590"/>
      <c r="D800" s="605"/>
      <c r="E800" s="590"/>
      <c r="F800" s="625"/>
      <c r="G800" s="590"/>
      <c r="H800" s="590"/>
      <c r="I800" s="590"/>
      <c r="J800" s="590"/>
      <c r="K800" s="590"/>
      <c r="L800" s="590"/>
      <c r="M800" s="590"/>
      <c r="N800" s="590"/>
      <c r="O800" s="590"/>
      <c r="P800" s="590"/>
      <c r="Q800" s="590"/>
      <c r="R800" s="590"/>
      <c r="S800" s="590"/>
      <c r="T800" s="590"/>
      <c r="U800" s="590"/>
      <c r="V800" s="590"/>
      <c r="W800" s="590"/>
      <c r="X800" s="590"/>
      <c r="Y800" s="590"/>
      <c r="Z800" s="590"/>
    </row>
    <row r="801" spans="1:26" ht="13.5" customHeight="1">
      <c r="A801" s="589"/>
      <c r="B801" s="590"/>
      <c r="C801" s="590"/>
      <c r="D801" s="605"/>
      <c r="E801" s="590"/>
      <c r="F801" s="625"/>
      <c r="G801" s="590"/>
      <c r="H801" s="590"/>
      <c r="I801" s="590"/>
      <c r="J801" s="590"/>
      <c r="K801" s="590"/>
      <c r="L801" s="590"/>
      <c r="M801" s="590"/>
      <c r="N801" s="590"/>
      <c r="O801" s="590"/>
      <c r="P801" s="590"/>
      <c r="Q801" s="590"/>
      <c r="R801" s="590"/>
      <c r="S801" s="590"/>
      <c r="T801" s="590"/>
      <c r="U801" s="590"/>
      <c r="V801" s="590"/>
      <c r="W801" s="590"/>
      <c r="X801" s="590"/>
      <c r="Y801" s="590"/>
      <c r="Z801" s="590"/>
    </row>
    <row r="802" spans="1:26" ht="13.5" customHeight="1">
      <c r="A802" s="589"/>
      <c r="B802" s="590"/>
      <c r="C802" s="590"/>
      <c r="D802" s="605"/>
      <c r="E802" s="590"/>
      <c r="F802" s="625"/>
      <c r="G802" s="590"/>
      <c r="H802" s="590"/>
      <c r="I802" s="590"/>
      <c r="J802" s="590"/>
      <c r="K802" s="590"/>
      <c r="L802" s="590"/>
      <c r="M802" s="590"/>
      <c r="N802" s="590"/>
      <c r="O802" s="590"/>
      <c r="P802" s="590"/>
      <c r="Q802" s="590"/>
      <c r="R802" s="590"/>
      <c r="S802" s="590"/>
      <c r="T802" s="590"/>
      <c r="U802" s="590"/>
      <c r="V802" s="590"/>
      <c r="W802" s="590"/>
      <c r="X802" s="590"/>
      <c r="Y802" s="590"/>
      <c r="Z802" s="590"/>
    </row>
    <row r="803" spans="1:26" ht="13.5" customHeight="1">
      <c r="A803" s="589"/>
      <c r="B803" s="590"/>
      <c r="C803" s="590"/>
      <c r="D803" s="605"/>
      <c r="E803" s="590"/>
      <c r="F803" s="625"/>
      <c r="G803" s="590"/>
      <c r="H803" s="590"/>
      <c r="I803" s="590"/>
      <c r="J803" s="590"/>
      <c r="K803" s="590"/>
      <c r="L803" s="590"/>
      <c r="M803" s="590"/>
      <c r="N803" s="590"/>
      <c r="O803" s="590"/>
      <c r="P803" s="590"/>
      <c r="Q803" s="590"/>
      <c r="R803" s="590"/>
      <c r="S803" s="590"/>
      <c r="T803" s="590"/>
      <c r="U803" s="590"/>
      <c r="V803" s="590"/>
      <c r="W803" s="590"/>
      <c r="X803" s="590"/>
      <c r="Y803" s="590"/>
      <c r="Z803" s="590"/>
    </row>
    <row r="804" spans="1:26" ht="13.5" customHeight="1">
      <c r="A804" s="589"/>
      <c r="B804" s="590"/>
      <c r="C804" s="590"/>
      <c r="D804" s="605"/>
      <c r="E804" s="590"/>
      <c r="F804" s="625"/>
      <c r="G804" s="590"/>
      <c r="H804" s="590"/>
      <c r="I804" s="590"/>
      <c r="J804" s="590"/>
      <c r="K804" s="590"/>
      <c r="L804" s="590"/>
      <c r="M804" s="590"/>
      <c r="N804" s="590"/>
      <c r="O804" s="590"/>
      <c r="P804" s="590"/>
      <c r="Q804" s="590"/>
      <c r="R804" s="590"/>
      <c r="S804" s="590"/>
      <c r="T804" s="590"/>
      <c r="U804" s="590"/>
      <c r="V804" s="590"/>
      <c r="W804" s="590"/>
      <c r="X804" s="590"/>
      <c r="Y804" s="590"/>
      <c r="Z804" s="590"/>
    </row>
    <row r="805" spans="1:26" ht="13.5" customHeight="1">
      <c r="A805" s="589"/>
      <c r="B805" s="590"/>
      <c r="C805" s="590"/>
      <c r="D805" s="605"/>
      <c r="E805" s="590"/>
      <c r="F805" s="625"/>
      <c r="G805" s="590"/>
      <c r="H805" s="590"/>
      <c r="I805" s="590"/>
      <c r="J805" s="590"/>
      <c r="K805" s="590"/>
      <c r="L805" s="590"/>
      <c r="M805" s="590"/>
      <c r="N805" s="590"/>
      <c r="O805" s="590"/>
      <c r="P805" s="590"/>
      <c r="Q805" s="590"/>
      <c r="R805" s="590"/>
      <c r="S805" s="590"/>
      <c r="T805" s="590"/>
      <c r="U805" s="590"/>
      <c r="V805" s="590"/>
      <c r="W805" s="590"/>
      <c r="X805" s="590"/>
      <c r="Y805" s="590"/>
      <c r="Z805" s="590"/>
    </row>
    <row r="806" spans="1:26" ht="13.5" customHeight="1">
      <c r="A806" s="589"/>
      <c r="B806" s="590"/>
      <c r="C806" s="590"/>
      <c r="D806" s="605"/>
      <c r="E806" s="590"/>
      <c r="F806" s="625"/>
      <c r="G806" s="590"/>
      <c r="H806" s="590"/>
      <c r="I806" s="590"/>
      <c r="J806" s="590"/>
      <c r="K806" s="590"/>
      <c r="L806" s="590"/>
      <c r="M806" s="590"/>
      <c r="N806" s="590"/>
      <c r="O806" s="590"/>
      <c r="P806" s="590"/>
      <c r="Q806" s="590"/>
      <c r="R806" s="590"/>
      <c r="S806" s="590"/>
      <c r="T806" s="590"/>
      <c r="U806" s="590"/>
      <c r="V806" s="590"/>
      <c r="W806" s="590"/>
      <c r="X806" s="590"/>
      <c r="Y806" s="590"/>
      <c r="Z806" s="590"/>
    </row>
    <row r="807" spans="1:26" ht="13.5" customHeight="1">
      <c r="A807" s="589"/>
      <c r="B807" s="590"/>
      <c r="C807" s="590"/>
      <c r="D807" s="605"/>
      <c r="E807" s="590"/>
      <c r="F807" s="625"/>
      <c r="G807" s="590"/>
      <c r="H807" s="590"/>
      <c r="I807" s="590"/>
      <c r="J807" s="590"/>
      <c r="K807" s="590"/>
      <c r="L807" s="590"/>
      <c r="M807" s="590"/>
      <c r="N807" s="590"/>
      <c r="O807" s="590"/>
      <c r="P807" s="590"/>
      <c r="Q807" s="590"/>
      <c r="R807" s="590"/>
      <c r="S807" s="590"/>
      <c r="T807" s="590"/>
      <c r="U807" s="590"/>
      <c r="V807" s="590"/>
      <c r="W807" s="590"/>
      <c r="X807" s="590"/>
      <c r="Y807" s="590"/>
      <c r="Z807" s="590"/>
    </row>
    <row r="808" spans="1:26" ht="13.5" customHeight="1">
      <c r="A808" s="589"/>
      <c r="B808" s="590"/>
      <c r="C808" s="590"/>
      <c r="D808" s="605"/>
      <c r="E808" s="590"/>
      <c r="F808" s="625"/>
      <c r="G808" s="590"/>
      <c r="H808" s="590"/>
      <c r="I808" s="590"/>
      <c r="J808" s="590"/>
      <c r="K808" s="590"/>
      <c r="L808" s="590"/>
      <c r="M808" s="590"/>
      <c r="N808" s="590"/>
      <c r="O808" s="590"/>
      <c r="P808" s="590"/>
      <c r="Q808" s="590"/>
      <c r="R808" s="590"/>
      <c r="S808" s="590"/>
      <c r="T808" s="590"/>
      <c r="U808" s="590"/>
      <c r="V808" s="590"/>
      <c r="W808" s="590"/>
      <c r="X808" s="590"/>
      <c r="Y808" s="590"/>
      <c r="Z808" s="590"/>
    </row>
    <row r="809" spans="1:26" ht="13.5" customHeight="1">
      <c r="A809" s="589"/>
      <c r="B809" s="590"/>
      <c r="C809" s="590"/>
      <c r="D809" s="605"/>
      <c r="E809" s="590"/>
      <c r="F809" s="625"/>
      <c r="G809" s="590"/>
      <c r="H809" s="590"/>
      <c r="I809" s="590"/>
      <c r="J809" s="590"/>
      <c r="K809" s="590"/>
      <c r="L809" s="590"/>
      <c r="M809" s="590"/>
      <c r="N809" s="590"/>
      <c r="O809" s="590"/>
      <c r="P809" s="590"/>
      <c r="Q809" s="590"/>
      <c r="R809" s="590"/>
      <c r="S809" s="590"/>
      <c r="T809" s="590"/>
      <c r="U809" s="590"/>
      <c r="V809" s="590"/>
      <c r="W809" s="590"/>
      <c r="X809" s="590"/>
      <c r="Y809" s="590"/>
      <c r="Z809" s="590"/>
    </row>
    <row r="810" spans="1:26" ht="13.5" customHeight="1">
      <c r="A810" s="589"/>
      <c r="B810" s="590"/>
      <c r="C810" s="590"/>
      <c r="D810" s="605"/>
      <c r="E810" s="590"/>
      <c r="F810" s="625"/>
      <c r="G810" s="590"/>
      <c r="H810" s="590"/>
      <c r="I810" s="590"/>
      <c r="J810" s="590"/>
      <c r="K810" s="590"/>
      <c r="L810" s="590"/>
      <c r="M810" s="590"/>
      <c r="N810" s="590"/>
      <c r="O810" s="590"/>
      <c r="P810" s="590"/>
      <c r="Q810" s="590"/>
      <c r="R810" s="590"/>
      <c r="S810" s="590"/>
      <c r="T810" s="590"/>
      <c r="U810" s="590"/>
      <c r="V810" s="590"/>
      <c r="W810" s="590"/>
      <c r="X810" s="590"/>
      <c r="Y810" s="590"/>
      <c r="Z810" s="590"/>
    </row>
    <row r="811" spans="1:26" ht="13.5" customHeight="1">
      <c r="A811" s="589"/>
      <c r="B811" s="590"/>
      <c r="C811" s="590"/>
      <c r="D811" s="605"/>
      <c r="E811" s="590"/>
      <c r="F811" s="625"/>
      <c r="G811" s="590"/>
      <c r="H811" s="590"/>
      <c r="I811" s="590"/>
      <c r="J811" s="590"/>
      <c r="K811" s="590"/>
      <c r="L811" s="590"/>
      <c r="M811" s="590"/>
      <c r="N811" s="590"/>
      <c r="O811" s="590"/>
      <c r="P811" s="590"/>
      <c r="Q811" s="590"/>
      <c r="R811" s="590"/>
      <c r="S811" s="590"/>
      <c r="T811" s="590"/>
      <c r="U811" s="590"/>
      <c r="V811" s="590"/>
      <c r="W811" s="590"/>
      <c r="X811" s="590"/>
      <c r="Y811" s="590"/>
      <c r="Z811" s="590"/>
    </row>
    <row r="812" spans="1:26" ht="13.5" customHeight="1">
      <c r="A812" s="589"/>
      <c r="B812" s="590"/>
      <c r="C812" s="590"/>
      <c r="D812" s="605"/>
      <c r="E812" s="590"/>
      <c r="F812" s="625"/>
      <c r="G812" s="590"/>
      <c r="H812" s="590"/>
      <c r="I812" s="590"/>
      <c r="J812" s="590"/>
      <c r="K812" s="590"/>
      <c r="L812" s="590"/>
      <c r="M812" s="590"/>
      <c r="N812" s="590"/>
      <c r="O812" s="590"/>
      <c r="P812" s="590"/>
      <c r="Q812" s="590"/>
      <c r="R812" s="590"/>
      <c r="S812" s="590"/>
      <c r="T812" s="590"/>
      <c r="U812" s="590"/>
      <c r="V812" s="590"/>
      <c r="W812" s="590"/>
      <c r="X812" s="590"/>
      <c r="Y812" s="590"/>
      <c r="Z812" s="590"/>
    </row>
    <row r="813" spans="1:26" ht="13.5" customHeight="1">
      <c r="A813" s="589"/>
      <c r="B813" s="590"/>
      <c r="C813" s="590"/>
      <c r="D813" s="605"/>
      <c r="E813" s="590"/>
      <c r="F813" s="625"/>
      <c r="G813" s="590"/>
      <c r="H813" s="590"/>
      <c r="I813" s="590"/>
      <c r="J813" s="590"/>
      <c r="K813" s="590"/>
      <c r="L813" s="590"/>
      <c r="M813" s="590"/>
      <c r="N813" s="590"/>
      <c r="O813" s="590"/>
      <c r="P813" s="590"/>
      <c r="Q813" s="590"/>
      <c r="R813" s="590"/>
      <c r="S813" s="590"/>
      <c r="T813" s="590"/>
      <c r="U813" s="590"/>
      <c r="V813" s="590"/>
      <c r="W813" s="590"/>
      <c r="X813" s="590"/>
      <c r="Y813" s="590"/>
      <c r="Z813" s="590"/>
    </row>
    <row r="814" spans="1:26" ht="13.5" customHeight="1">
      <c r="A814" s="589"/>
      <c r="B814" s="590"/>
      <c r="C814" s="590"/>
      <c r="D814" s="605"/>
      <c r="E814" s="590"/>
      <c r="F814" s="625"/>
      <c r="G814" s="590"/>
      <c r="H814" s="590"/>
      <c r="I814" s="590"/>
      <c r="J814" s="590"/>
      <c r="K814" s="590"/>
      <c r="L814" s="590"/>
      <c r="M814" s="590"/>
      <c r="N814" s="590"/>
      <c r="O814" s="590"/>
      <c r="P814" s="590"/>
      <c r="Q814" s="590"/>
      <c r="R814" s="590"/>
      <c r="S814" s="590"/>
      <c r="T814" s="590"/>
      <c r="U814" s="590"/>
      <c r="V814" s="590"/>
      <c r="W814" s="590"/>
      <c r="X814" s="590"/>
      <c r="Y814" s="590"/>
      <c r="Z814" s="590"/>
    </row>
    <row r="815" spans="1:26" ht="13.5" customHeight="1">
      <c r="A815" s="589"/>
      <c r="B815" s="590"/>
      <c r="C815" s="590"/>
      <c r="D815" s="605"/>
      <c r="E815" s="590"/>
      <c r="F815" s="625"/>
      <c r="G815" s="590"/>
      <c r="H815" s="590"/>
      <c r="I815" s="590"/>
      <c r="J815" s="590"/>
      <c r="K815" s="590"/>
      <c r="L815" s="590"/>
      <c r="M815" s="590"/>
      <c r="N815" s="590"/>
      <c r="O815" s="590"/>
      <c r="P815" s="590"/>
      <c r="Q815" s="590"/>
      <c r="R815" s="590"/>
      <c r="S815" s="590"/>
      <c r="T815" s="590"/>
      <c r="U815" s="590"/>
      <c r="V815" s="590"/>
      <c r="W815" s="590"/>
      <c r="X815" s="590"/>
      <c r="Y815" s="590"/>
      <c r="Z815" s="590"/>
    </row>
    <row r="816" spans="1:26" ht="13.5" customHeight="1">
      <c r="A816" s="589"/>
      <c r="B816" s="590"/>
      <c r="C816" s="590"/>
      <c r="D816" s="605"/>
      <c r="E816" s="590"/>
      <c r="F816" s="625"/>
      <c r="G816" s="590"/>
      <c r="H816" s="590"/>
      <c r="I816" s="590"/>
      <c r="J816" s="590"/>
      <c r="K816" s="590"/>
      <c r="L816" s="590"/>
      <c r="M816" s="590"/>
      <c r="N816" s="590"/>
      <c r="O816" s="590"/>
      <c r="P816" s="590"/>
      <c r="Q816" s="590"/>
      <c r="R816" s="590"/>
      <c r="S816" s="590"/>
      <c r="T816" s="590"/>
      <c r="U816" s="590"/>
      <c r="V816" s="590"/>
      <c r="W816" s="590"/>
      <c r="X816" s="590"/>
      <c r="Y816" s="590"/>
      <c r="Z816" s="590"/>
    </row>
    <row r="817" spans="1:26" ht="13.5" customHeight="1">
      <c r="A817" s="589"/>
      <c r="B817" s="590"/>
      <c r="C817" s="590"/>
      <c r="D817" s="605"/>
      <c r="E817" s="590"/>
      <c r="F817" s="625"/>
      <c r="G817" s="590"/>
      <c r="H817" s="590"/>
      <c r="I817" s="590"/>
      <c r="J817" s="590"/>
      <c r="K817" s="590"/>
      <c r="L817" s="590"/>
      <c r="M817" s="590"/>
      <c r="N817" s="590"/>
      <c r="O817" s="590"/>
      <c r="P817" s="590"/>
      <c r="Q817" s="590"/>
      <c r="R817" s="590"/>
      <c r="S817" s="590"/>
      <c r="T817" s="590"/>
      <c r="U817" s="590"/>
      <c r="V817" s="590"/>
      <c r="W817" s="590"/>
      <c r="X817" s="590"/>
      <c r="Y817" s="590"/>
      <c r="Z817" s="590"/>
    </row>
    <row r="818" spans="1:26" ht="13.5" customHeight="1">
      <c r="A818" s="589"/>
      <c r="B818" s="590"/>
      <c r="C818" s="590"/>
      <c r="D818" s="605"/>
      <c r="E818" s="590"/>
      <c r="F818" s="625"/>
      <c r="G818" s="590"/>
      <c r="H818" s="590"/>
      <c r="I818" s="590"/>
      <c r="J818" s="590"/>
      <c r="K818" s="590"/>
      <c r="L818" s="590"/>
      <c r="M818" s="590"/>
      <c r="N818" s="590"/>
      <c r="O818" s="590"/>
      <c r="P818" s="590"/>
      <c r="Q818" s="590"/>
      <c r="R818" s="590"/>
      <c r="S818" s="590"/>
      <c r="T818" s="590"/>
      <c r="U818" s="590"/>
      <c r="V818" s="590"/>
      <c r="W818" s="590"/>
      <c r="X818" s="590"/>
      <c r="Y818" s="590"/>
      <c r="Z818" s="590"/>
    </row>
    <row r="819" spans="1:26" ht="13.5" customHeight="1">
      <c r="A819" s="589"/>
      <c r="B819" s="590"/>
      <c r="C819" s="590"/>
      <c r="D819" s="605"/>
      <c r="E819" s="590"/>
      <c r="F819" s="625"/>
      <c r="G819" s="590"/>
      <c r="H819" s="590"/>
      <c r="I819" s="590"/>
      <c r="J819" s="590"/>
      <c r="K819" s="590"/>
      <c r="L819" s="590"/>
      <c r="M819" s="590"/>
      <c r="N819" s="590"/>
      <c r="O819" s="590"/>
      <c r="P819" s="590"/>
      <c r="Q819" s="590"/>
      <c r="R819" s="590"/>
      <c r="S819" s="590"/>
      <c r="T819" s="590"/>
      <c r="U819" s="590"/>
      <c r="V819" s="590"/>
      <c r="W819" s="590"/>
      <c r="X819" s="590"/>
      <c r="Y819" s="590"/>
      <c r="Z819" s="590"/>
    </row>
    <row r="820" spans="1:26" ht="13.5" customHeight="1">
      <c r="A820" s="589"/>
      <c r="B820" s="590"/>
      <c r="C820" s="590"/>
      <c r="D820" s="605"/>
      <c r="E820" s="590"/>
      <c r="F820" s="625"/>
      <c r="G820" s="590"/>
      <c r="H820" s="590"/>
      <c r="I820" s="590"/>
      <c r="J820" s="590"/>
      <c r="K820" s="590"/>
      <c r="L820" s="590"/>
      <c r="M820" s="590"/>
      <c r="N820" s="590"/>
      <c r="O820" s="590"/>
      <c r="P820" s="590"/>
      <c r="Q820" s="590"/>
      <c r="R820" s="590"/>
      <c r="S820" s="590"/>
      <c r="T820" s="590"/>
      <c r="U820" s="590"/>
      <c r="V820" s="590"/>
      <c r="W820" s="590"/>
      <c r="X820" s="590"/>
      <c r="Y820" s="590"/>
      <c r="Z820" s="590"/>
    </row>
    <row r="821" spans="1:26" ht="13.5" customHeight="1">
      <c r="A821" s="589"/>
      <c r="B821" s="590"/>
      <c r="C821" s="590"/>
      <c r="D821" s="605"/>
      <c r="E821" s="590"/>
      <c r="F821" s="625"/>
      <c r="G821" s="590"/>
      <c r="H821" s="590"/>
      <c r="I821" s="590"/>
      <c r="J821" s="590"/>
      <c r="K821" s="590"/>
      <c r="L821" s="590"/>
      <c r="M821" s="590"/>
      <c r="N821" s="590"/>
      <c r="O821" s="590"/>
      <c r="P821" s="590"/>
      <c r="Q821" s="590"/>
      <c r="R821" s="590"/>
      <c r="S821" s="590"/>
      <c r="T821" s="590"/>
      <c r="U821" s="590"/>
      <c r="V821" s="590"/>
      <c r="W821" s="590"/>
      <c r="X821" s="590"/>
      <c r="Y821" s="590"/>
      <c r="Z821" s="590"/>
    </row>
    <row r="822" spans="1:26" ht="13.5" customHeight="1">
      <c r="A822" s="589"/>
      <c r="B822" s="590"/>
      <c r="C822" s="590"/>
      <c r="D822" s="605"/>
      <c r="E822" s="590"/>
      <c r="F822" s="625"/>
      <c r="G822" s="590"/>
      <c r="H822" s="590"/>
      <c r="I822" s="590"/>
      <c r="J822" s="590"/>
      <c r="K822" s="590"/>
      <c r="L822" s="590"/>
      <c r="M822" s="590"/>
      <c r="N822" s="590"/>
      <c r="O822" s="590"/>
      <c r="P822" s="590"/>
      <c r="Q822" s="590"/>
      <c r="R822" s="590"/>
      <c r="S822" s="590"/>
      <c r="T822" s="590"/>
      <c r="U822" s="590"/>
      <c r="V822" s="590"/>
      <c r="W822" s="590"/>
      <c r="X822" s="590"/>
      <c r="Y822" s="590"/>
      <c r="Z822" s="590"/>
    </row>
    <row r="823" spans="1:26" ht="13.5" customHeight="1">
      <c r="A823" s="589"/>
      <c r="B823" s="590"/>
      <c r="C823" s="590"/>
      <c r="D823" s="605"/>
      <c r="E823" s="590"/>
      <c r="F823" s="625"/>
      <c r="G823" s="590"/>
      <c r="H823" s="590"/>
      <c r="I823" s="590"/>
      <c r="J823" s="590"/>
      <c r="K823" s="590"/>
      <c r="L823" s="590"/>
      <c r="M823" s="590"/>
      <c r="N823" s="590"/>
      <c r="O823" s="590"/>
      <c r="P823" s="590"/>
      <c r="Q823" s="590"/>
      <c r="R823" s="590"/>
      <c r="S823" s="590"/>
      <c r="T823" s="590"/>
      <c r="U823" s="590"/>
      <c r="V823" s="590"/>
      <c r="W823" s="590"/>
      <c r="X823" s="590"/>
      <c r="Y823" s="590"/>
      <c r="Z823" s="590"/>
    </row>
    <row r="824" spans="1:26" ht="13.5" customHeight="1">
      <c r="A824" s="589"/>
      <c r="B824" s="590"/>
      <c r="C824" s="590"/>
      <c r="D824" s="605"/>
      <c r="E824" s="590"/>
      <c r="F824" s="625"/>
      <c r="G824" s="590"/>
      <c r="H824" s="590"/>
      <c r="I824" s="590"/>
      <c r="J824" s="590"/>
      <c r="K824" s="590"/>
      <c r="L824" s="590"/>
      <c r="M824" s="590"/>
      <c r="N824" s="590"/>
      <c r="O824" s="590"/>
      <c r="P824" s="590"/>
      <c r="Q824" s="590"/>
      <c r="R824" s="590"/>
      <c r="S824" s="590"/>
      <c r="T824" s="590"/>
      <c r="U824" s="590"/>
      <c r="V824" s="590"/>
      <c r="W824" s="590"/>
      <c r="X824" s="590"/>
      <c r="Y824" s="590"/>
      <c r="Z824" s="590"/>
    </row>
    <row r="825" spans="1:26" ht="13.5" customHeight="1">
      <c r="A825" s="589"/>
      <c r="B825" s="590"/>
      <c r="C825" s="590"/>
      <c r="D825" s="605"/>
      <c r="E825" s="590"/>
      <c r="F825" s="625"/>
      <c r="G825" s="590"/>
      <c r="H825" s="590"/>
      <c r="I825" s="590"/>
      <c r="J825" s="590"/>
      <c r="K825" s="590"/>
      <c r="L825" s="590"/>
      <c r="M825" s="590"/>
      <c r="N825" s="590"/>
      <c r="O825" s="590"/>
      <c r="P825" s="590"/>
      <c r="Q825" s="590"/>
      <c r="R825" s="590"/>
      <c r="S825" s="590"/>
      <c r="T825" s="590"/>
      <c r="U825" s="590"/>
      <c r="V825" s="590"/>
      <c r="W825" s="590"/>
      <c r="X825" s="590"/>
      <c r="Y825" s="590"/>
      <c r="Z825" s="590"/>
    </row>
    <row r="826" spans="1:26" ht="13.5" customHeight="1">
      <c r="A826" s="589"/>
      <c r="B826" s="590"/>
      <c r="C826" s="590"/>
      <c r="D826" s="605"/>
      <c r="E826" s="590"/>
      <c r="F826" s="625"/>
      <c r="G826" s="590"/>
      <c r="H826" s="590"/>
      <c r="I826" s="590"/>
      <c r="J826" s="590"/>
      <c r="K826" s="590"/>
      <c r="L826" s="590"/>
      <c r="M826" s="590"/>
      <c r="N826" s="590"/>
      <c r="O826" s="590"/>
      <c r="P826" s="590"/>
      <c r="Q826" s="590"/>
      <c r="R826" s="590"/>
      <c r="S826" s="590"/>
      <c r="T826" s="590"/>
      <c r="U826" s="590"/>
      <c r="V826" s="590"/>
      <c r="W826" s="590"/>
      <c r="X826" s="590"/>
      <c r="Y826" s="590"/>
      <c r="Z826" s="590"/>
    </row>
    <row r="827" spans="1:26" ht="13.5" customHeight="1">
      <c r="A827" s="589"/>
      <c r="B827" s="590"/>
      <c r="C827" s="590"/>
      <c r="D827" s="605"/>
      <c r="E827" s="590"/>
      <c r="F827" s="625"/>
      <c r="G827" s="590"/>
      <c r="H827" s="590"/>
      <c r="I827" s="590"/>
      <c r="J827" s="590"/>
      <c r="K827" s="590"/>
      <c r="L827" s="590"/>
      <c r="M827" s="590"/>
      <c r="N827" s="590"/>
      <c r="O827" s="590"/>
      <c r="P827" s="590"/>
      <c r="Q827" s="590"/>
      <c r="R827" s="590"/>
      <c r="S827" s="590"/>
      <c r="T827" s="590"/>
      <c r="U827" s="590"/>
      <c r="V827" s="590"/>
      <c r="W827" s="590"/>
      <c r="X827" s="590"/>
      <c r="Y827" s="590"/>
      <c r="Z827" s="590"/>
    </row>
    <row r="828" spans="1:26" ht="13.5" customHeight="1">
      <c r="A828" s="589"/>
      <c r="B828" s="590"/>
      <c r="C828" s="590"/>
      <c r="D828" s="605"/>
      <c r="E828" s="590"/>
      <c r="F828" s="625"/>
      <c r="G828" s="590"/>
      <c r="H828" s="590"/>
      <c r="I828" s="590"/>
      <c r="J828" s="590"/>
      <c r="K828" s="590"/>
      <c r="L828" s="590"/>
      <c r="M828" s="590"/>
      <c r="N828" s="590"/>
      <c r="O828" s="590"/>
      <c r="P828" s="590"/>
      <c r="Q828" s="590"/>
      <c r="R828" s="590"/>
      <c r="S828" s="590"/>
      <c r="T828" s="590"/>
      <c r="U828" s="590"/>
      <c r="V828" s="590"/>
      <c r="W828" s="590"/>
      <c r="X828" s="590"/>
      <c r="Y828" s="590"/>
      <c r="Z828" s="590"/>
    </row>
    <row r="829" spans="1:26" ht="13.5" customHeight="1">
      <c r="A829" s="589"/>
      <c r="B829" s="590"/>
      <c r="C829" s="590"/>
      <c r="D829" s="605"/>
      <c r="E829" s="590"/>
      <c r="F829" s="625"/>
      <c r="G829" s="590"/>
      <c r="H829" s="590"/>
      <c r="I829" s="590"/>
      <c r="J829" s="590"/>
      <c r="K829" s="590"/>
      <c r="L829" s="590"/>
      <c r="M829" s="590"/>
      <c r="N829" s="590"/>
      <c r="O829" s="590"/>
      <c r="P829" s="590"/>
      <c r="Q829" s="590"/>
      <c r="R829" s="590"/>
      <c r="S829" s="590"/>
      <c r="T829" s="590"/>
      <c r="U829" s="590"/>
      <c r="V829" s="590"/>
      <c r="W829" s="590"/>
      <c r="X829" s="590"/>
      <c r="Y829" s="590"/>
      <c r="Z829" s="590"/>
    </row>
    <row r="830" spans="1:26" ht="13.5" customHeight="1">
      <c r="A830" s="589"/>
      <c r="B830" s="590"/>
      <c r="C830" s="590"/>
      <c r="D830" s="605"/>
      <c r="E830" s="590"/>
      <c r="F830" s="625"/>
      <c r="G830" s="590"/>
      <c r="H830" s="590"/>
      <c r="I830" s="590"/>
      <c r="J830" s="590"/>
      <c r="K830" s="590"/>
      <c r="L830" s="590"/>
      <c r="M830" s="590"/>
      <c r="N830" s="590"/>
      <c r="O830" s="590"/>
      <c r="P830" s="590"/>
      <c r="Q830" s="590"/>
      <c r="R830" s="590"/>
      <c r="S830" s="590"/>
      <c r="T830" s="590"/>
      <c r="U830" s="590"/>
      <c r="V830" s="590"/>
      <c r="W830" s="590"/>
      <c r="X830" s="590"/>
      <c r="Y830" s="590"/>
      <c r="Z830" s="590"/>
    </row>
    <row r="831" spans="1:26" ht="13.5" customHeight="1">
      <c r="A831" s="589"/>
      <c r="B831" s="590"/>
      <c r="C831" s="590"/>
      <c r="D831" s="605"/>
      <c r="E831" s="590"/>
      <c r="F831" s="625"/>
      <c r="G831" s="590"/>
      <c r="H831" s="590"/>
      <c r="I831" s="590"/>
      <c r="J831" s="590"/>
      <c r="K831" s="590"/>
      <c r="L831" s="590"/>
      <c r="M831" s="590"/>
      <c r="N831" s="590"/>
      <c r="O831" s="590"/>
      <c r="P831" s="590"/>
      <c r="Q831" s="590"/>
      <c r="R831" s="590"/>
      <c r="S831" s="590"/>
      <c r="T831" s="590"/>
      <c r="U831" s="590"/>
      <c r="V831" s="590"/>
      <c r="W831" s="590"/>
      <c r="X831" s="590"/>
      <c r="Y831" s="590"/>
      <c r="Z831" s="590"/>
    </row>
    <row r="832" spans="1:26" ht="13.5" customHeight="1">
      <c r="A832" s="589"/>
      <c r="B832" s="590"/>
      <c r="C832" s="590"/>
      <c r="D832" s="605"/>
      <c r="E832" s="590"/>
      <c r="F832" s="625"/>
      <c r="G832" s="590"/>
      <c r="H832" s="590"/>
      <c r="I832" s="590"/>
      <c r="J832" s="590"/>
      <c r="K832" s="590"/>
      <c r="L832" s="590"/>
      <c r="M832" s="590"/>
      <c r="N832" s="590"/>
      <c r="O832" s="590"/>
      <c r="P832" s="590"/>
      <c r="Q832" s="590"/>
      <c r="R832" s="590"/>
      <c r="S832" s="590"/>
      <c r="T832" s="590"/>
      <c r="U832" s="590"/>
      <c r="V832" s="590"/>
      <c r="W832" s="590"/>
      <c r="X832" s="590"/>
      <c r="Y832" s="590"/>
      <c r="Z832" s="590"/>
    </row>
    <row r="833" spans="1:26" ht="13.5" customHeight="1">
      <c r="A833" s="589"/>
      <c r="B833" s="590"/>
      <c r="C833" s="590"/>
      <c r="D833" s="605"/>
      <c r="E833" s="590"/>
      <c r="F833" s="625"/>
      <c r="G833" s="590"/>
      <c r="H833" s="590"/>
      <c r="I833" s="590"/>
      <c r="J833" s="590"/>
      <c r="K833" s="590"/>
      <c r="L833" s="590"/>
      <c r="M833" s="590"/>
      <c r="N833" s="590"/>
      <c r="O833" s="590"/>
      <c r="P833" s="590"/>
      <c r="Q833" s="590"/>
      <c r="R833" s="590"/>
      <c r="S833" s="590"/>
      <c r="T833" s="590"/>
      <c r="U833" s="590"/>
      <c r="V833" s="590"/>
      <c r="W833" s="590"/>
      <c r="X833" s="590"/>
      <c r="Y833" s="590"/>
      <c r="Z833" s="590"/>
    </row>
    <row r="834" spans="1:26" ht="13.5" customHeight="1">
      <c r="A834" s="589"/>
      <c r="B834" s="590"/>
      <c r="C834" s="590"/>
      <c r="D834" s="605"/>
      <c r="E834" s="590"/>
      <c r="F834" s="625"/>
      <c r="G834" s="590"/>
      <c r="H834" s="590"/>
      <c r="I834" s="590"/>
      <c r="J834" s="590"/>
      <c r="K834" s="590"/>
      <c r="L834" s="590"/>
      <c r="M834" s="590"/>
      <c r="N834" s="590"/>
      <c r="O834" s="590"/>
      <c r="P834" s="590"/>
      <c r="Q834" s="590"/>
      <c r="R834" s="590"/>
      <c r="S834" s="590"/>
      <c r="T834" s="590"/>
      <c r="U834" s="590"/>
      <c r="V834" s="590"/>
      <c r="W834" s="590"/>
      <c r="X834" s="590"/>
      <c r="Y834" s="590"/>
      <c r="Z834" s="590"/>
    </row>
    <row r="835" spans="1:26" ht="13.5" customHeight="1">
      <c r="A835" s="589"/>
      <c r="B835" s="590"/>
      <c r="C835" s="590"/>
      <c r="D835" s="605"/>
      <c r="E835" s="590"/>
      <c r="F835" s="625"/>
      <c r="G835" s="590"/>
      <c r="H835" s="590"/>
      <c r="I835" s="590"/>
      <c r="J835" s="590"/>
      <c r="K835" s="590"/>
      <c r="L835" s="590"/>
      <c r="M835" s="590"/>
      <c r="N835" s="590"/>
      <c r="O835" s="590"/>
      <c r="P835" s="590"/>
      <c r="Q835" s="590"/>
      <c r="R835" s="590"/>
      <c r="S835" s="590"/>
      <c r="T835" s="590"/>
      <c r="U835" s="590"/>
      <c r="V835" s="590"/>
      <c r="W835" s="590"/>
      <c r="X835" s="590"/>
      <c r="Y835" s="590"/>
      <c r="Z835" s="590"/>
    </row>
    <row r="836" spans="1:26" ht="13.5" customHeight="1">
      <c r="A836" s="589"/>
      <c r="B836" s="590"/>
      <c r="C836" s="590"/>
      <c r="D836" s="605"/>
      <c r="E836" s="590"/>
      <c r="F836" s="625"/>
      <c r="G836" s="590"/>
      <c r="H836" s="590"/>
      <c r="I836" s="590"/>
      <c r="J836" s="590"/>
      <c r="K836" s="590"/>
      <c r="L836" s="590"/>
      <c r="M836" s="590"/>
      <c r="N836" s="590"/>
      <c r="O836" s="590"/>
      <c r="P836" s="590"/>
      <c r="Q836" s="590"/>
      <c r="R836" s="590"/>
      <c r="S836" s="590"/>
      <c r="T836" s="590"/>
      <c r="U836" s="590"/>
      <c r="V836" s="590"/>
      <c r="W836" s="590"/>
      <c r="X836" s="590"/>
      <c r="Y836" s="590"/>
      <c r="Z836" s="590"/>
    </row>
    <row r="837" spans="1:26" ht="13.5" customHeight="1">
      <c r="A837" s="589"/>
      <c r="B837" s="590"/>
      <c r="C837" s="590"/>
      <c r="D837" s="605"/>
      <c r="E837" s="590"/>
      <c r="F837" s="625"/>
      <c r="G837" s="590"/>
      <c r="H837" s="590"/>
      <c r="I837" s="590"/>
      <c r="J837" s="590"/>
      <c r="K837" s="590"/>
      <c r="L837" s="590"/>
      <c r="M837" s="590"/>
      <c r="N837" s="590"/>
      <c r="O837" s="590"/>
      <c r="P837" s="590"/>
      <c r="Q837" s="590"/>
      <c r="R837" s="590"/>
      <c r="S837" s="590"/>
      <c r="T837" s="590"/>
      <c r="U837" s="590"/>
      <c r="V837" s="590"/>
      <c r="W837" s="590"/>
      <c r="X837" s="590"/>
      <c r="Y837" s="590"/>
      <c r="Z837" s="590"/>
    </row>
    <row r="838" spans="1:26" ht="13.5" customHeight="1">
      <c r="A838" s="589"/>
      <c r="B838" s="590"/>
      <c r="C838" s="590"/>
      <c r="D838" s="605"/>
      <c r="E838" s="590"/>
      <c r="F838" s="625"/>
      <c r="G838" s="590"/>
      <c r="H838" s="590"/>
      <c r="I838" s="590"/>
      <c r="J838" s="590"/>
      <c r="K838" s="590"/>
      <c r="L838" s="590"/>
      <c r="M838" s="590"/>
      <c r="N838" s="590"/>
      <c r="O838" s="590"/>
      <c r="P838" s="590"/>
      <c r="Q838" s="590"/>
      <c r="R838" s="590"/>
      <c r="S838" s="590"/>
      <c r="T838" s="590"/>
      <c r="U838" s="590"/>
      <c r="V838" s="590"/>
      <c r="W838" s="590"/>
      <c r="X838" s="590"/>
      <c r="Y838" s="590"/>
      <c r="Z838" s="590"/>
    </row>
    <row r="839" spans="1:26" ht="13.5" customHeight="1">
      <c r="A839" s="589"/>
      <c r="B839" s="590"/>
      <c r="C839" s="590"/>
      <c r="D839" s="605"/>
      <c r="E839" s="590"/>
      <c r="F839" s="625"/>
      <c r="G839" s="590"/>
      <c r="H839" s="590"/>
      <c r="I839" s="590"/>
      <c r="J839" s="590"/>
      <c r="K839" s="590"/>
      <c r="L839" s="590"/>
      <c r="M839" s="590"/>
      <c r="N839" s="590"/>
      <c r="O839" s="590"/>
      <c r="P839" s="590"/>
      <c r="Q839" s="590"/>
      <c r="R839" s="590"/>
      <c r="S839" s="590"/>
      <c r="T839" s="590"/>
      <c r="U839" s="590"/>
      <c r="V839" s="590"/>
      <c r="W839" s="590"/>
      <c r="X839" s="590"/>
      <c r="Y839" s="590"/>
      <c r="Z839" s="590"/>
    </row>
    <row r="840" spans="1:26" ht="13.5" customHeight="1">
      <c r="A840" s="589"/>
      <c r="B840" s="590"/>
      <c r="C840" s="590"/>
      <c r="D840" s="605"/>
      <c r="E840" s="590"/>
      <c r="F840" s="625"/>
      <c r="G840" s="590"/>
      <c r="H840" s="590"/>
      <c r="I840" s="590"/>
      <c r="J840" s="590"/>
      <c r="K840" s="590"/>
      <c r="L840" s="590"/>
      <c r="M840" s="590"/>
      <c r="N840" s="590"/>
      <c r="O840" s="590"/>
      <c r="P840" s="590"/>
      <c r="Q840" s="590"/>
      <c r="R840" s="590"/>
      <c r="S840" s="590"/>
      <c r="T840" s="590"/>
      <c r="U840" s="590"/>
      <c r="V840" s="590"/>
      <c r="W840" s="590"/>
      <c r="X840" s="590"/>
      <c r="Y840" s="590"/>
      <c r="Z840" s="590"/>
    </row>
    <row r="841" spans="1:26" ht="13.5" customHeight="1">
      <c r="A841" s="589"/>
      <c r="B841" s="590"/>
      <c r="C841" s="590"/>
      <c r="D841" s="605"/>
      <c r="E841" s="590"/>
      <c r="F841" s="625"/>
      <c r="G841" s="590"/>
      <c r="H841" s="590"/>
      <c r="I841" s="590"/>
      <c r="J841" s="590"/>
      <c r="K841" s="590"/>
      <c r="L841" s="590"/>
      <c r="M841" s="590"/>
      <c r="N841" s="590"/>
      <c r="O841" s="590"/>
      <c r="P841" s="590"/>
      <c r="Q841" s="590"/>
      <c r="R841" s="590"/>
      <c r="S841" s="590"/>
      <c r="T841" s="590"/>
      <c r="U841" s="590"/>
      <c r="V841" s="590"/>
      <c r="W841" s="590"/>
      <c r="X841" s="590"/>
      <c r="Y841" s="590"/>
      <c r="Z841" s="590"/>
    </row>
    <row r="842" spans="1:26" ht="13.5" customHeight="1">
      <c r="A842" s="589"/>
      <c r="B842" s="590"/>
      <c r="C842" s="590"/>
      <c r="D842" s="605"/>
      <c r="E842" s="590"/>
      <c r="F842" s="625"/>
      <c r="G842" s="590"/>
      <c r="H842" s="590"/>
      <c r="I842" s="590"/>
      <c r="J842" s="590"/>
      <c r="K842" s="590"/>
      <c r="L842" s="590"/>
      <c r="M842" s="590"/>
      <c r="N842" s="590"/>
      <c r="O842" s="590"/>
      <c r="P842" s="590"/>
      <c r="Q842" s="590"/>
      <c r="R842" s="590"/>
      <c r="S842" s="590"/>
      <c r="T842" s="590"/>
      <c r="U842" s="590"/>
      <c r="V842" s="590"/>
      <c r="W842" s="590"/>
      <c r="X842" s="590"/>
      <c r="Y842" s="590"/>
      <c r="Z842" s="590"/>
    </row>
    <row r="843" spans="1:26" ht="13.5" customHeight="1">
      <c r="A843" s="589"/>
      <c r="B843" s="590"/>
      <c r="C843" s="590"/>
      <c r="D843" s="605"/>
      <c r="E843" s="590"/>
      <c r="F843" s="625"/>
      <c r="G843" s="590"/>
      <c r="H843" s="590"/>
      <c r="I843" s="590"/>
      <c r="J843" s="590"/>
      <c r="K843" s="590"/>
      <c r="L843" s="590"/>
      <c r="M843" s="590"/>
      <c r="N843" s="590"/>
      <c r="O843" s="590"/>
      <c r="P843" s="590"/>
      <c r="Q843" s="590"/>
      <c r="R843" s="590"/>
      <c r="S843" s="590"/>
      <c r="T843" s="590"/>
      <c r="U843" s="590"/>
      <c r="V843" s="590"/>
      <c r="W843" s="590"/>
      <c r="X843" s="590"/>
      <c r="Y843" s="590"/>
      <c r="Z843" s="590"/>
    </row>
    <row r="844" spans="1:26" ht="13.5" customHeight="1">
      <c r="A844" s="589"/>
      <c r="B844" s="590"/>
      <c r="C844" s="590"/>
      <c r="D844" s="605"/>
      <c r="E844" s="590"/>
      <c r="F844" s="625"/>
      <c r="G844" s="590"/>
      <c r="H844" s="590"/>
      <c r="I844" s="590"/>
      <c r="J844" s="590"/>
      <c r="K844" s="590"/>
      <c r="L844" s="590"/>
      <c r="M844" s="590"/>
      <c r="N844" s="590"/>
      <c r="O844" s="590"/>
      <c r="P844" s="590"/>
      <c r="Q844" s="590"/>
      <c r="R844" s="590"/>
      <c r="S844" s="590"/>
      <c r="T844" s="590"/>
      <c r="U844" s="590"/>
      <c r="V844" s="590"/>
      <c r="W844" s="590"/>
      <c r="X844" s="590"/>
      <c r="Y844" s="590"/>
      <c r="Z844" s="590"/>
    </row>
    <row r="845" spans="1:26" ht="13.5" customHeight="1">
      <c r="A845" s="589"/>
      <c r="B845" s="590"/>
      <c r="C845" s="590"/>
      <c r="D845" s="605"/>
      <c r="E845" s="590"/>
      <c r="F845" s="625"/>
      <c r="G845" s="590"/>
      <c r="H845" s="590"/>
      <c r="I845" s="590"/>
      <c r="J845" s="590"/>
      <c r="K845" s="590"/>
      <c r="L845" s="590"/>
      <c r="M845" s="590"/>
      <c r="N845" s="590"/>
      <c r="O845" s="590"/>
      <c r="P845" s="590"/>
      <c r="Q845" s="590"/>
      <c r="R845" s="590"/>
      <c r="S845" s="590"/>
      <c r="T845" s="590"/>
      <c r="U845" s="590"/>
      <c r="V845" s="590"/>
      <c r="W845" s="590"/>
      <c r="X845" s="590"/>
      <c r="Y845" s="590"/>
      <c r="Z845" s="590"/>
    </row>
    <row r="846" spans="1:26" ht="13.5" customHeight="1">
      <c r="A846" s="589"/>
      <c r="B846" s="590"/>
      <c r="C846" s="590"/>
      <c r="D846" s="605"/>
      <c r="E846" s="590"/>
      <c r="F846" s="625"/>
      <c r="G846" s="590"/>
      <c r="H846" s="590"/>
      <c r="I846" s="590"/>
      <c r="J846" s="590"/>
      <c r="K846" s="590"/>
      <c r="L846" s="590"/>
      <c r="M846" s="590"/>
      <c r="N846" s="590"/>
      <c r="O846" s="590"/>
      <c r="P846" s="590"/>
      <c r="Q846" s="590"/>
      <c r="R846" s="590"/>
      <c r="S846" s="590"/>
      <c r="T846" s="590"/>
      <c r="U846" s="590"/>
      <c r="V846" s="590"/>
      <c r="W846" s="590"/>
      <c r="X846" s="590"/>
      <c r="Y846" s="590"/>
      <c r="Z846" s="590"/>
    </row>
    <row r="847" spans="1:26" ht="13.5" customHeight="1">
      <c r="A847" s="589"/>
      <c r="B847" s="590"/>
      <c r="C847" s="590"/>
      <c r="D847" s="605"/>
      <c r="E847" s="590"/>
      <c r="F847" s="625"/>
      <c r="G847" s="590"/>
      <c r="H847" s="590"/>
      <c r="I847" s="590"/>
      <c r="J847" s="590"/>
      <c r="K847" s="590"/>
      <c r="L847" s="590"/>
      <c r="M847" s="590"/>
      <c r="N847" s="590"/>
      <c r="O847" s="590"/>
      <c r="P847" s="590"/>
      <c r="Q847" s="590"/>
      <c r="R847" s="590"/>
      <c r="S847" s="590"/>
      <c r="T847" s="590"/>
      <c r="U847" s="590"/>
      <c r="V847" s="590"/>
      <c r="W847" s="590"/>
      <c r="X847" s="590"/>
      <c r="Y847" s="590"/>
      <c r="Z847" s="590"/>
    </row>
    <row r="848" spans="1:26" ht="13.5" customHeight="1">
      <c r="A848" s="589"/>
      <c r="B848" s="590"/>
      <c r="C848" s="590"/>
      <c r="D848" s="605"/>
      <c r="E848" s="590"/>
      <c r="F848" s="625"/>
      <c r="G848" s="590"/>
      <c r="H848" s="590"/>
      <c r="I848" s="590"/>
      <c r="J848" s="590"/>
      <c r="K848" s="590"/>
      <c r="L848" s="590"/>
      <c r="M848" s="590"/>
      <c r="N848" s="590"/>
      <c r="O848" s="590"/>
      <c r="P848" s="590"/>
      <c r="Q848" s="590"/>
      <c r="R848" s="590"/>
      <c r="S848" s="590"/>
      <c r="T848" s="590"/>
      <c r="U848" s="590"/>
      <c r="V848" s="590"/>
      <c r="W848" s="590"/>
      <c r="X848" s="590"/>
      <c r="Y848" s="590"/>
      <c r="Z848" s="590"/>
    </row>
    <row r="849" spans="1:26" ht="13.5" customHeight="1">
      <c r="A849" s="589"/>
      <c r="B849" s="590"/>
      <c r="C849" s="590"/>
      <c r="D849" s="605"/>
      <c r="E849" s="590"/>
      <c r="F849" s="625"/>
      <c r="G849" s="590"/>
      <c r="H849" s="590"/>
      <c r="I849" s="590"/>
      <c r="J849" s="590"/>
      <c r="K849" s="590"/>
      <c r="L849" s="590"/>
      <c r="M849" s="590"/>
      <c r="N849" s="590"/>
      <c r="O849" s="590"/>
      <c r="P849" s="590"/>
      <c r="Q849" s="590"/>
      <c r="R849" s="590"/>
      <c r="S849" s="590"/>
      <c r="T849" s="590"/>
      <c r="U849" s="590"/>
      <c r="V849" s="590"/>
      <c r="W849" s="590"/>
      <c r="X849" s="590"/>
      <c r="Y849" s="590"/>
      <c r="Z849" s="590"/>
    </row>
    <row r="850" spans="1:26" ht="13.5" customHeight="1">
      <c r="A850" s="589"/>
      <c r="B850" s="590"/>
      <c r="C850" s="590"/>
      <c r="D850" s="605"/>
      <c r="E850" s="590"/>
      <c r="F850" s="625"/>
      <c r="G850" s="590"/>
      <c r="H850" s="590"/>
      <c r="I850" s="590"/>
      <c r="J850" s="590"/>
      <c r="K850" s="590"/>
      <c r="L850" s="590"/>
      <c r="M850" s="590"/>
      <c r="N850" s="590"/>
      <c r="O850" s="590"/>
      <c r="P850" s="590"/>
      <c r="Q850" s="590"/>
      <c r="R850" s="590"/>
      <c r="S850" s="590"/>
      <c r="T850" s="590"/>
      <c r="U850" s="590"/>
      <c r="V850" s="590"/>
      <c r="W850" s="590"/>
      <c r="X850" s="590"/>
      <c r="Y850" s="590"/>
      <c r="Z850" s="590"/>
    </row>
    <row r="851" spans="1:26" ht="13.5" customHeight="1">
      <c r="A851" s="589"/>
      <c r="B851" s="590"/>
      <c r="C851" s="590"/>
      <c r="D851" s="605"/>
      <c r="E851" s="590"/>
      <c r="F851" s="625"/>
      <c r="G851" s="590"/>
      <c r="H851" s="590"/>
      <c r="I851" s="590"/>
      <c r="J851" s="590"/>
      <c r="K851" s="590"/>
      <c r="L851" s="590"/>
      <c r="M851" s="590"/>
      <c r="N851" s="590"/>
      <c r="O851" s="590"/>
      <c r="P851" s="590"/>
      <c r="Q851" s="590"/>
      <c r="R851" s="590"/>
      <c r="S851" s="590"/>
      <c r="T851" s="590"/>
      <c r="U851" s="590"/>
      <c r="V851" s="590"/>
      <c r="W851" s="590"/>
      <c r="X851" s="590"/>
      <c r="Y851" s="590"/>
      <c r="Z851" s="590"/>
    </row>
    <row r="852" spans="1:26" ht="13.5" customHeight="1">
      <c r="A852" s="589"/>
      <c r="B852" s="590"/>
      <c r="C852" s="590"/>
      <c r="D852" s="605"/>
      <c r="E852" s="590"/>
      <c r="F852" s="625"/>
      <c r="G852" s="590"/>
      <c r="H852" s="590"/>
      <c r="I852" s="590"/>
      <c r="J852" s="590"/>
      <c r="K852" s="590"/>
      <c r="L852" s="590"/>
      <c r="M852" s="590"/>
      <c r="N852" s="590"/>
      <c r="O852" s="590"/>
      <c r="P852" s="590"/>
      <c r="Q852" s="590"/>
      <c r="R852" s="590"/>
      <c r="S852" s="590"/>
      <c r="T852" s="590"/>
      <c r="U852" s="590"/>
      <c r="V852" s="590"/>
      <c r="W852" s="590"/>
      <c r="X852" s="590"/>
      <c r="Y852" s="590"/>
      <c r="Z852" s="590"/>
    </row>
    <row r="853" spans="1:26" ht="13.5" customHeight="1">
      <c r="A853" s="589"/>
      <c r="B853" s="590"/>
      <c r="C853" s="590"/>
      <c r="D853" s="605"/>
      <c r="E853" s="590"/>
      <c r="F853" s="625"/>
      <c r="G853" s="590"/>
      <c r="H853" s="590"/>
      <c r="I853" s="590"/>
      <c r="J853" s="590"/>
      <c r="K853" s="590"/>
      <c r="L853" s="590"/>
      <c r="M853" s="590"/>
      <c r="N853" s="590"/>
      <c r="O853" s="590"/>
      <c r="P853" s="590"/>
      <c r="Q853" s="590"/>
      <c r="R853" s="590"/>
      <c r="S853" s="590"/>
      <c r="T853" s="590"/>
      <c r="U853" s="590"/>
      <c r="V853" s="590"/>
      <c r="W853" s="590"/>
      <c r="X853" s="590"/>
      <c r="Y853" s="590"/>
      <c r="Z853" s="590"/>
    </row>
    <row r="854" spans="1:26" ht="13.5" customHeight="1">
      <c r="A854" s="589"/>
      <c r="B854" s="590"/>
      <c r="C854" s="590"/>
      <c r="D854" s="605"/>
      <c r="E854" s="590"/>
      <c r="F854" s="625"/>
      <c r="G854" s="590"/>
      <c r="H854" s="590"/>
      <c r="I854" s="590"/>
      <c r="J854" s="590"/>
      <c r="K854" s="590"/>
      <c r="L854" s="590"/>
      <c r="M854" s="590"/>
      <c r="N854" s="590"/>
      <c r="O854" s="590"/>
      <c r="P854" s="590"/>
      <c r="Q854" s="590"/>
      <c r="R854" s="590"/>
      <c r="S854" s="590"/>
      <c r="T854" s="590"/>
      <c r="U854" s="590"/>
      <c r="V854" s="590"/>
      <c r="W854" s="590"/>
      <c r="X854" s="590"/>
      <c r="Y854" s="590"/>
      <c r="Z854" s="590"/>
    </row>
    <row r="855" spans="1:26" ht="13.5" customHeight="1">
      <c r="A855" s="589"/>
      <c r="B855" s="590"/>
      <c r="C855" s="590"/>
      <c r="D855" s="605"/>
      <c r="E855" s="590"/>
      <c r="F855" s="625"/>
      <c r="G855" s="590"/>
      <c r="H855" s="590"/>
      <c r="I855" s="590"/>
      <c r="J855" s="590"/>
      <c r="K855" s="590"/>
      <c r="L855" s="590"/>
      <c r="M855" s="590"/>
      <c r="N855" s="590"/>
      <c r="O855" s="590"/>
      <c r="P855" s="590"/>
      <c r="Q855" s="590"/>
      <c r="R855" s="590"/>
      <c r="S855" s="590"/>
      <c r="T855" s="590"/>
      <c r="U855" s="590"/>
      <c r="V855" s="590"/>
      <c r="W855" s="590"/>
      <c r="X855" s="590"/>
      <c r="Y855" s="590"/>
      <c r="Z855" s="590"/>
    </row>
    <row r="856" spans="1:26" ht="13.5" customHeight="1">
      <c r="A856" s="589"/>
      <c r="B856" s="590"/>
      <c r="C856" s="590"/>
      <c r="D856" s="605"/>
      <c r="E856" s="590"/>
      <c r="F856" s="625"/>
      <c r="G856" s="590"/>
      <c r="H856" s="590"/>
      <c r="I856" s="590"/>
      <c r="J856" s="590"/>
      <c r="K856" s="590"/>
      <c r="L856" s="590"/>
      <c r="M856" s="590"/>
      <c r="N856" s="590"/>
      <c r="O856" s="590"/>
      <c r="P856" s="590"/>
      <c r="Q856" s="590"/>
      <c r="R856" s="590"/>
      <c r="S856" s="590"/>
      <c r="T856" s="590"/>
      <c r="U856" s="590"/>
      <c r="V856" s="590"/>
      <c r="W856" s="590"/>
      <c r="X856" s="590"/>
      <c r="Y856" s="590"/>
      <c r="Z856" s="590"/>
    </row>
    <row r="857" spans="1:26" ht="13.5" customHeight="1">
      <c r="A857" s="589"/>
      <c r="B857" s="590"/>
      <c r="C857" s="590"/>
      <c r="D857" s="605"/>
      <c r="E857" s="590"/>
      <c r="F857" s="625"/>
      <c r="G857" s="590"/>
      <c r="H857" s="590"/>
      <c r="I857" s="590"/>
      <c r="J857" s="590"/>
      <c r="K857" s="590"/>
      <c r="L857" s="590"/>
      <c r="M857" s="590"/>
      <c r="N857" s="590"/>
      <c r="O857" s="590"/>
      <c r="P857" s="590"/>
      <c r="Q857" s="590"/>
      <c r="R857" s="590"/>
      <c r="S857" s="590"/>
      <c r="T857" s="590"/>
      <c r="U857" s="590"/>
      <c r="V857" s="590"/>
      <c r="W857" s="590"/>
      <c r="X857" s="590"/>
      <c r="Y857" s="590"/>
      <c r="Z857" s="590"/>
    </row>
    <row r="858" spans="1:26" ht="13.5" customHeight="1">
      <c r="A858" s="589"/>
      <c r="B858" s="590"/>
      <c r="C858" s="590"/>
      <c r="D858" s="605"/>
      <c r="E858" s="590"/>
      <c r="F858" s="625"/>
      <c r="G858" s="590"/>
      <c r="H858" s="590"/>
      <c r="I858" s="590"/>
      <c r="J858" s="590"/>
      <c r="K858" s="590"/>
      <c r="L858" s="590"/>
      <c r="M858" s="590"/>
      <c r="N858" s="590"/>
      <c r="O858" s="590"/>
      <c r="P858" s="590"/>
      <c r="Q858" s="590"/>
      <c r="R858" s="590"/>
      <c r="S858" s="590"/>
      <c r="T858" s="590"/>
      <c r="U858" s="590"/>
      <c r="V858" s="590"/>
      <c r="W858" s="590"/>
      <c r="X858" s="590"/>
      <c r="Y858" s="590"/>
      <c r="Z858" s="590"/>
    </row>
    <row r="859" spans="1:26" ht="13.5" customHeight="1">
      <c r="A859" s="589"/>
      <c r="B859" s="590"/>
      <c r="C859" s="590"/>
      <c r="D859" s="605"/>
      <c r="E859" s="590"/>
      <c r="F859" s="625"/>
      <c r="G859" s="590"/>
      <c r="H859" s="590"/>
      <c r="I859" s="590"/>
      <c r="J859" s="590"/>
      <c r="K859" s="590"/>
      <c r="L859" s="590"/>
      <c r="M859" s="590"/>
      <c r="N859" s="590"/>
      <c r="O859" s="590"/>
      <c r="P859" s="590"/>
      <c r="Q859" s="590"/>
      <c r="R859" s="590"/>
      <c r="S859" s="590"/>
      <c r="T859" s="590"/>
      <c r="U859" s="590"/>
      <c r="V859" s="590"/>
      <c r="W859" s="590"/>
      <c r="X859" s="590"/>
      <c r="Y859" s="590"/>
      <c r="Z859" s="590"/>
    </row>
    <row r="860" spans="1:26" ht="13.5" customHeight="1">
      <c r="A860" s="589"/>
      <c r="B860" s="590"/>
      <c r="C860" s="590"/>
      <c r="D860" s="605"/>
      <c r="E860" s="590"/>
      <c r="F860" s="625"/>
      <c r="G860" s="590"/>
      <c r="H860" s="590"/>
      <c r="I860" s="590"/>
      <c r="J860" s="590"/>
      <c r="K860" s="590"/>
      <c r="L860" s="590"/>
      <c r="M860" s="590"/>
      <c r="N860" s="590"/>
      <c r="O860" s="590"/>
      <c r="P860" s="590"/>
      <c r="Q860" s="590"/>
      <c r="R860" s="590"/>
      <c r="S860" s="590"/>
      <c r="T860" s="590"/>
      <c r="U860" s="590"/>
      <c r="V860" s="590"/>
      <c r="W860" s="590"/>
      <c r="X860" s="590"/>
      <c r="Y860" s="590"/>
      <c r="Z860" s="590"/>
    </row>
    <row r="861" spans="1:26" ht="13.5" customHeight="1">
      <c r="A861" s="589"/>
      <c r="B861" s="590"/>
      <c r="C861" s="590"/>
      <c r="D861" s="605"/>
      <c r="E861" s="590"/>
      <c r="F861" s="625"/>
      <c r="G861" s="590"/>
      <c r="H861" s="590"/>
      <c r="I861" s="590"/>
      <c r="J861" s="590"/>
      <c r="K861" s="590"/>
      <c r="L861" s="590"/>
      <c r="M861" s="590"/>
      <c r="N861" s="590"/>
      <c r="O861" s="590"/>
      <c r="P861" s="590"/>
      <c r="Q861" s="590"/>
      <c r="R861" s="590"/>
      <c r="S861" s="590"/>
      <c r="T861" s="590"/>
      <c r="U861" s="590"/>
      <c r="V861" s="590"/>
      <c r="W861" s="590"/>
      <c r="X861" s="590"/>
      <c r="Y861" s="590"/>
      <c r="Z861" s="590"/>
    </row>
    <row r="862" spans="1:26" ht="13.5" customHeight="1">
      <c r="A862" s="589"/>
      <c r="B862" s="590"/>
      <c r="C862" s="590"/>
      <c r="D862" s="605"/>
      <c r="E862" s="590"/>
      <c r="F862" s="625"/>
      <c r="G862" s="590"/>
      <c r="H862" s="590"/>
      <c r="I862" s="590"/>
      <c r="J862" s="590"/>
      <c r="K862" s="590"/>
      <c r="L862" s="590"/>
      <c r="M862" s="590"/>
      <c r="N862" s="590"/>
      <c r="O862" s="590"/>
      <c r="P862" s="590"/>
      <c r="Q862" s="590"/>
      <c r="R862" s="590"/>
      <c r="S862" s="590"/>
      <c r="T862" s="590"/>
      <c r="U862" s="590"/>
      <c r="V862" s="590"/>
      <c r="W862" s="590"/>
      <c r="X862" s="590"/>
      <c r="Y862" s="590"/>
      <c r="Z862" s="590"/>
    </row>
    <row r="863" spans="1:26" ht="13.5" customHeight="1">
      <c r="A863" s="589"/>
      <c r="B863" s="590"/>
      <c r="C863" s="590"/>
      <c r="D863" s="605"/>
      <c r="E863" s="590"/>
      <c r="F863" s="625"/>
      <c r="G863" s="590"/>
      <c r="H863" s="590"/>
      <c r="I863" s="590"/>
      <c r="J863" s="590"/>
      <c r="K863" s="590"/>
      <c r="L863" s="590"/>
      <c r="M863" s="590"/>
      <c r="N863" s="590"/>
      <c r="O863" s="590"/>
      <c r="P863" s="590"/>
      <c r="Q863" s="590"/>
      <c r="R863" s="590"/>
      <c r="S863" s="590"/>
      <c r="T863" s="590"/>
      <c r="U863" s="590"/>
      <c r="V863" s="590"/>
      <c r="W863" s="590"/>
      <c r="X863" s="590"/>
      <c r="Y863" s="590"/>
      <c r="Z863" s="590"/>
    </row>
    <row r="864" spans="1:26" ht="13.5" customHeight="1">
      <c r="A864" s="589"/>
      <c r="B864" s="590"/>
      <c r="C864" s="590"/>
      <c r="D864" s="605"/>
      <c r="E864" s="590"/>
      <c r="F864" s="625"/>
      <c r="G864" s="590"/>
      <c r="H864" s="590"/>
      <c r="I864" s="590"/>
      <c r="J864" s="590"/>
      <c r="K864" s="590"/>
      <c r="L864" s="590"/>
      <c r="M864" s="590"/>
      <c r="N864" s="590"/>
      <c r="O864" s="590"/>
      <c r="P864" s="590"/>
      <c r="Q864" s="590"/>
      <c r="R864" s="590"/>
      <c r="S864" s="590"/>
      <c r="T864" s="590"/>
      <c r="U864" s="590"/>
      <c r="V864" s="590"/>
      <c r="W864" s="590"/>
      <c r="X864" s="590"/>
      <c r="Y864" s="590"/>
      <c r="Z864" s="590"/>
    </row>
    <row r="865" spans="1:26" ht="13.5" customHeight="1">
      <c r="A865" s="589"/>
      <c r="B865" s="590"/>
      <c r="C865" s="590"/>
      <c r="D865" s="605"/>
      <c r="E865" s="590"/>
      <c r="F865" s="625"/>
      <c r="G865" s="590"/>
      <c r="H865" s="590"/>
      <c r="I865" s="590"/>
      <c r="J865" s="590"/>
      <c r="K865" s="590"/>
      <c r="L865" s="590"/>
      <c r="M865" s="590"/>
      <c r="N865" s="590"/>
      <c r="O865" s="590"/>
      <c r="P865" s="590"/>
      <c r="Q865" s="590"/>
      <c r="R865" s="590"/>
      <c r="S865" s="590"/>
      <c r="T865" s="590"/>
      <c r="U865" s="590"/>
      <c r="V865" s="590"/>
      <c r="W865" s="590"/>
      <c r="X865" s="590"/>
      <c r="Y865" s="590"/>
      <c r="Z865" s="590"/>
    </row>
    <row r="866" spans="1:26" ht="13.5" customHeight="1">
      <c r="A866" s="589"/>
      <c r="B866" s="590"/>
      <c r="C866" s="590"/>
      <c r="D866" s="605"/>
      <c r="E866" s="590"/>
      <c r="F866" s="625"/>
      <c r="G866" s="590"/>
      <c r="H866" s="590"/>
      <c r="I866" s="590"/>
      <c r="J866" s="590"/>
      <c r="K866" s="590"/>
      <c r="L866" s="590"/>
      <c r="M866" s="590"/>
      <c r="N866" s="590"/>
      <c r="O866" s="590"/>
      <c r="P866" s="590"/>
      <c r="Q866" s="590"/>
      <c r="R866" s="590"/>
      <c r="S866" s="590"/>
      <c r="T866" s="590"/>
      <c r="U866" s="590"/>
      <c r="V866" s="590"/>
      <c r="W866" s="590"/>
      <c r="X866" s="590"/>
      <c r="Y866" s="590"/>
      <c r="Z866" s="590"/>
    </row>
    <row r="867" spans="1:26" ht="13.5" customHeight="1">
      <c r="A867" s="589"/>
      <c r="B867" s="590"/>
      <c r="C867" s="590"/>
      <c r="D867" s="605"/>
      <c r="E867" s="590"/>
      <c r="F867" s="625"/>
      <c r="G867" s="590"/>
      <c r="H867" s="590"/>
      <c r="I867" s="590"/>
      <c r="J867" s="590"/>
      <c r="K867" s="590"/>
      <c r="L867" s="590"/>
      <c r="M867" s="590"/>
      <c r="N867" s="590"/>
      <c r="O867" s="590"/>
      <c r="P867" s="590"/>
      <c r="Q867" s="590"/>
      <c r="R867" s="590"/>
      <c r="S867" s="590"/>
      <c r="T867" s="590"/>
      <c r="U867" s="590"/>
      <c r="V867" s="590"/>
      <c r="W867" s="590"/>
      <c r="X867" s="590"/>
      <c r="Y867" s="590"/>
      <c r="Z867" s="590"/>
    </row>
    <row r="868" spans="1:26" ht="13.5" customHeight="1">
      <c r="A868" s="589"/>
      <c r="B868" s="590"/>
      <c r="C868" s="590"/>
      <c r="D868" s="605"/>
      <c r="E868" s="590"/>
      <c r="F868" s="625"/>
      <c r="G868" s="590"/>
      <c r="H868" s="590"/>
      <c r="I868" s="590"/>
      <c r="J868" s="590"/>
      <c r="K868" s="590"/>
      <c r="L868" s="590"/>
      <c r="M868" s="590"/>
      <c r="N868" s="590"/>
      <c r="O868" s="590"/>
      <c r="P868" s="590"/>
      <c r="Q868" s="590"/>
      <c r="R868" s="590"/>
      <c r="S868" s="590"/>
      <c r="T868" s="590"/>
      <c r="U868" s="590"/>
      <c r="V868" s="590"/>
      <c r="W868" s="590"/>
      <c r="X868" s="590"/>
      <c r="Y868" s="590"/>
      <c r="Z868" s="590"/>
    </row>
    <row r="869" spans="1:26" ht="13.5" customHeight="1">
      <c r="A869" s="589"/>
      <c r="B869" s="590"/>
      <c r="C869" s="590"/>
      <c r="D869" s="605"/>
      <c r="E869" s="590"/>
      <c r="F869" s="625"/>
      <c r="G869" s="590"/>
      <c r="H869" s="590"/>
      <c r="I869" s="590"/>
      <c r="J869" s="590"/>
      <c r="K869" s="590"/>
      <c r="L869" s="590"/>
      <c r="M869" s="590"/>
      <c r="N869" s="590"/>
      <c r="O869" s="590"/>
      <c r="P869" s="590"/>
      <c r="Q869" s="590"/>
      <c r="R869" s="590"/>
      <c r="S869" s="590"/>
      <c r="T869" s="590"/>
      <c r="U869" s="590"/>
      <c r="V869" s="590"/>
      <c r="W869" s="590"/>
      <c r="X869" s="590"/>
      <c r="Y869" s="590"/>
      <c r="Z869" s="590"/>
    </row>
    <row r="870" spans="1:26" ht="13.5" customHeight="1">
      <c r="A870" s="589"/>
      <c r="B870" s="590"/>
      <c r="C870" s="590"/>
      <c r="D870" s="605"/>
      <c r="E870" s="590"/>
      <c r="F870" s="625"/>
      <c r="G870" s="590"/>
      <c r="H870" s="590"/>
      <c r="I870" s="590"/>
      <c r="J870" s="590"/>
      <c r="K870" s="590"/>
      <c r="L870" s="590"/>
      <c r="M870" s="590"/>
      <c r="N870" s="590"/>
      <c r="O870" s="590"/>
      <c r="P870" s="590"/>
      <c r="Q870" s="590"/>
      <c r="R870" s="590"/>
      <c r="S870" s="590"/>
      <c r="T870" s="590"/>
      <c r="U870" s="590"/>
      <c r="V870" s="590"/>
      <c r="W870" s="590"/>
      <c r="X870" s="590"/>
      <c r="Y870" s="590"/>
      <c r="Z870" s="590"/>
    </row>
    <row r="871" spans="1:26" ht="13.5" customHeight="1">
      <c r="A871" s="589"/>
      <c r="B871" s="590"/>
      <c r="C871" s="590"/>
      <c r="D871" s="605"/>
      <c r="E871" s="590"/>
      <c r="F871" s="625"/>
      <c r="G871" s="590"/>
      <c r="H871" s="590"/>
      <c r="I871" s="590"/>
      <c r="J871" s="590"/>
      <c r="K871" s="590"/>
      <c r="L871" s="590"/>
      <c r="M871" s="590"/>
      <c r="N871" s="590"/>
      <c r="O871" s="590"/>
      <c r="P871" s="590"/>
      <c r="Q871" s="590"/>
      <c r="R871" s="590"/>
      <c r="S871" s="590"/>
      <c r="T871" s="590"/>
      <c r="U871" s="590"/>
      <c r="V871" s="590"/>
      <c r="W871" s="590"/>
      <c r="X871" s="590"/>
      <c r="Y871" s="590"/>
      <c r="Z871" s="590"/>
    </row>
    <row r="872" spans="1:26" ht="13.5" customHeight="1">
      <c r="A872" s="589"/>
      <c r="B872" s="590"/>
      <c r="C872" s="590"/>
      <c r="D872" s="605"/>
      <c r="E872" s="590"/>
      <c r="F872" s="625"/>
      <c r="G872" s="590"/>
      <c r="H872" s="590"/>
      <c r="I872" s="590"/>
      <c r="J872" s="590"/>
      <c r="K872" s="590"/>
      <c r="L872" s="590"/>
      <c r="M872" s="590"/>
      <c r="N872" s="590"/>
      <c r="O872" s="590"/>
      <c r="P872" s="590"/>
      <c r="Q872" s="590"/>
      <c r="R872" s="590"/>
      <c r="S872" s="590"/>
      <c r="T872" s="590"/>
      <c r="U872" s="590"/>
      <c r="V872" s="590"/>
      <c r="W872" s="590"/>
      <c r="X872" s="590"/>
      <c r="Y872" s="590"/>
      <c r="Z872" s="590"/>
    </row>
    <row r="873" spans="1:26" ht="13.5" customHeight="1">
      <c r="A873" s="589"/>
      <c r="B873" s="590"/>
      <c r="C873" s="590"/>
      <c r="D873" s="605"/>
      <c r="E873" s="590"/>
      <c r="F873" s="625"/>
      <c r="G873" s="590"/>
      <c r="H873" s="590"/>
      <c r="I873" s="590"/>
      <c r="J873" s="590"/>
      <c r="K873" s="590"/>
      <c r="L873" s="590"/>
      <c r="M873" s="590"/>
      <c r="N873" s="590"/>
      <c r="O873" s="590"/>
      <c r="P873" s="590"/>
      <c r="Q873" s="590"/>
      <c r="R873" s="590"/>
      <c r="S873" s="590"/>
      <c r="T873" s="590"/>
      <c r="U873" s="590"/>
      <c r="V873" s="590"/>
      <c r="W873" s="590"/>
      <c r="X873" s="590"/>
      <c r="Y873" s="590"/>
      <c r="Z873" s="590"/>
    </row>
    <row r="874" spans="1:26" ht="13.5" customHeight="1">
      <c r="A874" s="589"/>
      <c r="B874" s="590"/>
      <c r="C874" s="590"/>
      <c r="D874" s="605"/>
      <c r="E874" s="590"/>
      <c r="F874" s="625"/>
      <c r="G874" s="590"/>
      <c r="H874" s="590"/>
      <c r="I874" s="590"/>
      <c r="J874" s="590"/>
      <c r="K874" s="590"/>
      <c r="L874" s="590"/>
      <c r="M874" s="590"/>
      <c r="N874" s="590"/>
      <c r="O874" s="590"/>
      <c r="P874" s="590"/>
      <c r="Q874" s="590"/>
      <c r="R874" s="590"/>
      <c r="S874" s="590"/>
      <c r="T874" s="590"/>
      <c r="U874" s="590"/>
      <c r="V874" s="590"/>
      <c r="W874" s="590"/>
      <c r="X874" s="590"/>
      <c r="Y874" s="590"/>
      <c r="Z874" s="590"/>
    </row>
    <row r="875" spans="1:26" ht="13.5" customHeight="1">
      <c r="A875" s="589"/>
      <c r="B875" s="590"/>
      <c r="C875" s="590"/>
      <c r="D875" s="605"/>
      <c r="E875" s="590"/>
      <c r="F875" s="625"/>
      <c r="G875" s="590"/>
      <c r="H875" s="590"/>
      <c r="I875" s="590"/>
      <c r="J875" s="590"/>
      <c r="K875" s="590"/>
      <c r="L875" s="590"/>
      <c r="M875" s="590"/>
      <c r="N875" s="590"/>
      <c r="O875" s="590"/>
      <c r="P875" s="590"/>
      <c r="Q875" s="590"/>
      <c r="R875" s="590"/>
      <c r="S875" s="590"/>
      <c r="T875" s="590"/>
      <c r="U875" s="590"/>
      <c r="V875" s="590"/>
      <c r="W875" s="590"/>
      <c r="X875" s="590"/>
      <c r="Y875" s="590"/>
      <c r="Z875" s="590"/>
    </row>
    <row r="876" spans="1:26" ht="13.5" customHeight="1">
      <c r="A876" s="589"/>
      <c r="B876" s="590"/>
      <c r="C876" s="590"/>
      <c r="D876" s="605"/>
      <c r="E876" s="590"/>
      <c r="F876" s="625"/>
      <c r="G876" s="590"/>
      <c r="H876" s="590"/>
      <c r="I876" s="590"/>
      <c r="J876" s="590"/>
      <c r="K876" s="590"/>
      <c r="L876" s="590"/>
      <c r="M876" s="590"/>
      <c r="N876" s="590"/>
      <c r="O876" s="590"/>
      <c r="P876" s="590"/>
      <c r="Q876" s="590"/>
      <c r="R876" s="590"/>
      <c r="S876" s="590"/>
      <c r="T876" s="590"/>
      <c r="U876" s="590"/>
      <c r="V876" s="590"/>
      <c r="W876" s="590"/>
      <c r="X876" s="590"/>
      <c r="Y876" s="590"/>
      <c r="Z876" s="590"/>
    </row>
    <row r="877" spans="1:26" ht="13.5" customHeight="1">
      <c r="A877" s="589"/>
      <c r="B877" s="590"/>
      <c r="C877" s="590"/>
      <c r="D877" s="605"/>
      <c r="E877" s="590"/>
      <c r="F877" s="625"/>
      <c r="G877" s="590"/>
      <c r="H877" s="590"/>
      <c r="I877" s="590"/>
      <c r="J877" s="590"/>
      <c r="K877" s="590"/>
      <c r="L877" s="590"/>
      <c r="M877" s="590"/>
      <c r="N877" s="590"/>
      <c r="O877" s="590"/>
      <c r="P877" s="590"/>
      <c r="Q877" s="590"/>
      <c r="R877" s="590"/>
      <c r="S877" s="590"/>
      <c r="T877" s="590"/>
      <c r="U877" s="590"/>
      <c r="V877" s="590"/>
      <c r="W877" s="590"/>
      <c r="X877" s="590"/>
      <c r="Y877" s="590"/>
      <c r="Z877" s="590"/>
    </row>
    <row r="878" spans="1:26" ht="13.5" customHeight="1">
      <c r="A878" s="589"/>
      <c r="B878" s="590"/>
      <c r="C878" s="590"/>
      <c r="D878" s="605"/>
      <c r="E878" s="590"/>
      <c r="F878" s="625"/>
      <c r="G878" s="590"/>
      <c r="H878" s="590"/>
      <c r="I878" s="590"/>
      <c r="J878" s="590"/>
      <c r="K878" s="590"/>
      <c r="L878" s="590"/>
      <c r="M878" s="590"/>
      <c r="N878" s="590"/>
      <c r="O878" s="590"/>
      <c r="P878" s="590"/>
      <c r="Q878" s="590"/>
      <c r="R878" s="590"/>
      <c r="S878" s="590"/>
      <c r="T878" s="590"/>
      <c r="U878" s="590"/>
      <c r="V878" s="590"/>
      <c r="W878" s="590"/>
      <c r="X878" s="590"/>
      <c r="Y878" s="590"/>
      <c r="Z878" s="590"/>
    </row>
    <row r="879" spans="1:26" ht="13.5" customHeight="1">
      <c r="A879" s="589"/>
      <c r="B879" s="590"/>
      <c r="C879" s="590"/>
      <c r="D879" s="605"/>
      <c r="E879" s="590"/>
      <c r="F879" s="625"/>
      <c r="G879" s="590"/>
      <c r="H879" s="590"/>
      <c r="I879" s="590"/>
      <c r="J879" s="590"/>
      <c r="K879" s="590"/>
      <c r="L879" s="590"/>
      <c r="M879" s="590"/>
      <c r="N879" s="590"/>
      <c r="O879" s="590"/>
      <c r="P879" s="590"/>
      <c r="Q879" s="590"/>
      <c r="R879" s="590"/>
      <c r="S879" s="590"/>
      <c r="T879" s="590"/>
      <c r="U879" s="590"/>
      <c r="V879" s="590"/>
      <c r="W879" s="590"/>
      <c r="X879" s="590"/>
      <c r="Y879" s="590"/>
      <c r="Z879" s="590"/>
    </row>
    <row r="880" spans="1:26" ht="13.5" customHeight="1">
      <c r="A880" s="589"/>
      <c r="B880" s="590"/>
      <c r="C880" s="590"/>
      <c r="D880" s="605"/>
      <c r="E880" s="590"/>
      <c r="F880" s="625"/>
      <c r="G880" s="590"/>
      <c r="H880" s="590"/>
      <c r="I880" s="590"/>
      <c r="J880" s="590"/>
      <c r="K880" s="590"/>
      <c r="L880" s="590"/>
      <c r="M880" s="590"/>
      <c r="N880" s="590"/>
      <c r="O880" s="590"/>
      <c r="P880" s="590"/>
      <c r="Q880" s="590"/>
      <c r="R880" s="590"/>
      <c r="S880" s="590"/>
      <c r="T880" s="590"/>
      <c r="U880" s="590"/>
      <c r="V880" s="590"/>
      <c r="W880" s="590"/>
      <c r="X880" s="590"/>
      <c r="Y880" s="590"/>
      <c r="Z880" s="590"/>
    </row>
    <row r="881" spans="1:26" ht="13.5" customHeight="1">
      <c r="A881" s="589"/>
      <c r="B881" s="590"/>
      <c r="C881" s="590"/>
      <c r="D881" s="605"/>
      <c r="E881" s="590"/>
      <c r="F881" s="625"/>
      <c r="G881" s="590"/>
      <c r="H881" s="590"/>
      <c r="I881" s="590"/>
      <c r="J881" s="590"/>
      <c r="K881" s="590"/>
      <c r="L881" s="590"/>
      <c r="M881" s="590"/>
      <c r="N881" s="590"/>
      <c r="O881" s="590"/>
      <c r="P881" s="590"/>
      <c r="Q881" s="590"/>
      <c r="R881" s="590"/>
      <c r="S881" s="590"/>
      <c r="T881" s="590"/>
      <c r="U881" s="590"/>
      <c r="V881" s="590"/>
      <c r="W881" s="590"/>
      <c r="X881" s="590"/>
      <c r="Y881" s="590"/>
      <c r="Z881" s="590"/>
    </row>
    <row r="882" spans="1:26" ht="13.5" customHeight="1">
      <c r="A882" s="589"/>
      <c r="B882" s="590"/>
      <c r="C882" s="590"/>
      <c r="D882" s="605"/>
      <c r="E882" s="590"/>
      <c r="F882" s="625"/>
      <c r="G882" s="590"/>
      <c r="H882" s="590"/>
      <c r="I882" s="590"/>
      <c r="J882" s="590"/>
      <c r="K882" s="590"/>
      <c r="L882" s="590"/>
      <c r="M882" s="590"/>
      <c r="N882" s="590"/>
      <c r="O882" s="590"/>
      <c r="P882" s="590"/>
      <c r="Q882" s="590"/>
      <c r="R882" s="590"/>
      <c r="S882" s="590"/>
      <c r="T882" s="590"/>
      <c r="U882" s="590"/>
      <c r="V882" s="590"/>
      <c r="W882" s="590"/>
      <c r="X882" s="590"/>
      <c r="Y882" s="590"/>
      <c r="Z882" s="590"/>
    </row>
    <row r="883" spans="1:26" ht="13.5" customHeight="1">
      <c r="A883" s="589"/>
      <c r="B883" s="590"/>
      <c r="C883" s="590"/>
      <c r="D883" s="605"/>
      <c r="E883" s="590"/>
      <c r="F883" s="625"/>
      <c r="G883" s="590"/>
      <c r="H883" s="590"/>
      <c r="I883" s="590"/>
      <c r="J883" s="590"/>
      <c r="K883" s="590"/>
      <c r="L883" s="590"/>
      <c r="M883" s="590"/>
      <c r="N883" s="590"/>
      <c r="O883" s="590"/>
      <c r="P883" s="590"/>
      <c r="Q883" s="590"/>
      <c r="R883" s="590"/>
      <c r="S883" s="590"/>
      <c r="T883" s="590"/>
      <c r="U883" s="590"/>
      <c r="V883" s="590"/>
      <c r="W883" s="590"/>
      <c r="X883" s="590"/>
      <c r="Y883" s="590"/>
      <c r="Z883" s="590"/>
    </row>
    <row r="884" spans="1:26" ht="13.5" customHeight="1">
      <c r="A884" s="589"/>
      <c r="B884" s="590"/>
      <c r="C884" s="590"/>
      <c r="D884" s="605"/>
      <c r="E884" s="590"/>
      <c r="F884" s="625"/>
      <c r="G884" s="590"/>
      <c r="H884" s="590"/>
      <c r="I884" s="590"/>
      <c r="J884" s="590"/>
      <c r="K884" s="590"/>
      <c r="L884" s="590"/>
      <c r="M884" s="590"/>
      <c r="N884" s="590"/>
      <c r="O884" s="590"/>
      <c r="P884" s="590"/>
      <c r="Q884" s="590"/>
      <c r="R884" s="590"/>
      <c r="S884" s="590"/>
      <c r="T884" s="590"/>
      <c r="U884" s="590"/>
      <c r="V884" s="590"/>
      <c r="W884" s="590"/>
      <c r="X884" s="590"/>
      <c r="Y884" s="590"/>
      <c r="Z884" s="590"/>
    </row>
    <row r="885" spans="1:26" ht="13.5" customHeight="1">
      <c r="A885" s="589"/>
      <c r="B885" s="590"/>
      <c r="C885" s="590"/>
      <c r="D885" s="605"/>
      <c r="E885" s="590"/>
      <c r="F885" s="625"/>
      <c r="G885" s="590"/>
      <c r="H885" s="590"/>
      <c r="I885" s="590"/>
      <c r="J885" s="590"/>
      <c r="K885" s="590"/>
      <c r="L885" s="590"/>
      <c r="M885" s="590"/>
      <c r="N885" s="590"/>
      <c r="O885" s="590"/>
      <c r="P885" s="590"/>
      <c r="Q885" s="590"/>
      <c r="R885" s="590"/>
      <c r="S885" s="590"/>
      <c r="T885" s="590"/>
      <c r="U885" s="590"/>
      <c r="V885" s="590"/>
      <c r="W885" s="590"/>
      <c r="X885" s="590"/>
      <c r="Y885" s="590"/>
      <c r="Z885" s="590"/>
    </row>
    <row r="886" spans="1:26" ht="13.5" customHeight="1">
      <c r="A886" s="589"/>
      <c r="B886" s="590"/>
      <c r="C886" s="590"/>
      <c r="D886" s="605"/>
      <c r="E886" s="590"/>
      <c r="F886" s="625"/>
      <c r="G886" s="590"/>
      <c r="H886" s="590"/>
      <c r="I886" s="590"/>
      <c r="J886" s="590"/>
      <c r="K886" s="590"/>
      <c r="L886" s="590"/>
      <c r="M886" s="590"/>
      <c r="N886" s="590"/>
      <c r="O886" s="590"/>
      <c r="P886" s="590"/>
      <c r="Q886" s="590"/>
      <c r="R886" s="590"/>
      <c r="S886" s="590"/>
      <c r="T886" s="590"/>
      <c r="U886" s="590"/>
      <c r="V886" s="590"/>
      <c r="W886" s="590"/>
      <c r="X886" s="590"/>
      <c r="Y886" s="590"/>
      <c r="Z886" s="590"/>
    </row>
    <row r="887" spans="1:26" ht="13.5" customHeight="1">
      <c r="A887" s="589"/>
      <c r="B887" s="590"/>
      <c r="C887" s="590"/>
      <c r="D887" s="605"/>
      <c r="E887" s="590"/>
      <c r="F887" s="625"/>
      <c r="G887" s="590"/>
      <c r="H887" s="590"/>
      <c r="I887" s="590"/>
      <c r="J887" s="590"/>
      <c r="K887" s="590"/>
      <c r="L887" s="590"/>
      <c r="M887" s="590"/>
      <c r="N887" s="590"/>
      <c r="O887" s="590"/>
      <c r="P887" s="590"/>
      <c r="Q887" s="590"/>
      <c r="R887" s="590"/>
      <c r="S887" s="590"/>
      <c r="T887" s="590"/>
      <c r="U887" s="590"/>
      <c r="V887" s="590"/>
      <c r="W887" s="590"/>
      <c r="X887" s="590"/>
      <c r="Y887" s="590"/>
      <c r="Z887" s="590"/>
    </row>
    <row r="888" spans="1:26" ht="13.5" customHeight="1">
      <c r="A888" s="589"/>
      <c r="B888" s="590"/>
      <c r="C888" s="590"/>
      <c r="D888" s="605"/>
      <c r="E888" s="590"/>
      <c r="F888" s="625"/>
      <c r="G888" s="590"/>
      <c r="H888" s="590"/>
      <c r="I888" s="590"/>
      <c r="J888" s="590"/>
      <c r="K888" s="590"/>
      <c r="L888" s="590"/>
      <c r="M888" s="590"/>
      <c r="N888" s="590"/>
      <c r="O888" s="590"/>
      <c r="P888" s="590"/>
      <c r="Q888" s="590"/>
      <c r="R888" s="590"/>
      <c r="S888" s="590"/>
      <c r="T888" s="590"/>
      <c r="U888" s="590"/>
      <c r="V888" s="590"/>
      <c r="W888" s="590"/>
      <c r="X888" s="590"/>
      <c r="Y888" s="590"/>
      <c r="Z888" s="590"/>
    </row>
    <row r="889" spans="1:26" ht="13.5" customHeight="1">
      <c r="A889" s="589"/>
      <c r="B889" s="590"/>
      <c r="C889" s="590"/>
      <c r="D889" s="605"/>
      <c r="E889" s="590"/>
      <c r="F889" s="625"/>
      <c r="G889" s="590"/>
      <c r="H889" s="590"/>
      <c r="I889" s="590"/>
      <c r="J889" s="590"/>
      <c r="K889" s="590"/>
      <c r="L889" s="590"/>
      <c r="M889" s="590"/>
      <c r="N889" s="590"/>
      <c r="O889" s="590"/>
      <c r="P889" s="590"/>
      <c r="Q889" s="590"/>
      <c r="R889" s="590"/>
      <c r="S889" s="590"/>
      <c r="T889" s="590"/>
      <c r="U889" s="590"/>
      <c r="V889" s="590"/>
      <c r="W889" s="590"/>
      <c r="X889" s="590"/>
      <c r="Y889" s="590"/>
      <c r="Z889" s="590"/>
    </row>
    <row r="890" spans="1:26" ht="13.5" customHeight="1">
      <c r="A890" s="589"/>
      <c r="B890" s="590"/>
      <c r="C890" s="590"/>
      <c r="D890" s="605"/>
      <c r="E890" s="590"/>
      <c r="F890" s="625"/>
      <c r="G890" s="590"/>
      <c r="H890" s="590"/>
      <c r="I890" s="590"/>
      <c r="J890" s="590"/>
      <c r="K890" s="590"/>
      <c r="L890" s="590"/>
      <c r="M890" s="590"/>
      <c r="N890" s="590"/>
      <c r="O890" s="590"/>
      <c r="P890" s="590"/>
      <c r="Q890" s="590"/>
      <c r="R890" s="590"/>
      <c r="S890" s="590"/>
      <c r="T890" s="590"/>
      <c r="U890" s="590"/>
      <c r="V890" s="590"/>
      <c r="W890" s="590"/>
      <c r="X890" s="590"/>
      <c r="Y890" s="590"/>
      <c r="Z890" s="590"/>
    </row>
    <row r="891" spans="1:26" ht="13.5" customHeight="1">
      <c r="A891" s="589"/>
      <c r="B891" s="590"/>
      <c r="C891" s="590"/>
      <c r="D891" s="605"/>
      <c r="E891" s="590"/>
      <c r="F891" s="625"/>
      <c r="G891" s="590"/>
      <c r="H891" s="590"/>
      <c r="I891" s="590"/>
      <c r="J891" s="590"/>
      <c r="K891" s="590"/>
      <c r="L891" s="590"/>
      <c r="M891" s="590"/>
      <c r="N891" s="590"/>
      <c r="O891" s="590"/>
      <c r="P891" s="590"/>
      <c r="Q891" s="590"/>
      <c r="R891" s="590"/>
      <c r="S891" s="590"/>
      <c r="T891" s="590"/>
      <c r="U891" s="590"/>
      <c r="V891" s="590"/>
      <c r="W891" s="590"/>
      <c r="X891" s="590"/>
      <c r="Y891" s="590"/>
      <c r="Z891" s="590"/>
    </row>
    <row r="892" spans="1:26" ht="13.5" customHeight="1">
      <c r="A892" s="589"/>
      <c r="B892" s="590"/>
      <c r="C892" s="590"/>
      <c r="D892" s="605"/>
      <c r="E892" s="590"/>
      <c r="F892" s="625"/>
      <c r="G892" s="590"/>
      <c r="H892" s="590"/>
      <c r="I892" s="590"/>
      <c r="J892" s="590"/>
      <c r="K892" s="590"/>
      <c r="L892" s="590"/>
      <c r="M892" s="590"/>
      <c r="N892" s="590"/>
      <c r="O892" s="590"/>
      <c r="P892" s="590"/>
      <c r="Q892" s="590"/>
      <c r="R892" s="590"/>
      <c r="S892" s="590"/>
      <c r="T892" s="590"/>
      <c r="U892" s="590"/>
      <c r="V892" s="590"/>
      <c r="W892" s="590"/>
      <c r="X892" s="590"/>
      <c r="Y892" s="590"/>
      <c r="Z892" s="590"/>
    </row>
    <row r="893" spans="1:26" ht="13.5" customHeight="1">
      <c r="A893" s="589"/>
      <c r="B893" s="590"/>
      <c r="C893" s="590"/>
      <c r="D893" s="605"/>
      <c r="E893" s="590"/>
      <c r="F893" s="625"/>
      <c r="G893" s="590"/>
      <c r="H893" s="590"/>
      <c r="I893" s="590"/>
      <c r="J893" s="590"/>
      <c r="K893" s="590"/>
      <c r="L893" s="590"/>
      <c r="M893" s="590"/>
      <c r="N893" s="590"/>
      <c r="O893" s="590"/>
      <c r="P893" s="590"/>
      <c r="Q893" s="590"/>
      <c r="R893" s="590"/>
      <c r="S893" s="590"/>
      <c r="T893" s="590"/>
      <c r="U893" s="590"/>
      <c r="V893" s="590"/>
      <c r="W893" s="590"/>
      <c r="X893" s="590"/>
      <c r="Y893" s="590"/>
      <c r="Z893" s="590"/>
    </row>
    <row r="894" spans="1:26" ht="13.5" customHeight="1">
      <c r="A894" s="589"/>
      <c r="B894" s="590"/>
      <c r="C894" s="590"/>
      <c r="D894" s="605"/>
      <c r="E894" s="590"/>
      <c r="F894" s="625"/>
      <c r="G894" s="590"/>
      <c r="H894" s="590"/>
      <c r="I894" s="590"/>
      <c r="J894" s="590"/>
      <c r="K894" s="590"/>
      <c r="L894" s="590"/>
      <c r="M894" s="590"/>
      <c r="N894" s="590"/>
      <c r="O894" s="590"/>
      <c r="P894" s="590"/>
      <c r="Q894" s="590"/>
      <c r="R894" s="590"/>
      <c r="S894" s="590"/>
      <c r="T894" s="590"/>
      <c r="U894" s="590"/>
      <c r="V894" s="590"/>
      <c r="W894" s="590"/>
      <c r="X894" s="590"/>
      <c r="Y894" s="590"/>
      <c r="Z894" s="590"/>
    </row>
    <row r="895" spans="1:26" ht="13.5" customHeight="1">
      <c r="A895" s="589"/>
      <c r="B895" s="590"/>
      <c r="C895" s="590"/>
      <c r="D895" s="605"/>
      <c r="E895" s="590"/>
      <c r="F895" s="625"/>
      <c r="G895" s="590"/>
      <c r="H895" s="590"/>
      <c r="I895" s="590"/>
      <c r="J895" s="590"/>
      <c r="K895" s="590"/>
      <c r="L895" s="590"/>
      <c r="M895" s="590"/>
      <c r="N895" s="590"/>
      <c r="O895" s="590"/>
      <c r="P895" s="590"/>
      <c r="Q895" s="590"/>
      <c r="R895" s="590"/>
      <c r="S895" s="590"/>
      <c r="T895" s="590"/>
      <c r="U895" s="590"/>
      <c r="V895" s="590"/>
      <c r="W895" s="590"/>
      <c r="X895" s="590"/>
      <c r="Y895" s="590"/>
      <c r="Z895" s="590"/>
    </row>
    <row r="896" spans="1:26" ht="13.5" customHeight="1">
      <c r="A896" s="589"/>
      <c r="B896" s="590"/>
      <c r="C896" s="590"/>
      <c r="D896" s="605"/>
      <c r="E896" s="590"/>
      <c r="F896" s="625"/>
      <c r="G896" s="590"/>
      <c r="H896" s="590"/>
      <c r="I896" s="590"/>
      <c r="J896" s="590"/>
      <c r="K896" s="590"/>
      <c r="L896" s="590"/>
      <c r="M896" s="590"/>
      <c r="N896" s="590"/>
      <c r="O896" s="590"/>
      <c r="P896" s="590"/>
      <c r="Q896" s="590"/>
      <c r="R896" s="590"/>
      <c r="S896" s="590"/>
      <c r="T896" s="590"/>
      <c r="U896" s="590"/>
      <c r="V896" s="590"/>
      <c r="W896" s="590"/>
      <c r="X896" s="590"/>
      <c r="Y896" s="590"/>
      <c r="Z896" s="590"/>
    </row>
    <row r="897" spans="1:26" ht="13.5" customHeight="1">
      <c r="A897" s="589"/>
      <c r="B897" s="590"/>
      <c r="C897" s="590"/>
      <c r="D897" s="605"/>
      <c r="E897" s="590"/>
      <c r="F897" s="625"/>
      <c r="G897" s="590"/>
      <c r="H897" s="590"/>
      <c r="I897" s="590"/>
      <c r="J897" s="590"/>
      <c r="K897" s="590"/>
      <c r="L897" s="590"/>
      <c r="M897" s="590"/>
      <c r="N897" s="590"/>
      <c r="O897" s="590"/>
      <c r="P897" s="590"/>
      <c r="Q897" s="590"/>
      <c r="R897" s="590"/>
      <c r="S897" s="590"/>
      <c r="T897" s="590"/>
      <c r="U897" s="590"/>
      <c r="V897" s="590"/>
      <c r="W897" s="590"/>
      <c r="X897" s="590"/>
      <c r="Y897" s="590"/>
      <c r="Z897" s="590"/>
    </row>
    <row r="898" spans="1:26" ht="13.5" customHeight="1">
      <c r="A898" s="589"/>
      <c r="B898" s="590"/>
      <c r="C898" s="590"/>
      <c r="D898" s="605"/>
      <c r="E898" s="590"/>
      <c r="F898" s="625"/>
      <c r="G898" s="590"/>
      <c r="H898" s="590"/>
      <c r="I898" s="590"/>
      <c r="J898" s="590"/>
      <c r="K898" s="590"/>
      <c r="L898" s="590"/>
      <c r="M898" s="590"/>
      <c r="N898" s="590"/>
      <c r="O898" s="590"/>
      <c r="P898" s="590"/>
      <c r="Q898" s="590"/>
      <c r="R898" s="590"/>
      <c r="S898" s="590"/>
      <c r="T898" s="590"/>
      <c r="U898" s="590"/>
      <c r="V898" s="590"/>
      <c r="W898" s="590"/>
      <c r="X898" s="590"/>
      <c r="Y898" s="590"/>
      <c r="Z898" s="590"/>
    </row>
    <row r="899" spans="1:26" ht="13.5" customHeight="1">
      <c r="A899" s="589"/>
      <c r="B899" s="590"/>
      <c r="C899" s="590"/>
      <c r="D899" s="605"/>
      <c r="E899" s="590"/>
      <c r="F899" s="625"/>
      <c r="G899" s="590"/>
      <c r="H899" s="590"/>
      <c r="I899" s="590"/>
      <c r="J899" s="590"/>
      <c r="K899" s="590"/>
      <c r="L899" s="590"/>
      <c r="M899" s="590"/>
      <c r="N899" s="590"/>
      <c r="O899" s="590"/>
      <c r="P899" s="590"/>
      <c r="Q899" s="590"/>
      <c r="R899" s="590"/>
      <c r="S899" s="590"/>
      <c r="T899" s="590"/>
      <c r="U899" s="590"/>
      <c r="V899" s="590"/>
      <c r="W899" s="590"/>
      <c r="X899" s="590"/>
      <c r="Y899" s="590"/>
      <c r="Z899" s="590"/>
    </row>
    <row r="900" spans="1:26" ht="13.5" customHeight="1">
      <c r="A900" s="589"/>
      <c r="B900" s="590"/>
      <c r="C900" s="590"/>
      <c r="D900" s="605"/>
      <c r="E900" s="590"/>
      <c r="F900" s="625"/>
      <c r="G900" s="590"/>
      <c r="H900" s="590"/>
      <c r="I900" s="590"/>
      <c r="J900" s="590"/>
      <c r="K900" s="590"/>
      <c r="L900" s="590"/>
      <c r="M900" s="590"/>
      <c r="N900" s="590"/>
      <c r="O900" s="590"/>
      <c r="P900" s="590"/>
      <c r="Q900" s="590"/>
      <c r="R900" s="590"/>
      <c r="S900" s="590"/>
      <c r="T900" s="590"/>
      <c r="U900" s="590"/>
      <c r="V900" s="590"/>
      <c r="W900" s="590"/>
      <c r="X900" s="590"/>
      <c r="Y900" s="590"/>
      <c r="Z900" s="590"/>
    </row>
    <row r="901" spans="1:26" ht="13.5" customHeight="1">
      <c r="A901" s="589"/>
      <c r="B901" s="590"/>
      <c r="C901" s="590"/>
      <c r="D901" s="605"/>
      <c r="E901" s="590"/>
      <c r="F901" s="625"/>
      <c r="G901" s="590"/>
      <c r="H901" s="590"/>
      <c r="I901" s="590"/>
      <c r="J901" s="590"/>
      <c r="K901" s="590"/>
      <c r="L901" s="590"/>
      <c r="M901" s="590"/>
      <c r="N901" s="590"/>
      <c r="O901" s="590"/>
      <c r="P901" s="590"/>
      <c r="Q901" s="590"/>
      <c r="R901" s="590"/>
      <c r="S901" s="590"/>
      <c r="T901" s="590"/>
      <c r="U901" s="590"/>
      <c r="V901" s="590"/>
      <c r="W901" s="590"/>
      <c r="X901" s="590"/>
      <c r="Y901" s="590"/>
      <c r="Z901" s="590"/>
    </row>
    <row r="902" spans="1:26" ht="13.5" customHeight="1">
      <c r="A902" s="589"/>
      <c r="B902" s="590"/>
      <c r="C902" s="590"/>
      <c r="D902" s="605"/>
      <c r="E902" s="590"/>
      <c r="F902" s="625"/>
      <c r="G902" s="590"/>
      <c r="H902" s="590"/>
      <c r="I902" s="590"/>
      <c r="J902" s="590"/>
      <c r="K902" s="590"/>
      <c r="L902" s="590"/>
      <c r="M902" s="590"/>
      <c r="N902" s="590"/>
      <c r="O902" s="590"/>
      <c r="P902" s="590"/>
      <c r="Q902" s="590"/>
      <c r="R902" s="590"/>
      <c r="S902" s="590"/>
      <c r="T902" s="590"/>
      <c r="U902" s="590"/>
      <c r="V902" s="590"/>
      <c r="W902" s="590"/>
      <c r="X902" s="590"/>
      <c r="Y902" s="590"/>
      <c r="Z902" s="590"/>
    </row>
    <row r="903" spans="1:26" ht="13.5" customHeight="1">
      <c r="A903" s="589"/>
      <c r="B903" s="590"/>
      <c r="C903" s="590"/>
      <c r="D903" s="605"/>
      <c r="E903" s="590"/>
      <c r="F903" s="625"/>
      <c r="G903" s="590"/>
      <c r="H903" s="590"/>
      <c r="I903" s="590"/>
      <c r="J903" s="590"/>
      <c r="K903" s="590"/>
      <c r="L903" s="590"/>
      <c r="M903" s="590"/>
      <c r="N903" s="590"/>
      <c r="O903" s="590"/>
      <c r="P903" s="590"/>
      <c r="Q903" s="590"/>
      <c r="R903" s="590"/>
      <c r="S903" s="590"/>
      <c r="T903" s="590"/>
      <c r="U903" s="590"/>
      <c r="V903" s="590"/>
      <c r="W903" s="590"/>
      <c r="X903" s="590"/>
      <c r="Y903" s="590"/>
      <c r="Z903" s="590"/>
    </row>
    <row r="904" spans="1:26" ht="13.5" customHeight="1">
      <c r="A904" s="589"/>
      <c r="B904" s="590"/>
      <c r="C904" s="590"/>
      <c r="D904" s="605"/>
      <c r="E904" s="590"/>
      <c r="F904" s="625"/>
      <c r="G904" s="590"/>
      <c r="H904" s="590"/>
      <c r="I904" s="590"/>
      <c r="J904" s="590"/>
      <c r="K904" s="590"/>
      <c r="L904" s="590"/>
      <c r="M904" s="590"/>
      <c r="N904" s="590"/>
      <c r="O904" s="590"/>
      <c r="P904" s="590"/>
      <c r="Q904" s="590"/>
      <c r="R904" s="590"/>
      <c r="S904" s="590"/>
      <c r="T904" s="590"/>
      <c r="U904" s="590"/>
      <c r="V904" s="590"/>
      <c r="W904" s="590"/>
      <c r="X904" s="590"/>
      <c r="Y904" s="590"/>
      <c r="Z904" s="590"/>
    </row>
    <row r="905" spans="1:26" ht="13.5" customHeight="1">
      <c r="A905" s="589"/>
      <c r="B905" s="590"/>
      <c r="C905" s="590"/>
      <c r="D905" s="605"/>
      <c r="E905" s="590"/>
      <c r="F905" s="625"/>
      <c r="G905" s="590"/>
      <c r="H905" s="590"/>
      <c r="I905" s="590"/>
      <c r="J905" s="590"/>
      <c r="K905" s="590"/>
      <c r="L905" s="590"/>
      <c r="M905" s="590"/>
      <c r="N905" s="590"/>
      <c r="O905" s="590"/>
      <c r="P905" s="590"/>
      <c r="Q905" s="590"/>
      <c r="R905" s="590"/>
      <c r="S905" s="590"/>
      <c r="T905" s="590"/>
      <c r="U905" s="590"/>
      <c r="V905" s="590"/>
      <c r="W905" s="590"/>
      <c r="X905" s="590"/>
      <c r="Y905" s="590"/>
      <c r="Z905" s="590"/>
    </row>
    <row r="906" spans="1:26" ht="13.5" customHeight="1">
      <c r="A906" s="589"/>
      <c r="B906" s="590"/>
      <c r="C906" s="590"/>
      <c r="D906" s="605"/>
      <c r="E906" s="590"/>
      <c r="F906" s="625"/>
      <c r="G906" s="590"/>
      <c r="H906" s="590"/>
      <c r="I906" s="590"/>
      <c r="J906" s="590"/>
      <c r="K906" s="590"/>
      <c r="L906" s="590"/>
      <c r="M906" s="590"/>
      <c r="N906" s="590"/>
      <c r="O906" s="590"/>
      <c r="P906" s="590"/>
      <c r="Q906" s="590"/>
      <c r="R906" s="590"/>
      <c r="S906" s="590"/>
      <c r="T906" s="590"/>
      <c r="U906" s="590"/>
      <c r="V906" s="590"/>
      <c r="W906" s="590"/>
      <c r="X906" s="590"/>
      <c r="Y906" s="590"/>
      <c r="Z906" s="590"/>
    </row>
    <row r="907" spans="1:26" ht="13.5" customHeight="1">
      <c r="A907" s="589"/>
      <c r="B907" s="590"/>
      <c r="C907" s="590"/>
      <c r="D907" s="605"/>
      <c r="E907" s="590"/>
      <c r="F907" s="625"/>
      <c r="G907" s="590"/>
      <c r="H907" s="590"/>
      <c r="I907" s="590"/>
      <c r="J907" s="590"/>
      <c r="K907" s="590"/>
      <c r="L907" s="590"/>
      <c r="M907" s="590"/>
      <c r="N907" s="590"/>
      <c r="O907" s="590"/>
      <c r="P907" s="590"/>
      <c r="Q907" s="590"/>
      <c r="R907" s="590"/>
      <c r="S907" s="590"/>
      <c r="T907" s="590"/>
      <c r="U907" s="590"/>
      <c r="V907" s="590"/>
      <c r="W907" s="590"/>
      <c r="X907" s="590"/>
      <c r="Y907" s="590"/>
      <c r="Z907" s="590"/>
    </row>
    <row r="908" spans="1:26" ht="13.5" customHeight="1">
      <c r="A908" s="589"/>
      <c r="B908" s="590"/>
      <c r="C908" s="590"/>
      <c r="D908" s="605"/>
      <c r="E908" s="590"/>
      <c r="F908" s="625"/>
      <c r="G908" s="590"/>
      <c r="H908" s="590"/>
      <c r="I908" s="590"/>
      <c r="J908" s="590"/>
      <c r="K908" s="590"/>
      <c r="L908" s="590"/>
      <c r="M908" s="590"/>
      <c r="N908" s="590"/>
      <c r="O908" s="590"/>
      <c r="P908" s="590"/>
      <c r="Q908" s="590"/>
      <c r="R908" s="590"/>
      <c r="S908" s="590"/>
      <c r="T908" s="590"/>
      <c r="U908" s="590"/>
      <c r="V908" s="590"/>
      <c r="W908" s="590"/>
      <c r="X908" s="590"/>
      <c r="Y908" s="590"/>
      <c r="Z908" s="590"/>
    </row>
    <row r="909" spans="1:26" ht="13.5" customHeight="1">
      <c r="A909" s="589"/>
      <c r="B909" s="590"/>
      <c r="C909" s="590"/>
      <c r="D909" s="605"/>
      <c r="E909" s="590"/>
      <c r="F909" s="625"/>
      <c r="G909" s="590"/>
      <c r="H909" s="590"/>
      <c r="I909" s="590"/>
      <c r="J909" s="590"/>
      <c r="K909" s="590"/>
      <c r="L909" s="590"/>
      <c r="M909" s="590"/>
      <c r="N909" s="590"/>
      <c r="O909" s="590"/>
      <c r="P909" s="590"/>
      <c r="Q909" s="590"/>
      <c r="R909" s="590"/>
      <c r="S909" s="590"/>
      <c r="T909" s="590"/>
      <c r="U909" s="590"/>
      <c r="V909" s="590"/>
      <c r="W909" s="590"/>
      <c r="X909" s="590"/>
      <c r="Y909" s="590"/>
      <c r="Z909" s="590"/>
    </row>
    <row r="910" spans="1:26" ht="13.5" customHeight="1">
      <c r="A910" s="589"/>
      <c r="B910" s="590"/>
      <c r="C910" s="590"/>
      <c r="D910" s="605"/>
      <c r="E910" s="590"/>
      <c r="F910" s="625"/>
      <c r="G910" s="590"/>
      <c r="H910" s="590"/>
      <c r="I910" s="590"/>
      <c r="J910" s="590"/>
      <c r="K910" s="590"/>
      <c r="L910" s="590"/>
      <c r="M910" s="590"/>
      <c r="N910" s="590"/>
      <c r="O910" s="590"/>
      <c r="P910" s="590"/>
      <c r="Q910" s="590"/>
      <c r="R910" s="590"/>
      <c r="S910" s="590"/>
      <c r="T910" s="590"/>
      <c r="U910" s="590"/>
      <c r="V910" s="590"/>
      <c r="W910" s="590"/>
      <c r="X910" s="590"/>
      <c r="Y910" s="590"/>
      <c r="Z910" s="590"/>
    </row>
    <row r="911" spans="1:26" ht="13.5" customHeight="1">
      <c r="A911" s="589"/>
      <c r="B911" s="590"/>
      <c r="C911" s="590"/>
      <c r="D911" s="605"/>
      <c r="E911" s="590"/>
      <c r="F911" s="625"/>
      <c r="G911" s="590"/>
      <c r="H911" s="590"/>
      <c r="I911" s="590"/>
      <c r="J911" s="590"/>
      <c r="K911" s="590"/>
      <c r="L911" s="590"/>
      <c r="M911" s="590"/>
      <c r="N911" s="590"/>
      <c r="O911" s="590"/>
      <c r="P911" s="590"/>
      <c r="Q911" s="590"/>
      <c r="R911" s="590"/>
      <c r="S911" s="590"/>
      <c r="T911" s="590"/>
      <c r="U911" s="590"/>
      <c r="V911" s="590"/>
      <c r="W911" s="590"/>
      <c r="X911" s="590"/>
      <c r="Y911" s="590"/>
      <c r="Z911" s="590"/>
    </row>
    <row r="912" spans="1:26" ht="13.5" customHeight="1">
      <c r="A912" s="589"/>
      <c r="B912" s="590"/>
      <c r="C912" s="590"/>
      <c r="D912" s="605"/>
      <c r="E912" s="590"/>
      <c r="F912" s="625"/>
      <c r="G912" s="590"/>
      <c r="H912" s="590"/>
      <c r="I912" s="590"/>
      <c r="J912" s="590"/>
      <c r="K912" s="590"/>
      <c r="L912" s="590"/>
      <c r="M912" s="590"/>
      <c r="N912" s="590"/>
      <c r="O912" s="590"/>
      <c r="P912" s="590"/>
      <c r="Q912" s="590"/>
      <c r="R912" s="590"/>
      <c r="S912" s="590"/>
      <c r="T912" s="590"/>
      <c r="U912" s="590"/>
      <c r="V912" s="590"/>
      <c r="W912" s="590"/>
      <c r="X912" s="590"/>
      <c r="Y912" s="590"/>
      <c r="Z912" s="590"/>
    </row>
    <row r="913" spans="1:26" ht="13.5" customHeight="1">
      <c r="A913" s="589"/>
      <c r="B913" s="590"/>
      <c r="C913" s="590"/>
      <c r="D913" s="605"/>
      <c r="E913" s="590"/>
      <c r="F913" s="625"/>
      <c r="G913" s="590"/>
      <c r="H913" s="590"/>
      <c r="I913" s="590"/>
      <c r="J913" s="590"/>
      <c r="K913" s="590"/>
      <c r="L913" s="590"/>
      <c r="M913" s="590"/>
      <c r="N913" s="590"/>
      <c r="O913" s="590"/>
      <c r="P913" s="590"/>
      <c r="Q913" s="590"/>
      <c r="R913" s="590"/>
      <c r="S913" s="590"/>
      <c r="T913" s="590"/>
      <c r="U913" s="590"/>
      <c r="V913" s="590"/>
      <c r="W913" s="590"/>
      <c r="X913" s="590"/>
      <c r="Y913" s="590"/>
      <c r="Z913" s="590"/>
    </row>
    <row r="914" spans="1:26" ht="13.5" customHeight="1">
      <c r="A914" s="589"/>
      <c r="B914" s="590"/>
      <c r="C914" s="590"/>
      <c r="D914" s="605"/>
      <c r="E914" s="590"/>
      <c r="F914" s="625"/>
      <c r="G914" s="590"/>
      <c r="H914" s="590"/>
      <c r="I914" s="590"/>
      <c r="J914" s="590"/>
      <c r="K914" s="590"/>
      <c r="L914" s="590"/>
      <c r="M914" s="590"/>
      <c r="N914" s="590"/>
      <c r="O914" s="590"/>
      <c r="P914" s="590"/>
      <c r="Q914" s="590"/>
      <c r="R914" s="590"/>
      <c r="S914" s="590"/>
      <c r="T914" s="590"/>
      <c r="U914" s="590"/>
      <c r="V914" s="590"/>
      <c r="W914" s="590"/>
      <c r="X914" s="590"/>
      <c r="Y914" s="590"/>
      <c r="Z914" s="590"/>
    </row>
    <row r="915" spans="1:26" ht="13.5" customHeight="1">
      <c r="A915" s="589"/>
      <c r="B915" s="590"/>
      <c r="C915" s="590"/>
      <c r="D915" s="605"/>
      <c r="E915" s="590"/>
      <c r="F915" s="625"/>
      <c r="G915" s="590"/>
      <c r="H915" s="590"/>
      <c r="I915" s="590"/>
      <c r="J915" s="590"/>
      <c r="K915" s="590"/>
      <c r="L915" s="590"/>
      <c r="M915" s="590"/>
      <c r="N915" s="590"/>
      <c r="O915" s="590"/>
      <c r="P915" s="590"/>
      <c r="Q915" s="590"/>
      <c r="R915" s="590"/>
      <c r="S915" s="590"/>
      <c r="T915" s="590"/>
      <c r="U915" s="590"/>
      <c r="V915" s="590"/>
      <c r="W915" s="590"/>
      <c r="X915" s="590"/>
      <c r="Y915" s="590"/>
      <c r="Z915" s="590"/>
    </row>
    <row r="916" spans="1:26" ht="13.5" customHeight="1">
      <c r="A916" s="589"/>
      <c r="B916" s="590"/>
      <c r="C916" s="590"/>
      <c r="D916" s="605"/>
      <c r="E916" s="590"/>
      <c r="F916" s="625"/>
      <c r="G916" s="590"/>
      <c r="H916" s="590"/>
      <c r="I916" s="590"/>
      <c r="J916" s="590"/>
      <c r="K916" s="590"/>
      <c r="L916" s="590"/>
      <c r="M916" s="590"/>
      <c r="N916" s="590"/>
      <c r="O916" s="590"/>
      <c r="P916" s="590"/>
      <c r="Q916" s="590"/>
      <c r="R916" s="590"/>
      <c r="S916" s="590"/>
      <c r="T916" s="590"/>
      <c r="U916" s="590"/>
      <c r="V916" s="590"/>
      <c r="W916" s="590"/>
      <c r="X916" s="590"/>
      <c r="Y916" s="590"/>
      <c r="Z916" s="590"/>
    </row>
    <row r="917" spans="1:26" ht="13.5" customHeight="1">
      <c r="A917" s="589"/>
      <c r="B917" s="590"/>
      <c r="C917" s="590"/>
      <c r="D917" s="605"/>
      <c r="E917" s="590"/>
      <c r="F917" s="625"/>
      <c r="G917" s="590"/>
      <c r="H917" s="590"/>
      <c r="I917" s="590"/>
      <c r="J917" s="590"/>
      <c r="K917" s="590"/>
      <c r="L917" s="590"/>
      <c r="M917" s="590"/>
      <c r="N917" s="590"/>
      <c r="O917" s="590"/>
      <c r="P917" s="590"/>
      <c r="Q917" s="590"/>
      <c r="R917" s="590"/>
      <c r="S917" s="590"/>
      <c r="T917" s="590"/>
      <c r="U917" s="590"/>
      <c r="V917" s="590"/>
      <c r="W917" s="590"/>
      <c r="X917" s="590"/>
      <c r="Y917" s="590"/>
      <c r="Z917" s="590"/>
    </row>
    <row r="918" spans="1:26" ht="13.5" customHeight="1">
      <c r="A918" s="589"/>
      <c r="B918" s="590"/>
      <c r="C918" s="590"/>
      <c r="D918" s="605"/>
      <c r="E918" s="590"/>
      <c r="F918" s="625"/>
      <c r="G918" s="590"/>
      <c r="H918" s="590"/>
      <c r="I918" s="590"/>
      <c r="J918" s="590"/>
      <c r="K918" s="590"/>
      <c r="L918" s="590"/>
      <c r="M918" s="590"/>
      <c r="N918" s="590"/>
      <c r="O918" s="590"/>
      <c r="P918" s="590"/>
      <c r="Q918" s="590"/>
      <c r="R918" s="590"/>
      <c r="S918" s="590"/>
      <c r="T918" s="590"/>
      <c r="U918" s="590"/>
      <c r="V918" s="590"/>
      <c r="W918" s="590"/>
      <c r="X918" s="590"/>
      <c r="Y918" s="590"/>
      <c r="Z918" s="590"/>
    </row>
    <row r="919" spans="1:26" ht="13.5" customHeight="1">
      <c r="A919" s="589"/>
      <c r="B919" s="590"/>
      <c r="C919" s="590"/>
      <c r="D919" s="605"/>
      <c r="E919" s="590"/>
      <c r="F919" s="625"/>
      <c r="G919" s="590"/>
      <c r="H919" s="590"/>
      <c r="I919" s="590"/>
      <c r="J919" s="590"/>
      <c r="K919" s="590"/>
      <c r="L919" s="590"/>
      <c r="M919" s="590"/>
      <c r="N919" s="590"/>
      <c r="O919" s="590"/>
      <c r="P919" s="590"/>
      <c r="Q919" s="590"/>
      <c r="R919" s="590"/>
      <c r="S919" s="590"/>
      <c r="T919" s="590"/>
      <c r="U919" s="590"/>
      <c r="V919" s="590"/>
      <c r="W919" s="590"/>
      <c r="X919" s="590"/>
      <c r="Y919" s="590"/>
      <c r="Z919" s="590"/>
    </row>
    <row r="920" spans="1:26" ht="13.5" customHeight="1">
      <c r="A920" s="589"/>
      <c r="B920" s="590"/>
      <c r="C920" s="590"/>
      <c r="D920" s="605"/>
      <c r="E920" s="590"/>
      <c r="F920" s="625"/>
      <c r="G920" s="590"/>
      <c r="H920" s="590"/>
      <c r="I920" s="590"/>
      <c r="J920" s="590"/>
      <c r="K920" s="590"/>
      <c r="L920" s="590"/>
      <c r="M920" s="590"/>
      <c r="N920" s="590"/>
      <c r="O920" s="590"/>
      <c r="P920" s="590"/>
      <c r="Q920" s="590"/>
      <c r="R920" s="590"/>
      <c r="S920" s="590"/>
      <c r="T920" s="590"/>
      <c r="U920" s="590"/>
      <c r="V920" s="590"/>
      <c r="W920" s="590"/>
      <c r="X920" s="590"/>
      <c r="Y920" s="590"/>
      <c r="Z920" s="590"/>
    </row>
    <row r="921" spans="1:26" ht="13.5" customHeight="1">
      <c r="A921" s="589"/>
      <c r="B921" s="590"/>
      <c r="C921" s="590"/>
      <c r="D921" s="605"/>
      <c r="E921" s="590"/>
      <c r="F921" s="625"/>
      <c r="G921" s="590"/>
      <c r="H921" s="590"/>
      <c r="I921" s="590"/>
      <c r="J921" s="590"/>
      <c r="K921" s="590"/>
      <c r="L921" s="590"/>
      <c r="M921" s="590"/>
      <c r="N921" s="590"/>
      <c r="O921" s="590"/>
      <c r="P921" s="590"/>
      <c r="Q921" s="590"/>
      <c r="R921" s="590"/>
      <c r="S921" s="590"/>
      <c r="T921" s="590"/>
      <c r="U921" s="590"/>
      <c r="V921" s="590"/>
      <c r="W921" s="590"/>
      <c r="X921" s="590"/>
      <c r="Y921" s="590"/>
      <c r="Z921" s="590"/>
    </row>
    <row r="922" spans="1:26" ht="13.5" customHeight="1">
      <c r="A922" s="589"/>
      <c r="B922" s="590"/>
      <c r="C922" s="590"/>
      <c r="D922" s="605"/>
      <c r="E922" s="590"/>
      <c r="F922" s="625"/>
      <c r="G922" s="590"/>
      <c r="H922" s="590"/>
      <c r="I922" s="590"/>
      <c r="J922" s="590"/>
      <c r="K922" s="590"/>
      <c r="L922" s="590"/>
      <c r="M922" s="590"/>
      <c r="N922" s="590"/>
      <c r="O922" s="590"/>
      <c r="P922" s="590"/>
      <c r="Q922" s="590"/>
      <c r="R922" s="590"/>
      <c r="S922" s="590"/>
      <c r="T922" s="590"/>
      <c r="U922" s="590"/>
      <c r="V922" s="590"/>
      <c r="W922" s="590"/>
      <c r="X922" s="590"/>
      <c r="Y922" s="590"/>
      <c r="Z922" s="590"/>
    </row>
    <row r="923" spans="1:26" ht="13.5" customHeight="1">
      <c r="A923" s="589"/>
      <c r="B923" s="590"/>
      <c r="C923" s="590"/>
      <c r="D923" s="605"/>
      <c r="E923" s="590"/>
      <c r="F923" s="625"/>
      <c r="G923" s="590"/>
      <c r="H923" s="590"/>
      <c r="I923" s="590"/>
      <c r="J923" s="590"/>
      <c r="K923" s="590"/>
      <c r="L923" s="590"/>
      <c r="M923" s="590"/>
      <c r="N923" s="590"/>
      <c r="O923" s="590"/>
      <c r="P923" s="590"/>
      <c r="Q923" s="590"/>
      <c r="R923" s="590"/>
      <c r="S923" s="590"/>
      <c r="T923" s="590"/>
      <c r="U923" s="590"/>
      <c r="V923" s="590"/>
      <c r="W923" s="590"/>
      <c r="X923" s="590"/>
      <c r="Y923" s="590"/>
      <c r="Z923" s="590"/>
    </row>
    <row r="924" spans="1:26" ht="13.5" customHeight="1">
      <c r="A924" s="589"/>
      <c r="B924" s="590"/>
      <c r="C924" s="590"/>
      <c r="D924" s="605"/>
      <c r="E924" s="590"/>
      <c r="F924" s="625"/>
      <c r="G924" s="590"/>
      <c r="H924" s="590"/>
      <c r="I924" s="590"/>
      <c r="J924" s="590"/>
      <c r="K924" s="590"/>
      <c r="L924" s="590"/>
      <c r="M924" s="590"/>
      <c r="N924" s="590"/>
      <c r="O924" s="590"/>
      <c r="P924" s="590"/>
      <c r="Q924" s="590"/>
      <c r="R924" s="590"/>
      <c r="S924" s="590"/>
      <c r="T924" s="590"/>
      <c r="U924" s="590"/>
      <c r="V924" s="590"/>
      <c r="W924" s="590"/>
      <c r="X924" s="590"/>
      <c r="Y924" s="590"/>
      <c r="Z924" s="590"/>
    </row>
    <row r="925" spans="1:26" ht="13.5" customHeight="1">
      <c r="A925" s="589"/>
      <c r="B925" s="590"/>
      <c r="C925" s="590"/>
      <c r="D925" s="605"/>
      <c r="E925" s="590"/>
      <c r="F925" s="625"/>
      <c r="G925" s="590"/>
      <c r="H925" s="590"/>
      <c r="I925" s="590"/>
      <c r="J925" s="590"/>
      <c r="K925" s="590"/>
      <c r="L925" s="590"/>
      <c r="M925" s="590"/>
      <c r="N925" s="590"/>
      <c r="O925" s="590"/>
      <c r="P925" s="590"/>
      <c r="Q925" s="590"/>
      <c r="R925" s="590"/>
      <c r="S925" s="590"/>
      <c r="T925" s="590"/>
      <c r="U925" s="590"/>
      <c r="V925" s="590"/>
      <c r="W925" s="590"/>
      <c r="X925" s="590"/>
      <c r="Y925" s="590"/>
      <c r="Z925" s="590"/>
    </row>
    <row r="926" spans="1:26" ht="13.5" customHeight="1">
      <c r="A926" s="589"/>
      <c r="B926" s="590"/>
      <c r="C926" s="590"/>
      <c r="D926" s="605"/>
      <c r="E926" s="590"/>
      <c r="F926" s="625"/>
      <c r="G926" s="590"/>
      <c r="H926" s="590"/>
      <c r="I926" s="590"/>
      <c r="J926" s="590"/>
      <c r="K926" s="590"/>
      <c r="L926" s="590"/>
      <c r="M926" s="590"/>
      <c r="N926" s="590"/>
      <c r="O926" s="590"/>
      <c r="P926" s="590"/>
      <c r="Q926" s="590"/>
      <c r="R926" s="590"/>
      <c r="S926" s="590"/>
      <c r="T926" s="590"/>
      <c r="U926" s="590"/>
      <c r="V926" s="590"/>
      <c r="W926" s="590"/>
      <c r="X926" s="590"/>
      <c r="Y926" s="590"/>
      <c r="Z926" s="590"/>
    </row>
    <row r="927" spans="1:26" ht="13.5" customHeight="1">
      <c r="A927" s="589"/>
      <c r="B927" s="590"/>
      <c r="C927" s="590"/>
      <c r="D927" s="605"/>
      <c r="E927" s="590"/>
      <c r="F927" s="625"/>
      <c r="G927" s="590"/>
      <c r="H927" s="590"/>
      <c r="I927" s="590"/>
      <c r="J927" s="590"/>
      <c r="K927" s="590"/>
      <c r="L927" s="590"/>
      <c r="M927" s="590"/>
      <c r="N927" s="590"/>
      <c r="O927" s="590"/>
      <c r="P927" s="590"/>
      <c r="Q927" s="590"/>
      <c r="R927" s="590"/>
      <c r="S927" s="590"/>
      <c r="T927" s="590"/>
      <c r="U927" s="590"/>
      <c r="V927" s="590"/>
      <c r="W927" s="590"/>
      <c r="X927" s="590"/>
      <c r="Y927" s="590"/>
      <c r="Z927" s="590"/>
    </row>
    <row r="928" spans="1:26" ht="13.5" customHeight="1">
      <c r="A928" s="589"/>
      <c r="B928" s="590"/>
      <c r="C928" s="590"/>
      <c r="D928" s="605"/>
      <c r="E928" s="590"/>
      <c r="F928" s="625"/>
      <c r="G928" s="590"/>
      <c r="H928" s="590"/>
      <c r="I928" s="590"/>
      <c r="J928" s="590"/>
      <c r="K928" s="590"/>
      <c r="L928" s="590"/>
      <c r="M928" s="590"/>
      <c r="N928" s="590"/>
      <c r="O928" s="590"/>
      <c r="P928" s="590"/>
      <c r="Q928" s="590"/>
      <c r="R928" s="590"/>
      <c r="S928" s="590"/>
      <c r="T928" s="590"/>
      <c r="U928" s="590"/>
      <c r="V928" s="590"/>
      <c r="W928" s="590"/>
      <c r="X928" s="590"/>
      <c r="Y928" s="590"/>
      <c r="Z928" s="590"/>
    </row>
    <row r="929" spans="1:26" ht="13.5" customHeight="1">
      <c r="A929" s="589"/>
      <c r="B929" s="590"/>
      <c r="C929" s="590"/>
      <c r="D929" s="605"/>
      <c r="E929" s="590"/>
      <c r="F929" s="625"/>
      <c r="G929" s="590"/>
      <c r="H929" s="590"/>
      <c r="I929" s="590"/>
      <c r="J929" s="590"/>
      <c r="K929" s="590"/>
      <c r="L929" s="590"/>
      <c r="M929" s="590"/>
      <c r="N929" s="590"/>
      <c r="O929" s="590"/>
      <c r="P929" s="590"/>
      <c r="Q929" s="590"/>
      <c r="R929" s="590"/>
      <c r="S929" s="590"/>
      <c r="T929" s="590"/>
      <c r="U929" s="590"/>
      <c r="V929" s="590"/>
      <c r="W929" s="590"/>
      <c r="X929" s="590"/>
      <c r="Y929" s="590"/>
      <c r="Z929" s="590"/>
    </row>
    <row r="930" spans="1:26" ht="13.5" customHeight="1">
      <c r="A930" s="589"/>
      <c r="B930" s="590"/>
      <c r="C930" s="590"/>
      <c r="D930" s="605"/>
      <c r="E930" s="590"/>
      <c r="F930" s="625"/>
      <c r="G930" s="590"/>
      <c r="H930" s="590"/>
      <c r="I930" s="590"/>
      <c r="J930" s="590"/>
      <c r="K930" s="590"/>
      <c r="L930" s="590"/>
      <c r="M930" s="590"/>
      <c r="N930" s="590"/>
      <c r="O930" s="590"/>
      <c r="P930" s="590"/>
      <c r="Q930" s="590"/>
      <c r="R930" s="590"/>
      <c r="S930" s="590"/>
      <c r="T930" s="590"/>
      <c r="U930" s="590"/>
      <c r="V930" s="590"/>
      <c r="W930" s="590"/>
      <c r="X930" s="590"/>
      <c r="Y930" s="590"/>
      <c r="Z930" s="590"/>
    </row>
    <row r="931" spans="1:26" ht="13.5" customHeight="1">
      <c r="A931" s="589"/>
      <c r="B931" s="590"/>
      <c r="C931" s="590"/>
      <c r="D931" s="605"/>
      <c r="E931" s="590"/>
      <c r="F931" s="625"/>
      <c r="G931" s="590"/>
      <c r="H931" s="590"/>
      <c r="I931" s="590"/>
      <c r="J931" s="590"/>
      <c r="K931" s="590"/>
      <c r="L931" s="590"/>
      <c r="M931" s="590"/>
      <c r="N931" s="590"/>
      <c r="O931" s="590"/>
      <c r="P931" s="590"/>
      <c r="Q931" s="590"/>
      <c r="R931" s="590"/>
      <c r="S931" s="590"/>
      <c r="T931" s="590"/>
      <c r="U931" s="590"/>
      <c r="V931" s="590"/>
      <c r="W931" s="590"/>
      <c r="X931" s="590"/>
      <c r="Y931" s="590"/>
      <c r="Z931" s="590"/>
    </row>
    <row r="932" spans="1:26" ht="13.5" customHeight="1">
      <c r="A932" s="589"/>
      <c r="B932" s="590"/>
      <c r="C932" s="590"/>
      <c r="D932" s="605"/>
      <c r="E932" s="590"/>
      <c r="F932" s="625"/>
      <c r="G932" s="590"/>
      <c r="H932" s="590"/>
      <c r="I932" s="590"/>
      <c r="J932" s="590"/>
      <c r="K932" s="590"/>
      <c r="L932" s="590"/>
      <c r="M932" s="590"/>
      <c r="N932" s="590"/>
      <c r="O932" s="590"/>
      <c r="P932" s="590"/>
      <c r="Q932" s="590"/>
      <c r="R932" s="590"/>
      <c r="S932" s="590"/>
      <c r="T932" s="590"/>
      <c r="U932" s="590"/>
      <c r="V932" s="590"/>
      <c r="W932" s="590"/>
      <c r="X932" s="590"/>
      <c r="Y932" s="590"/>
      <c r="Z932" s="590"/>
    </row>
    <row r="933" spans="1:26" ht="13.5" customHeight="1">
      <c r="A933" s="589"/>
      <c r="B933" s="590"/>
      <c r="C933" s="590"/>
      <c r="D933" s="605"/>
      <c r="E933" s="590"/>
      <c r="F933" s="625"/>
      <c r="G933" s="590"/>
      <c r="H933" s="590"/>
      <c r="I933" s="590"/>
      <c r="J933" s="590"/>
      <c r="K933" s="590"/>
      <c r="L933" s="590"/>
      <c r="M933" s="590"/>
      <c r="N933" s="590"/>
      <c r="O933" s="590"/>
      <c r="P933" s="590"/>
      <c r="Q933" s="590"/>
      <c r="R933" s="590"/>
      <c r="S933" s="590"/>
      <c r="T933" s="590"/>
      <c r="U933" s="590"/>
      <c r="V933" s="590"/>
      <c r="W933" s="590"/>
      <c r="X933" s="590"/>
      <c r="Y933" s="590"/>
      <c r="Z933" s="590"/>
    </row>
    <row r="934" spans="1:26" ht="13.5" customHeight="1">
      <c r="A934" s="589"/>
      <c r="B934" s="590"/>
      <c r="C934" s="590"/>
      <c r="D934" s="605"/>
      <c r="E934" s="590"/>
      <c r="F934" s="625"/>
      <c r="G934" s="590"/>
      <c r="H934" s="590"/>
      <c r="I934" s="590"/>
      <c r="J934" s="590"/>
      <c r="K934" s="590"/>
      <c r="L934" s="590"/>
      <c r="M934" s="590"/>
      <c r="N934" s="590"/>
      <c r="O934" s="590"/>
      <c r="P934" s="590"/>
      <c r="Q934" s="590"/>
      <c r="R934" s="590"/>
      <c r="S934" s="590"/>
      <c r="T934" s="590"/>
      <c r="U934" s="590"/>
      <c r="V934" s="590"/>
      <c r="W934" s="590"/>
      <c r="X934" s="590"/>
      <c r="Y934" s="590"/>
      <c r="Z934" s="590"/>
    </row>
    <row r="935" spans="1:26" ht="13.5" customHeight="1">
      <c r="A935" s="589"/>
      <c r="B935" s="590"/>
      <c r="C935" s="590"/>
      <c r="D935" s="605"/>
      <c r="E935" s="590"/>
      <c r="F935" s="625"/>
      <c r="G935" s="590"/>
      <c r="H935" s="590"/>
      <c r="I935" s="590"/>
      <c r="J935" s="590"/>
      <c r="K935" s="590"/>
      <c r="L935" s="590"/>
      <c r="M935" s="590"/>
      <c r="N935" s="590"/>
      <c r="O935" s="590"/>
      <c r="P935" s="590"/>
      <c r="Q935" s="590"/>
      <c r="R935" s="590"/>
      <c r="S935" s="590"/>
      <c r="T935" s="590"/>
      <c r="U935" s="590"/>
      <c r="V935" s="590"/>
      <c r="W935" s="590"/>
      <c r="X935" s="590"/>
      <c r="Y935" s="590"/>
      <c r="Z935" s="590"/>
    </row>
    <row r="936" spans="1:26" ht="13.5" customHeight="1">
      <c r="A936" s="589"/>
      <c r="B936" s="590"/>
      <c r="C936" s="590"/>
      <c r="D936" s="605"/>
      <c r="E936" s="590"/>
      <c r="F936" s="625"/>
      <c r="G936" s="590"/>
      <c r="H936" s="590"/>
      <c r="I936" s="590"/>
      <c r="J936" s="590"/>
      <c r="K936" s="590"/>
      <c r="L936" s="590"/>
      <c r="M936" s="590"/>
      <c r="N936" s="590"/>
      <c r="O936" s="590"/>
      <c r="P936" s="590"/>
      <c r="Q936" s="590"/>
      <c r="R936" s="590"/>
      <c r="S936" s="590"/>
      <c r="T936" s="590"/>
      <c r="U936" s="590"/>
      <c r="V936" s="590"/>
      <c r="W936" s="590"/>
      <c r="X936" s="590"/>
      <c r="Y936" s="590"/>
      <c r="Z936" s="590"/>
    </row>
    <row r="937" spans="1:26" ht="13.5" customHeight="1">
      <c r="A937" s="589"/>
      <c r="B937" s="590"/>
      <c r="C937" s="590"/>
      <c r="D937" s="605"/>
      <c r="E937" s="590"/>
      <c r="F937" s="625"/>
      <c r="G937" s="590"/>
      <c r="H937" s="590"/>
      <c r="I937" s="590"/>
      <c r="J937" s="590"/>
      <c r="K937" s="590"/>
      <c r="L937" s="590"/>
      <c r="M937" s="590"/>
      <c r="N937" s="590"/>
      <c r="O937" s="590"/>
      <c r="P937" s="590"/>
      <c r="Q937" s="590"/>
      <c r="R937" s="590"/>
      <c r="S937" s="590"/>
      <c r="T937" s="590"/>
      <c r="U937" s="590"/>
      <c r="V937" s="590"/>
      <c r="W937" s="590"/>
      <c r="X937" s="590"/>
      <c r="Y937" s="590"/>
      <c r="Z937" s="590"/>
    </row>
    <row r="938" spans="1:26" ht="13.5" customHeight="1">
      <c r="A938" s="589"/>
      <c r="B938" s="590"/>
      <c r="C938" s="590"/>
      <c r="D938" s="605"/>
      <c r="E938" s="590"/>
      <c r="F938" s="625"/>
      <c r="G938" s="590"/>
      <c r="H938" s="590"/>
      <c r="I938" s="590"/>
      <c r="J938" s="590"/>
      <c r="K938" s="590"/>
      <c r="L938" s="590"/>
      <c r="M938" s="590"/>
      <c r="N938" s="590"/>
      <c r="O938" s="590"/>
      <c r="P938" s="590"/>
      <c r="Q938" s="590"/>
      <c r="R938" s="590"/>
      <c r="S938" s="590"/>
      <c r="T938" s="590"/>
      <c r="U938" s="590"/>
      <c r="V938" s="590"/>
      <c r="W938" s="590"/>
      <c r="X938" s="590"/>
      <c r="Y938" s="590"/>
      <c r="Z938" s="590"/>
    </row>
    <row r="939" spans="1:26" ht="13.5" customHeight="1">
      <c r="A939" s="589"/>
      <c r="B939" s="590"/>
      <c r="C939" s="590"/>
      <c r="D939" s="605"/>
      <c r="E939" s="590"/>
      <c r="F939" s="625"/>
      <c r="G939" s="590"/>
      <c r="H939" s="590"/>
      <c r="I939" s="590"/>
      <c r="J939" s="590"/>
      <c r="K939" s="590"/>
      <c r="L939" s="590"/>
      <c r="M939" s="590"/>
      <c r="N939" s="590"/>
      <c r="O939" s="590"/>
      <c r="P939" s="590"/>
      <c r="Q939" s="590"/>
      <c r="R939" s="590"/>
      <c r="S939" s="590"/>
      <c r="T939" s="590"/>
      <c r="U939" s="590"/>
      <c r="V939" s="590"/>
      <c r="W939" s="590"/>
      <c r="X939" s="590"/>
      <c r="Y939" s="590"/>
      <c r="Z939" s="590"/>
    </row>
    <row r="940" spans="1:26" ht="13.5" customHeight="1">
      <c r="A940" s="589"/>
      <c r="B940" s="590"/>
      <c r="C940" s="590"/>
      <c r="D940" s="605"/>
      <c r="E940" s="590"/>
      <c r="F940" s="625"/>
      <c r="G940" s="590"/>
      <c r="H940" s="590"/>
      <c r="I940" s="590"/>
      <c r="J940" s="590"/>
      <c r="K940" s="590"/>
      <c r="L940" s="590"/>
      <c r="M940" s="590"/>
      <c r="N940" s="590"/>
      <c r="O940" s="590"/>
      <c r="P940" s="590"/>
      <c r="Q940" s="590"/>
      <c r="R940" s="590"/>
      <c r="S940" s="590"/>
      <c r="T940" s="590"/>
      <c r="U940" s="590"/>
      <c r="V940" s="590"/>
      <c r="W940" s="590"/>
      <c r="X940" s="590"/>
      <c r="Y940" s="590"/>
      <c r="Z940" s="590"/>
    </row>
    <row r="941" spans="1:26" ht="13.5" customHeight="1">
      <c r="A941" s="589"/>
      <c r="B941" s="590"/>
      <c r="C941" s="590"/>
      <c r="D941" s="605"/>
      <c r="E941" s="590"/>
      <c r="F941" s="625"/>
      <c r="G941" s="590"/>
      <c r="H941" s="590"/>
      <c r="I941" s="590"/>
      <c r="J941" s="590"/>
      <c r="K941" s="590"/>
      <c r="L941" s="590"/>
      <c r="M941" s="590"/>
      <c r="N941" s="590"/>
      <c r="O941" s="590"/>
      <c r="P941" s="590"/>
      <c r="Q941" s="590"/>
      <c r="R941" s="590"/>
      <c r="S941" s="590"/>
      <c r="T941" s="590"/>
      <c r="U941" s="590"/>
      <c r="V941" s="590"/>
      <c r="W941" s="590"/>
      <c r="X941" s="590"/>
      <c r="Y941" s="590"/>
      <c r="Z941" s="590"/>
    </row>
    <row r="942" spans="1:26" ht="13.5" customHeight="1">
      <c r="A942" s="589"/>
      <c r="B942" s="590"/>
      <c r="C942" s="590"/>
      <c r="D942" s="605"/>
      <c r="E942" s="590"/>
      <c r="F942" s="625"/>
      <c r="G942" s="590"/>
      <c r="H942" s="590"/>
      <c r="I942" s="590"/>
      <c r="J942" s="590"/>
      <c r="K942" s="590"/>
      <c r="L942" s="590"/>
      <c r="M942" s="590"/>
      <c r="N942" s="590"/>
      <c r="O942" s="590"/>
      <c r="P942" s="590"/>
      <c r="Q942" s="590"/>
      <c r="R942" s="590"/>
      <c r="S942" s="590"/>
      <c r="T942" s="590"/>
      <c r="U942" s="590"/>
      <c r="V942" s="590"/>
      <c r="W942" s="590"/>
      <c r="X942" s="590"/>
      <c r="Y942" s="590"/>
      <c r="Z942" s="590"/>
    </row>
    <row r="943" spans="1:26" ht="13.5" customHeight="1">
      <c r="A943" s="589"/>
      <c r="B943" s="590"/>
      <c r="C943" s="590"/>
      <c r="D943" s="605"/>
      <c r="E943" s="590"/>
      <c r="F943" s="625"/>
      <c r="G943" s="590"/>
      <c r="H943" s="590"/>
      <c r="I943" s="590"/>
      <c r="J943" s="590"/>
      <c r="K943" s="590"/>
      <c r="L943" s="590"/>
      <c r="M943" s="590"/>
      <c r="N943" s="590"/>
      <c r="O943" s="590"/>
      <c r="P943" s="590"/>
      <c r="Q943" s="590"/>
      <c r="R943" s="590"/>
      <c r="S943" s="590"/>
      <c r="T943" s="590"/>
      <c r="U943" s="590"/>
      <c r="V943" s="590"/>
      <c r="W943" s="590"/>
      <c r="X943" s="590"/>
      <c r="Y943" s="590"/>
      <c r="Z943" s="590"/>
    </row>
    <row r="944" spans="1:26" ht="13.5" customHeight="1">
      <c r="A944" s="589"/>
      <c r="B944" s="590"/>
      <c r="C944" s="590"/>
      <c r="D944" s="605"/>
      <c r="E944" s="590"/>
      <c r="F944" s="625"/>
      <c r="G944" s="590"/>
      <c r="H944" s="590"/>
      <c r="I944" s="590"/>
      <c r="J944" s="590"/>
      <c r="K944" s="590"/>
      <c r="L944" s="590"/>
      <c r="M944" s="590"/>
      <c r="N944" s="590"/>
      <c r="O944" s="590"/>
      <c r="P944" s="590"/>
      <c r="Q944" s="590"/>
      <c r="R944" s="590"/>
      <c r="S944" s="590"/>
      <c r="T944" s="590"/>
      <c r="U944" s="590"/>
      <c r="V944" s="590"/>
      <c r="W944" s="590"/>
      <c r="X944" s="590"/>
      <c r="Y944" s="590"/>
      <c r="Z944" s="590"/>
    </row>
    <row r="945" spans="1:26" ht="13.5" customHeight="1">
      <c r="A945" s="589"/>
      <c r="B945" s="590"/>
      <c r="C945" s="590"/>
      <c r="D945" s="605"/>
      <c r="E945" s="590"/>
      <c r="F945" s="625"/>
      <c r="G945" s="590"/>
      <c r="H945" s="590"/>
      <c r="I945" s="590"/>
      <c r="J945" s="590"/>
      <c r="K945" s="590"/>
      <c r="L945" s="590"/>
      <c r="M945" s="590"/>
      <c r="N945" s="590"/>
      <c r="O945" s="590"/>
      <c r="P945" s="590"/>
      <c r="Q945" s="590"/>
      <c r="R945" s="590"/>
      <c r="S945" s="590"/>
      <c r="T945" s="590"/>
      <c r="U945" s="590"/>
      <c r="V945" s="590"/>
      <c r="W945" s="590"/>
      <c r="X945" s="590"/>
      <c r="Y945" s="590"/>
      <c r="Z945" s="590"/>
    </row>
    <row r="946" spans="1:26" ht="13.5" customHeight="1">
      <c r="A946" s="589"/>
      <c r="B946" s="590"/>
      <c r="C946" s="590"/>
      <c r="D946" s="605"/>
      <c r="E946" s="590"/>
      <c r="F946" s="625"/>
      <c r="G946" s="590"/>
      <c r="H946" s="590"/>
      <c r="I946" s="590"/>
      <c r="J946" s="590"/>
      <c r="K946" s="590"/>
      <c r="L946" s="590"/>
      <c r="M946" s="590"/>
      <c r="N946" s="590"/>
      <c r="O946" s="590"/>
      <c r="P946" s="590"/>
      <c r="Q946" s="590"/>
      <c r="R946" s="590"/>
      <c r="S946" s="590"/>
      <c r="T946" s="590"/>
      <c r="U946" s="590"/>
      <c r="V946" s="590"/>
      <c r="W946" s="590"/>
      <c r="X946" s="590"/>
      <c r="Y946" s="590"/>
      <c r="Z946" s="590"/>
    </row>
    <row r="947" spans="1:26" ht="13.5" customHeight="1">
      <c r="A947" s="589"/>
      <c r="B947" s="590"/>
      <c r="C947" s="590"/>
      <c r="D947" s="605"/>
      <c r="E947" s="590"/>
      <c r="F947" s="625"/>
      <c r="G947" s="590"/>
      <c r="H947" s="590"/>
      <c r="I947" s="590"/>
      <c r="J947" s="590"/>
      <c r="K947" s="590"/>
      <c r="L947" s="590"/>
      <c r="M947" s="590"/>
      <c r="N947" s="590"/>
      <c r="O947" s="590"/>
      <c r="P947" s="590"/>
      <c r="Q947" s="590"/>
      <c r="R947" s="590"/>
      <c r="S947" s="590"/>
      <c r="T947" s="590"/>
      <c r="U947" s="590"/>
      <c r="V947" s="590"/>
      <c r="W947" s="590"/>
      <c r="X947" s="590"/>
      <c r="Y947" s="590"/>
      <c r="Z947" s="590"/>
    </row>
    <row r="948" spans="1:26" ht="13.5" customHeight="1">
      <c r="A948" s="589"/>
      <c r="B948" s="590"/>
      <c r="C948" s="590"/>
      <c r="D948" s="605"/>
      <c r="E948" s="590"/>
      <c r="F948" s="625"/>
      <c r="G948" s="590"/>
      <c r="H948" s="590"/>
      <c r="I948" s="590"/>
      <c r="J948" s="590"/>
      <c r="K948" s="590"/>
      <c r="L948" s="590"/>
      <c r="M948" s="590"/>
      <c r="N948" s="590"/>
      <c r="O948" s="590"/>
      <c r="P948" s="590"/>
      <c r="Q948" s="590"/>
      <c r="R948" s="590"/>
      <c r="S948" s="590"/>
      <c r="T948" s="590"/>
      <c r="U948" s="590"/>
      <c r="V948" s="590"/>
      <c r="W948" s="590"/>
      <c r="X948" s="590"/>
      <c r="Y948" s="590"/>
      <c r="Z948" s="590"/>
    </row>
    <row r="949" spans="1:26" ht="13.5" customHeight="1">
      <c r="A949" s="589"/>
      <c r="B949" s="590"/>
      <c r="C949" s="590"/>
      <c r="D949" s="605"/>
      <c r="E949" s="590"/>
      <c r="F949" s="625"/>
      <c r="G949" s="590"/>
      <c r="H949" s="590"/>
      <c r="I949" s="590"/>
      <c r="J949" s="590"/>
      <c r="K949" s="590"/>
      <c r="L949" s="590"/>
      <c r="M949" s="590"/>
      <c r="N949" s="590"/>
      <c r="O949" s="590"/>
      <c r="P949" s="590"/>
      <c r="Q949" s="590"/>
      <c r="R949" s="590"/>
      <c r="S949" s="590"/>
      <c r="T949" s="590"/>
      <c r="U949" s="590"/>
      <c r="V949" s="590"/>
      <c r="W949" s="590"/>
      <c r="X949" s="590"/>
      <c r="Y949" s="590"/>
      <c r="Z949" s="590"/>
    </row>
    <row r="950" spans="1:26" ht="13.5" customHeight="1">
      <c r="A950" s="589"/>
      <c r="B950" s="590"/>
      <c r="C950" s="590"/>
      <c r="D950" s="605"/>
      <c r="E950" s="590"/>
      <c r="F950" s="625"/>
      <c r="G950" s="590"/>
      <c r="H950" s="590"/>
      <c r="I950" s="590"/>
      <c r="J950" s="590"/>
      <c r="K950" s="590"/>
      <c r="L950" s="590"/>
      <c r="M950" s="590"/>
      <c r="N950" s="590"/>
      <c r="O950" s="590"/>
      <c r="P950" s="590"/>
      <c r="Q950" s="590"/>
      <c r="R950" s="590"/>
      <c r="S950" s="590"/>
      <c r="T950" s="590"/>
      <c r="U950" s="590"/>
      <c r="V950" s="590"/>
      <c r="W950" s="590"/>
      <c r="X950" s="590"/>
      <c r="Y950" s="590"/>
      <c r="Z950" s="590"/>
    </row>
    <row r="951" spans="1:26" ht="13.5" customHeight="1">
      <c r="A951" s="589"/>
      <c r="B951" s="590"/>
      <c r="C951" s="590"/>
      <c r="D951" s="605"/>
      <c r="E951" s="590"/>
      <c r="F951" s="625"/>
      <c r="G951" s="590"/>
      <c r="H951" s="590"/>
      <c r="I951" s="590"/>
      <c r="J951" s="590"/>
      <c r="K951" s="590"/>
      <c r="L951" s="590"/>
      <c r="M951" s="590"/>
      <c r="N951" s="590"/>
      <c r="O951" s="590"/>
      <c r="P951" s="590"/>
      <c r="Q951" s="590"/>
      <c r="R951" s="590"/>
      <c r="S951" s="590"/>
      <c r="T951" s="590"/>
      <c r="U951" s="590"/>
      <c r="V951" s="590"/>
      <c r="W951" s="590"/>
      <c r="X951" s="590"/>
      <c r="Y951" s="590"/>
      <c r="Z951" s="590"/>
    </row>
    <row r="952" spans="1:26" ht="13.5" customHeight="1">
      <c r="A952" s="589"/>
      <c r="B952" s="590"/>
      <c r="C952" s="590"/>
      <c r="D952" s="605"/>
      <c r="E952" s="590"/>
      <c r="F952" s="625"/>
      <c r="G952" s="590"/>
      <c r="H952" s="590"/>
      <c r="I952" s="590"/>
      <c r="J952" s="590"/>
      <c r="K952" s="590"/>
      <c r="L952" s="590"/>
      <c r="M952" s="590"/>
      <c r="N952" s="590"/>
      <c r="O952" s="590"/>
      <c r="P952" s="590"/>
      <c r="Q952" s="590"/>
      <c r="R952" s="590"/>
      <c r="S952" s="590"/>
      <c r="T952" s="590"/>
      <c r="U952" s="590"/>
      <c r="V952" s="590"/>
      <c r="W952" s="590"/>
      <c r="X952" s="590"/>
      <c r="Y952" s="590"/>
      <c r="Z952" s="590"/>
    </row>
    <row r="953" spans="1:26" ht="13.5" customHeight="1">
      <c r="A953" s="589"/>
      <c r="B953" s="590"/>
      <c r="C953" s="590"/>
      <c r="D953" s="605"/>
      <c r="E953" s="590"/>
      <c r="F953" s="625"/>
      <c r="G953" s="590"/>
      <c r="H953" s="590"/>
      <c r="I953" s="590"/>
      <c r="J953" s="590"/>
      <c r="K953" s="590"/>
      <c r="L953" s="590"/>
      <c r="M953" s="590"/>
      <c r="N953" s="590"/>
      <c r="O953" s="590"/>
      <c r="P953" s="590"/>
      <c r="Q953" s="590"/>
      <c r="R953" s="590"/>
      <c r="S953" s="590"/>
      <c r="T953" s="590"/>
      <c r="U953" s="590"/>
      <c r="V953" s="590"/>
      <c r="W953" s="590"/>
      <c r="X953" s="590"/>
      <c r="Y953" s="590"/>
      <c r="Z953" s="590"/>
    </row>
    <row r="954" spans="1:26" ht="13.5" customHeight="1">
      <c r="A954" s="589"/>
      <c r="B954" s="590"/>
      <c r="C954" s="590"/>
      <c r="D954" s="605"/>
      <c r="E954" s="590"/>
      <c r="F954" s="625"/>
      <c r="G954" s="590"/>
      <c r="H954" s="590"/>
      <c r="I954" s="590"/>
      <c r="J954" s="590"/>
      <c r="K954" s="590"/>
      <c r="L954" s="590"/>
      <c r="M954" s="590"/>
      <c r="N954" s="590"/>
      <c r="O954" s="590"/>
      <c r="P954" s="590"/>
      <c r="Q954" s="590"/>
      <c r="R954" s="590"/>
      <c r="S954" s="590"/>
      <c r="T954" s="590"/>
      <c r="U954" s="590"/>
      <c r="V954" s="590"/>
      <c r="W954" s="590"/>
      <c r="X954" s="590"/>
      <c r="Y954" s="590"/>
      <c r="Z954" s="590"/>
    </row>
    <row r="955" spans="1:26" ht="13.5" customHeight="1">
      <c r="A955" s="589"/>
      <c r="B955" s="590"/>
      <c r="C955" s="590"/>
      <c r="D955" s="605"/>
      <c r="E955" s="590"/>
      <c r="F955" s="625"/>
      <c r="G955" s="590"/>
      <c r="H955" s="590"/>
      <c r="I955" s="590"/>
      <c r="J955" s="590"/>
      <c r="K955" s="590"/>
      <c r="L955" s="590"/>
      <c r="M955" s="590"/>
      <c r="N955" s="590"/>
      <c r="O955" s="590"/>
      <c r="P955" s="590"/>
      <c r="Q955" s="590"/>
      <c r="R955" s="590"/>
      <c r="S955" s="590"/>
      <c r="T955" s="590"/>
      <c r="U955" s="590"/>
      <c r="V955" s="590"/>
      <c r="W955" s="590"/>
      <c r="X955" s="590"/>
      <c r="Y955" s="590"/>
      <c r="Z955" s="590"/>
    </row>
    <row r="956" spans="1:26" ht="13.5" customHeight="1">
      <c r="A956" s="589"/>
      <c r="B956" s="590"/>
      <c r="C956" s="590"/>
      <c r="D956" s="605"/>
      <c r="E956" s="590"/>
      <c r="F956" s="625"/>
      <c r="G956" s="590"/>
      <c r="H956" s="590"/>
      <c r="I956" s="590"/>
      <c r="J956" s="590"/>
      <c r="K956" s="590"/>
      <c r="L956" s="590"/>
      <c r="M956" s="590"/>
      <c r="N956" s="590"/>
      <c r="O956" s="590"/>
      <c r="P956" s="590"/>
      <c r="Q956" s="590"/>
      <c r="R956" s="590"/>
      <c r="S956" s="590"/>
      <c r="T956" s="590"/>
      <c r="U956" s="590"/>
      <c r="V956" s="590"/>
      <c r="W956" s="590"/>
      <c r="X956" s="590"/>
      <c r="Y956" s="590"/>
      <c r="Z956" s="590"/>
    </row>
    <row r="957" spans="1:26" ht="13.5" customHeight="1">
      <c r="A957" s="589"/>
      <c r="B957" s="590"/>
      <c r="C957" s="590"/>
      <c r="D957" s="605"/>
      <c r="E957" s="590"/>
      <c r="F957" s="625"/>
      <c r="G957" s="590"/>
      <c r="H957" s="590"/>
      <c r="I957" s="590"/>
      <c r="J957" s="590"/>
      <c r="K957" s="590"/>
      <c r="L957" s="590"/>
      <c r="M957" s="590"/>
      <c r="N957" s="590"/>
      <c r="O957" s="590"/>
      <c r="P957" s="590"/>
      <c r="Q957" s="590"/>
      <c r="R957" s="590"/>
      <c r="S957" s="590"/>
      <c r="T957" s="590"/>
      <c r="U957" s="590"/>
      <c r="V957" s="590"/>
      <c r="W957" s="590"/>
      <c r="X957" s="590"/>
      <c r="Y957" s="590"/>
      <c r="Z957" s="590"/>
    </row>
    <row r="958" spans="1:26" ht="13.5" customHeight="1">
      <c r="A958" s="589"/>
      <c r="B958" s="590"/>
      <c r="C958" s="590"/>
      <c r="D958" s="605"/>
      <c r="E958" s="590"/>
      <c r="F958" s="625"/>
      <c r="G958" s="590"/>
      <c r="H958" s="590"/>
      <c r="I958" s="590"/>
      <c r="J958" s="590"/>
      <c r="K958" s="590"/>
      <c r="L958" s="590"/>
      <c r="M958" s="590"/>
      <c r="N958" s="590"/>
      <c r="O958" s="590"/>
      <c r="P958" s="590"/>
      <c r="Q958" s="590"/>
      <c r="R958" s="590"/>
      <c r="S958" s="590"/>
      <c r="T958" s="590"/>
      <c r="U958" s="590"/>
      <c r="V958" s="590"/>
      <c r="W958" s="590"/>
      <c r="X958" s="590"/>
      <c r="Y958" s="590"/>
      <c r="Z958" s="590"/>
    </row>
    <row r="959" spans="1:26" ht="13.5" customHeight="1">
      <c r="A959" s="589"/>
      <c r="B959" s="590"/>
      <c r="C959" s="590"/>
      <c r="D959" s="605"/>
      <c r="E959" s="590"/>
      <c r="F959" s="625"/>
      <c r="G959" s="590"/>
      <c r="H959" s="590"/>
      <c r="I959" s="590"/>
      <c r="J959" s="590"/>
      <c r="K959" s="590"/>
      <c r="L959" s="590"/>
      <c r="M959" s="590"/>
      <c r="N959" s="590"/>
      <c r="O959" s="590"/>
      <c r="P959" s="590"/>
      <c r="Q959" s="590"/>
      <c r="R959" s="590"/>
      <c r="S959" s="590"/>
      <c r="T959" s="590"/>
      <c r="U959" s="590"/>
      <c r="V959" s="590"/>
      <c r="W959" s="590"/>
      <c r="X959" s="590"/>
      <c r="Y959" s="590"/>
      <c r="Z959" s="590"/>
    </row>
    <row r="960" spans="1:26" ht="13.5" customHeight="1">
      <c r="A960" s="589"/>
      <c r="B960" s="590"/>
      <c r="C960" s="590"/>
      <c r="D960" s="605"/>
      <c r="E960" s="590"/>
      <c r="F960" s="625"/>
      <c r="G960" s="590"/>
      <c r="H960" s="590"/>
      <c r="I960" s="590"/>
      <c r="J960" s="590"/>
      <c r="K960" s="590"/>
      <c r="L960" s="590"/>
      <c r="M960" s="590"/>
      <c r="N960" s="590"/>
      <c r="O960" s="590"/>
      <c r="P960" s="590"/>
      <c r="Q960" s="590"/>
      <c r="R960" s="590"/>
      <c r="S960" s="590"/>
      <c r="T960" s="590"/>
      <c r="U960" s="590"/>
      <c r="V960" s="590"/>
      <c r="W960" s="590"/>
      <c r="X960" s="590"/>
      <c r="Y960" s="590"/>
      <c r="Z960" s="590"/>
    </row>
    <row r="961" spans="1:26" ht="13.5" customHeight="1">
      <c r="A961" s="589"/>
      <c r="B961" s="590"/>
      <c r="C961" s="590"/>
      <c r="D961" s="605"/>
      <c r="E961" s="590"/>
      <c r="F961" s="625"/>
      <c r="G961" s="590"/>
      <c r="H961" s="590"/>
      <c r="I961" s="590"/>
      <c r="J961" s="590"/>
      <c r="K961" s="590"/>
      <c r="L961" s="590"/>
      <c r="M961" s="590"/>
      <c r="N961" s="590"/>
      <c r="O961" s="590"/>
      <c r="P961" s="590"/>
      <c r="Q961" s="590"/>
      <c r="R961" s="590"/>
      <c r="S961" s="590"/>
      <c r="T961" s="590"/>
      <c r="U961" s="590"/>
      <c r="V961" s="590"/>
      <c r="W961" s="590"/>
      <c r="X961" s="590"/>
      <c r="Y961" s="590"/>
      <c r="Z961" s="590"/>
    </row>
    <row r="962" spans="1:26" ht="13.5" customHeight="1">
      <c r="A962" s="589"/>
      <c r="B962" s="590"/>
      <c r="C962" s="590"/>
      <c r="D962" s="605"/>
      <c r="E962" s="590"/>
      <c r="F962" s="625"/>
      <c r="G962" s="590"/>
      <c r="H962" s="590"/>
      <c r="I962" s="590"/>
      <c r="J962" s="590"/>
      <c r="K962" s="590"/>
      <c r="L962" s="590"/>
      <c r="M962" s="590"/>
      <c r="N962" s="590"/>
      <c r="O962" s="590"/>
      <c r="P962" s="590"/>
      <c r="Q962" s="590"/>
      <c r="R962" s="590"/>
      <c r="S962" s="590"/>
      <c r="T962" s="590"/>
      <c r="U962" s="590"/>
      <c r="V962" s="590"/>
      <c r="W962" s="590"/>
      <c r="X962" s="590"/>
      <c r="Y962" s="590"/>
      <c r="Z962" s="590"/>
    </row>
    <row r="963" spans="1:26" ht="13.5" customHeight="1">
      <c r="A963" s="589"/>
      <c r="B963" s="590"/>
      <c r="C963" s="590"/>
      <c r="D963" s="605"/>
      <c r="E963" s="590"/>
      <c r="F963" s="625"/>
      <c r="G963" s="590"/>
      <c r="H963" s="590"/>
      <c r="I963" s="590"/>
      <c r="J963" s="590"/>
      <c r="K963" s="590"/>
      <c r="L963" s="590"/>
      <c r="M963" s="590"/>
      <c r="N963" s="590"/>
      <c r="O963" s="590"/>
      <c r="P963" s="590"/>
      <c r="Q963" s="590"/>
      <c r="R963" s="590"/>
      <c r="S963" s="590"/>
      <c r="T963" s="590"/>
      <c r="U963" s="590"/>
      <c r="V963" s="590"/>
      <c r="W963" s="590"/>
      <c r="X963" s="590"/>
      <c r="Y963" s="590"/>
      <c r="Z963" s="590"/>
    </row>
    <row r="964" spans="1:26" ht="13.5" customHeight="1">
      <c r="A964" s="589"/>
      <c r="B964" s="590"/>
      <c r="C964" s="590"/>
      <c r="D964" s="605"/>
      <c r="E964" s="590"/>
      <c r="F964" s="625"/>
      <c r="G964" s="590"/>
      <c r="H964" s="590"/>
      <c r="I964" s="590"/>
      <c r="J964" s="590"/>
      <c r="K964" s="590"/>
      <c r="L964" s="590"/>
      <c r="M964" s="590"/>
      <c r="N964" s="590"/>
      <c r="O964" s="590"/>
      <c r="P964" s="590"/>
      <c r="Q964" s="590"/>
      <c r="R964" s="590"/>
      <c r="S964" s="590"/>
      <c r="T964" s="590"/>
      <c r="U964" s="590"/>
      <c r="V964" s="590"/>
      <c r="W964" s="590"/>
      <c r="X964" s="590"/>
      <c r="Y964" s="590"/>
      <c r="Z964" s="590"/>
    </row>
    <row r="965" spans="1:26" ht="13.5" customHeight="1">
      <c r="A965" s="589"/>
      <c r="B965" s="590"/>
      <c r="C965" s="590"/>
      <c r="D965" s="605"/>
      <c r="E965" s="590"/>
      <c r="F965" s="625"/>
      <c r="G965" s="590"/>
      <c r="H965" s="590"/>
      <c r="I965" s="590"/>
      <c r="J965" s="590"/>
      <c r="K965" s="590"/>
      <c r="L965" s="590"/>
      <c r="M965" s="590"/>
      <c r="N965" s="590"/>
      <c r="O965" s="590"/>
      <c r="P965" s="590"/>
      <c r="Q965" s="590"/>
      <c r="R965" s="590"/>
      <c r="S965" s="590"/>
      <c r="T965" s="590"/>
      <c r="U965" s="590"/>
      <c r="V965" s="590"/>
      <c r="W965" s="590"/>
      <c r="X965" s="590"/>
      <c r="Y965" s="590"/>
      <c r="Z965" s="590"/>
    </row>
    <row r="966" spans="1:26" ht="13.5" customHeight="1">
      <c r="A966" s="589"/>
      <c r="B966" s="590"/>
      <c r="C966" s="590"/>
      <c r="D966" s="605"/>
      <c r="E966" s="590"/>
      <c r="F966" s="625"/>
      <c r="G966" s="590"/>
      <c r="H966" s="590"/>
      <c r="I966" s="590"/>
      <c r="J966" s="590"/>
      <c r="K966" s="590"/>
      <c r="L966" s="590"/>
      <c r="M966" s="590"/>
      <c r="N966" s="590"/>
      <c r="O966" s="590"/>
      <c r="P966" s="590"/>
      <c r="Q966" s="590"/>
      <c r="R966" s="590"/>
      <c r="S966" s="590"/>
      <c r="T966" s="590"/>
      <c r="U966" s="590"/>
      <c r="V966" s="590"/>
      <c r="W966" s="590"/>
      <c r="X966" s="590"/>
      <c r="Y966" s="590"/>
      <c r="Z966" s="590"/>
    </row>
    <row r="967" spans="1:26" ht="13.5" customHeight="1">
      <c r="A967" s="589"/>
      <c r="B967" s="590"/>
      <c r="C967" s="590"/>
      <c r="D967" s="605"/>
      <c r="E967" s="590"/>
      <c r="F967" s="625"/>
      <c r="G967" s="590"/>
      <c r="H967" s="590"/>
      <c r="I967" s="590"/>
      <c r="J967" s="590"/>
      <c r="K967" s="590"/>
      <c r="L967" s="590"/>
      <c r="M967" s="590"/>
      <c r="N967" s="590"/>
      <c r="O967" s="590"/>
      <c r="P967" s="590"/>
      <c r="Q967" s="590"/>
      <c r="R967" s="590"/>
      <c r="S967" s="590"/>
      <c r="T967" s="590"/>
      <c r="U967" s="590"/>
      <c r="V967" s="590"/>
      <c r="W967" s="590"/>
      <c r="X967" s="590"/>
      <c r="Y967" s="590"/>
      <c r="Z967" s="590"/>
    </row>
    <row r="968" spans="1:26" ht="13.5" customHeight="1">
      <c r="A968" s="589"/>
      <c r="B968" s="590"/>
      <c r="C968" s="590"/>
      <c r="D968" s="605"/>
      <c r="E968" s="590"/>
      <c r="F968" s="625"/>
      <c r="G968" s="590"/>
      <c r="H968" s="590"/>
      <c r="I968" s="590"/>
      <c r="J968" s="590"/>
      <c r="K968" s="590"/>
      <c r="L968" s="590"/>
      <c r="M968" s="590"/>
      <c r="N968" s="590"/>
      <c r="O968" s="590"/>
      <c r="P968" s="590"/>
      <c r="Q968" s="590"/>
      <c r="R968" s="590"/>
      <c r="S968" s="590"/>
      <c r="T968" s="590"/>
      <c r="U968" s="590"/>
      <c r="V968" s="590"/>
      <c r="W968" s="590"/>
      <c r="X968" s="590"/>
      <c r="Y968" s="590"/>
      <c r="Z968" s="590"/>
    </row>
    <row r="969" spans="1:26" ht="13.5" customHeight="1">
      <c r="A969" s="589"/>
      <c r="B969" s="590"/>
      <c r="C969" s="590"/>
      <c r="D969" s="605"/>
      <c r="E969" s="590"/>
      <c r="F969" s="625"/>
      <c r="G969" s="590"/>
      <c r="H969" s="590"/>
      <c r="I969" s="590"/>
      <c r="J969" s="590"/>
      <c r="K969" s="590"/>
      <c r="L969" s="590"/>
      <c r="M969" s="590"/>
      <c r="N969" s="590"/>
      <c r="O969" s="590"/>
      <c r="P969" s="590"/>
      <c r="Q969" s="590"/>
      <c r="R969" s="590"/>
      <c r="S969" s="590"/>
      <c r="T969" s="590"/>
      <c r="U969" s="590"/>
      <c r="V969" s="590"/>
      <c r="W969" s="590"/>
      <c r="X969" s="590"/>
      <c r="Y969" s="590"/>
      <c r="Z969" s="590"/>
    </row>
    <row r="970" spans="1:26" ht="13.5" customHeight="1">
      <c r="A970" s="589"/>
      <c r="B970" s="590"/>
      <c r="C970" s="590"/>
      <c r="D970" s="605"/>
      <c r="E970" s="590"/>
      <c r="F970" s="625"/>
      <c r="G970" s="590"/>
      <c r="H970" s="590"/>
      <c r="I970" s="590"/>
      <c r="J970" s="590"/>
      <c r="K970" s="590"/>
      <c r="L970" s="590"/>
      <c r="M970" s="590"/>
      <c r="N970" s="590"/>
      <c r="O970" s="590"/>
      <c r="P970" s="590"/>
      <c r="Q970" s="590"/>
      <c r="R970" s="590"/>
      <c r="S970" s="590"/>
      <c r="T970" s="590"/>
      <c r="U970" s="590"/>
      <c r="V970" s="590"/>
      <c r="W970" s="590"/>
      <c r="X970" s="590"/>
      <c r="Y970" s="590"/>
      <c r="Z970" s="590"/>
    </row>
    <row r="971" spans="1:26" ht="13.5" customHeight="1">
      <c r="A971" s="589"/>
      <c r="B971" s="590"/>
      <c r="C971" s="590"/>
      <c r="D971" s="605"/>
      <c r="E971" s="590"/>
      <c r="F971" s="625"/>
      <c r="G971" s="590"/>
      <c r="H971" s="590"/>
      <c r="I971" s="590"/>
      <c r="J971" s="590"/>
      <c r="K971" s="590"/>
      <c r="L971" s="590"/>
      <c r="M971" s="590"/>
      <c r="N971" s="590"/>
      <c r="O971" s="590"/>
      <c r="P971" s="590"/>
      <c r="Q971" s="590"/>
      <c r="R971" s="590"/>
      <c r="S971" s="590"/>
      <c r="T971" s="590"/>
      <c r="U971" s="590"/>
      <c r="V971" s="590"/>
      <c r="W971" s="590"/>
      <c r="X971" s="590"/>
      <c r="Y971" s="590"/>
      <c r="Z971" s="590"/>
    </row>
    <row r="972" spans="1:26" ht="13.5" customHeight="1">
      <c r="A972" s="589"/>
      <c r="B972" s="590"/>
      <c r="C972" s="590"/>
      <c r="D972" s="605"/>
      <c r="E972" s="590"/>
      <c r="F972" s="625"/>
      <c r="G972" s="590"/>
      <c r="H972" s="590"/>
      <c r="I972" s="590"/>
      <c r="J972" s="590"/>
      <c r="K972" s="590"/>
      <c r="L972" s="590"/>
      <c r="M972" s="590"/>
      <c r="N972" s="590"/>
      <c r="O972" s="590"/>
      <c r="P972" s="590"/>
      <c r="Q972" s="590"/>
      <c r="R972" s="590"/>
      <c r="S972" s="590"/>
      <c r="T972" s="590"/>
      <c r="U972" s="590"/>
      <c r="V972" s="590"/>
      <c r="W972" s="590"/>
      <c r="X972" s="590"/>
      <c r="Y972" s="590"/>
      <c r="Z972" s="590"/>
    </row>
    <row r="973" spans="1:26" ht="13.5" customHeight="1">
      <c r="A973" s="589"/>
      <c r="B973" s="590"/>
      <c r="C973" s="590"/>
      <c r="D973" s="605"/>
      <c r="E973" s="590"/>
      <c r="F973" s="625"/>
      <c r="G973" s="590"/>
      <c r="H973" s="590"/>
      <c r="I973" s="590"/>
      <c r="J973" s="590"/>
      <c r="K973" s="590"/>
      <c r="L973" s="590"/>
      <c r="M973" s="590"/>
      <c r="N973" s="590"/>
      <c r="O973" s="590"/>
      <c r="P973" s="590"/>
      <c r="Q973" s="590"/>
      <c r="R973" s="590"/>
      <c r="S973" s="590"/>
      <c r="T973" s="590"/>
      <c r="U973" s="590"/>
      <c r="V973" s="590"/>
      <c r="W973" s="590"/>
      <c r="X973" s="590"/>
      <c r="Y973" s="590"/>
      <c r="Z973" s="590"/>
    </row>
    <row r="974" spans="1:26" ht="13.5" customHeight="1">
      <c r="A974" s="589"/>
      <c r="B974" s="590"/>
      <c r="C974" s="590"/>
      <c r="D974" s="605"/>
      <c r="E974" s="590"/>
      <c r="F974" s="625"/>
      <c r="G974" s="590"/>
      <c r="H974" s="590"/>
      <c r="I974" s="590"/>
      <c r="J974" s="590"/>
      <c r="K974" s="590"/>
      <c r="L974" s="590"/>
      <c r="M974" s="590"/>
      <c r="N974" s="590"/>
      <c r="O974" s="590"/>
      <c r="P974" s="590"/>
      <c r="Q974" s="590"/>
      <c r="R974" s="590"/>
      <c r="S974" s="590"/>
      <c r="T974" s="590"/>
      <c r="U974" s="590"/>
      <c r="V974" s="590"/>
      <c r="W974" s="590"/>
      <c r="X974" s="590"/>
      <c r="Y974" s="590"/>
      <c r="Z974" s="590"/>
    </row>
    <row r="975" spans="1:26" ht="13.5" customHeight="1">
      <c r="A975" s="589"/>
      <c r="B975" s="590"/>
      <c r="C975" s="590"/>
      <c r="D975" s="605"/>
      <c r="E975" s="590"/>
      <c r="F975" s="625"/>
      <c r="G975" s="590"/>
      <c r="H975" s="590"/>
      <c r="I975" s="590"/>
      <c r="J975" s="590"/>
      <c r="K975" s="590"/>
      <c r="L975" s="590"/>
      <c r="M975" s="590"/>
      <c r="N975" s="590"/>
      <c r="O975" s="590"/>
      <c r="P975" s="590"/>
      <c r="Q975" s="590"/>
      <c r="R975" s="590"/>
      <c r="S975" s="590"/>
      <c r="T975" s="590"/>
      <c r="U975" s="590"/>
      <c r="V975" s="590"/>
      <c r="W975" s="590"/>
      <c r="X975" s="590"/>
      <c r="Y975" s="590"/>
      <c r="Z975" s="590"/>
    </row>
    <row r="976" spans="1:26" ht="13.5" customHeight="1">
      <c r="A976" s="589"/>
      <c r="B976" s="590"/>
      <c r="C976" s="590"/>
      <c r="D976" s="605"/>
      <c r="E976" s="590"/>
      <c r="F976" s="625"/>
      <c r="G976" s="590"/>
      <c r="H976" s="590"/>
      <c r="I976" s="590"/>
      <c r="J976" s="590"/>
      <c r="K976" s="590"/>
      <c r="L976" s="590"/>
      <c r="M976" s="590"/>
      <c r="N976" s="590"/>
      <c r="O976" s="590"/>
      <c r="P976" s="590"/>
      <c r="Q976" s="590"/>
      <c r="R976" s="590"/>
      <c r="S976" s="590"/>
      <c r="T976" s="590"/>
      <c r="U976" s="590"/>
      <c r="V976" s="590"/>
      <c r="W976" s="590"/>
      <c r="X976" s="590"/>
      <c r="Y976" s="590"/>
      <c r="Z976" s="590"/>
    </row>
    <row r="977" spans="1:26" ht="13.5" customHeight="1">
      <c r="A977" s="589"/>
      <c r="B977" s="590"/>
      <c r="C977" s="590"/>
      <c r="D977" s="605"/>
      <c r="E977" s="590"/>
      <c r="F977" s="625"/>
      <c r="G977" s="590"/>
      <c r="H977" s="590"/>
      <c r="I977" s="590"/>
      <c r="J977" s="590"/>
      <c r="K977" s="590"/>
      <c r="L977" s="590"/>
      <c r="M977" s="590"/>
      <c r="N977" s="590"/>
      <c r="O977" s="590"/>
      <c r="P977" s="590"/>
      <c r="Q977" s="590"/>
      <c r="R977" s="590"/>
      <c r="S977" s="590"/>
      <c r="T977" s="590"/>
      <c r="U977" s="590"/>
      <c r="V977" s="590"/>
      <c r="W977" s="590"/>
      <c r="X977" s="590"/>
      <c r="Y977" s="590"/>
      <c r="Z977" s="590"/>
    </row>
    <row r="978" spans="1:26" ht="13.5" customHeight="1">
      <c r="A978" s="589"/>
      <c r="B978" s="590"/>
      <c r="C978" s="590"/>
      <c r="D978" s="605"/>
      <c r="E978" s="590"/>
      <c r="F978" s="625"/>
      <c r="G978" s="590"/>
      <c r="H978" s="590"/>
      <c r="I978" s="590"/>
      <c r="J978" s="590"/>
      <c r="K978" s="590"/>
      <c r="L978" s="590"/>
      <c r="M978" s="590"/>
      <c r="N978" s="590"/>
      <c r="O978" s="590"/>
      <c r="P978" s="590"/>
      <c r="Q978" s="590"/>
      <c r="R978" s="590"/>
      <c r="S978" s="590"/>
      <c r="T978" s="590"/>
      <c r="U978" s="590"/>
      <c r="V978" s="590"/>
      <c r="W978" s="590"/>
      <c r="X978" s="590"/>
      <c r="Y978" s="590"/>
      <c r="Z978" s="590"/>
    </row>
    <row r="979" spans="1:26" ht="13.5" customHeight="1">
      <c r="A979" s="589"/>
      <c r="B979" s="590"/>
      <c r="C979" s="590"/>
      <c r="D979" s="605"/>
      <c r="E979" s="590"/>
      <c r="F979" s="625"/>
      <c r="G979" s="590"/>
      <c r="H979" s="590"/>
      <c r="I979" s="590"/>
      <c r="J979" s="590"/>
      <c r="K979" s="590"/>
      <c r="L979" s="590"/>
      <c r="M979" s="590"/>
      <c r="N979" s="590"/>
      <c r="O979" s="590"/>
      <c r="P979" s="590"/>
      <c r="Q979" s="590"/>
      <c r="R979" s="590"/>
      <c r="S979" s="590"/>
      <c r="T979" s="590"/>
      <c r="U979" s="590"/>
      <c r="V979" s="590"/>
      <c r="W979" s="590"/>
      <c r="X979" s="590"/>
      <c r="Y979" s="590"/>
      <c r="Z979" s="590"/>
    </row>
    <row r="980" spans="1:26" ht="13.5" customHeight="1">
      <c r="A980" s="589"/>
      <c r="B980" s="590"/>
      <c r="C980" s="590"/>
      <c r="D980" s="605"/>
      <c r="E980" s="590"/>
      <c r="F980" s="625"/>
      <c r="G980" s="590"/>
      <c r="H980" s="590"/>
      <c r="I980" s="590"/>
      <c r="J980" s="590"/>
      <c r="K980" s="590"/>
      <c r="L980" s="590"/>
      <c r="M980" s="590"/>
      <c r="N980" s="590"/>
      <c r="O980" s="590"/>
      <c r="P980" s="590"/>
      <c r="Q980" s="590"/>
      <c r="R980" s="590"/>
      <c r="S980" s="590"/>
      <c r="T980" s="590"/>
      <c r="U980" s="590"/>
      <c r="V980" s="590"/>
      <c r="W980" s="590"/>
      <c r="X980" s="590"/>
      <c r="Y980" s="590"/>
      <c r="Z980" s="590"/>
    </row>
    <row r="981" spans="1:26" ht="13.5" customHeight="1">
      <c r="A981" s="589"/>
      <c r="B981" s="590"/>
      <c r="C981" s="590"/>
      <c r="D981" s="605"/>
      <c r="E981" s="590"/>
      <c r="F981" s="625"/>
      <c r="G981" s="590"/>
      <c r="H981" s="590"/>
      <c r="I981" s="590"/>
      <c r="J981" s="590"/>
      <c r="K981" s="590"/>
      <c r="L981" s="590"/>
      <c r="M981" s="590"/>
      <c r="N981" s="590"/>
      <c r="O981" s="590"/>
      <c r="P981" s="590"/>
      <c r="Q981" s="590"/>
      <c r="R981" s="590"/>
      <c r="S981" s="590"/>
      <c r="T981" s="590"/>
      <c r="U981" s="590"/>
      <c r="V981" s="590"/>
      <c r="W981" s="590"/>
      <c r="X981" s="590"/>
      <c r="Y981" s="590"/>
      <c r="Z981" s="590"/>
    </row>
    <row r="982" spans="1:26" ht="13.5" customHeight="1">
      <c r="A982" s="589"/>
      <c r="B982" s="590"/>
      <c r="C982" s="590"/>
      <c r="D982" s="605"/>
      <c r="E982" s="590"/>
      <c r="F982" s="625"/>
      <c r="G982" s="590"/>
      <c r="H982" s="590"/>
      <c r="I982" s="590"/>
      <c r="J982" s="590"/>
      <c r="K982" s="590"/>
      <c r="L982" s="590"/>
      <c r="M982" s="590"/>
      <c r="N982" s="590"/>
      <c r="O982" s="590"/>
      <c r="P982" s="590"/>
      <c r="Q982" s="590"/>
      <c r="R982" s="590"/>
      <c r="S982" s="590"/>
      <c r="T982" s="590"/>
      <c r="U982" s="590"/>
      <c r="V982" s="590"/>
      <c r="W982" s="590"/>
      <c r="X982" s="590"/>
      <c r="Y982" s="590"/>
      <c r="Z982" s="590"/>
    </row>
    <row r="983" spans="1:26" ht="13.5" customHeight="1">
      <c r="A983" s="589"/>
      <c r="B983" s="590"/>
      <c r="C983" s="590"/>
      <c r="D983" s="605"/>
      <c r="E983" s="590"/>
      <c r="F983" s="625"/>
      <c r="G983" s="590"/>
      <c r="H983" s="590"/>
      <c r="I983" s="590"/>
      <c r="J983" s="590"/>
      <c r="K983" s="590"/>
      <c r="L983" s="590"/>
      <c r="M983" s="590"/>
      <c r="N983" s="590"/>
      <c r="O983" s="590"/>
      <c r="P983" s="590"/>
      <c r="Q983" s="590"/>
      <c r="R983" s="590"/>
      <c r="S983" s="590"/>
      <c r="T983" s="590"/>
      <c r="U983" s="590"/>
      <c r="V983" s="590"/>
      <c r="W983" s="590"/>
      <c r="X983" s="590"/>
      <c r="Y983" s="590"/>
      <c r="Z983" s="590"/>
    </row>
    <row r="984" spans="1:26" ht="13.5" customHeight="1">
      <c r="A984" s="589"/>
      <c r="B984" s="590"/>
      <c r="C984" s="590"/>
      <c r="D984" s="605"/>
      <c r="E984" s="590"/>
      <c r="F984" s="625"/>
      <c r="G984" s="590"/>
      <c r="H984" s="590"/>
      <c r="I984" s="590"/>
      <c r="J984" s="590"/>
      <c r="K984" s="590"/>
      <c r="L984" s="590"/>
      <c r="M984" s="590"/>
      <c r="N984" s="590"/>
      <c r="O984" s="590"/>
      <c r="P984" s="590"/>
      <c r="Q984" s="590"/>
      <c r="R984" s="590"/>
      <c r="S984" s="590"/>
      <c r="T984" s="590"/>
      <c r="U984" s="590"/>
      <c r="V984" s="590"/>
      <c r="W984" s="590"/>
      <c r="X984" s="590"/>
      <c r="Y984" s="590"/>
      <c r="Z984" s="590"/>
    </row>
    <row r="985" spans="1:26" ht="13.5" customHeight="1">
      <c r="A985" s="589"/>
      <c r="B985" s="590"/>
      <c r="C985" s="590"/>
      <c r="D985" s="605"/>
      <c r="E985" s="590"/>
      <c r="F985" s="625"/>
      <c r="G985" s="590"/>
      <c r="H985" s="590"/>
      <c r="I985" s="590"/>
      <c r="J985" s="590"/>
      <c r="K985" s="590"/>
      <c r="L985" s="590"/>
      <c r="M985" s="590"/>
      <c r="N985" s="590"/>
      <c r="O985" s="590"/>
      <c r="P985" s="590"/>
      <c r="Q985" s="590"/>
      <c r="R985" s="590"/>
      <c r="S985" s="590"/>
      <c r="T985" s="590"/>
      <c r="U985" s="590"/>
      <c r="V985" s="590"/>
      <c r="W985" s="590"/>
      <c r="X985" s="590"/>
      <c r="Y985" s="590"/>
      <c r="Z985" s="590"/>
    </row>
    <row r="986" spans="1:26" ht="13.5" customHeight="1">
      <c r="A986" s="589"/>
      <c r="B986" s="590"/>
      <c r="C986" s="590"/>
      <c r="D986" s="605"/>
      <c r="E986" s="590"/>
      <c r="F986" s="625"/>
      <c r="G986" s="590"/>
      <c r="H986" s="590"/>
      <c r="I986" s="590"/>
      <c r="J986" s="590"/>
      <c r="K986" s="590"/>
      <c r="L986" s="590"/>
      <c r="M986" s="590"/>
      <c r="N986" s="590"/>
      <c r="O986" s="590"/>
      <c r="P986" s="590"/>
      <c r="Q986" s="590"/>
      <c r="R986" s="590"/>
      <c r="S986" s="590"/>
      <c r="T986" s="590"/>
      <c r="U986" s="590"/>
      <c r="V986" s="590"/>
      <c r="W986" s="590"/>
      <c r="X986" s="590"/>
      <c r="Y986" s="590"/>
      <c r="Z986" s="590"/>
    </row>
    <row r="987" spans="1:26" ht="13.5" customHeight="1">
      <c r="A987" s="589"/>
      <c r="B987" s="590"/>
      <c r="C987" s="590"/>
      <c r="D987" s="605"/>
      <c r="E987" s="590"/>
      <c r="F987" s="625"/>
      <c r="G987" s="590"/>
      <c r="H987" s="590"/>
      <c r="I987" s="590"/>
      <c r="J987" s="590"/>
      <c r="K987" s="590"/>
      <c r="L987" s="590"/>
      <c r="M987" s="590"/>
      <c r="N987" s="590"/>
      <c r="O987" s="590"/>
      <c r="P987" s="590"/>
      <c r="Q987" s="590"/>
      <c r="R987" s="590"/>
      <c r="S987" s="590"/>
      <c r="T987" s="590"/>
      <c r="U987" s="590"/>
      <c r="V987" s="590"/>
      <c r="W987" s="590"/>
      <c r="X987" s="590"/>
      <c r="Y987" s="590"/>
      <c r="Z987" s="590"/>
    </row>
    <row r="988" spans="1:26" ht="13.5" customHeight="1">
      <c r="A988" s="589"/>
      <c r="B988" s="590"/>
      <c r="C988" s="590"/>
      <c r="D988" s="605"/>
      <c r="E988" s="590"/>
      <c r="F988" s="625"/>
      <c r="G988" s="590"/>
      <c r="H988" s="590"/>
      <c r="I988" s="590"/>
      <c r="J988" s="590"/>
      <c r="K988" s="590"/>
      <c r="L988" s="590"/>
      <c r="M988" s="590"/>
      <c r="N988" s="590"/>
      <c r="O988" s="590"/>
      <c r="P988" s="590"/>
      <c r="Q988" s="590"/>
      <c r="R988" s="590"/>
      <c r="S988" s="590"/>
      <c r="T988" s="590"/>
      <c r="U988" s="590"/>
      <c r="V988" s="590"/>
      <c r="W988" s="590"/>
      <c r="X988" s="590"/>
      <c r="Y988" s="590"/>
      <c r="Z988" s="590"/>
    </row>
    <row r="989" spans="1:26" ht="13.5" customHeight="1">
      <c r="A989" s="589"/>
      <c r="B989" s="590"/>
      <c r="C989" s="590"/>
      <c r="D989" s="605"/>
      <c r="E989" s="590"/>
      <c r="F989" s="625"/>
      <c r="G989" s="590"/>
      <c r="H989" s="590"/>
      <c r="I989" s="590"/>
      <c r="J989" s="590"/>
      <c r="K989" s="590"/>
      <c r="L989" s="590"/>
      <c r="M989" s="590"/>
      <c r="N989" s="590"/>
      <c r="O989" s="590"/>
      <c r="P989" s="590"/>
      <c r="Q989" s="590"/>
      <c r="R989" s="590"/>
      <c r="S989" s="590"/>
      <c r="T989" s="590"/>
      <c r="U989" s="590"/>
      <c r="V989" s="590"/>
      <c r="W989" s="590"/>
      <c r="X989" s="590"/>
      <c r="Y989" s="590"/>
      <c r="Z989" s="590"/>
    </row>
    <row r="990" spans="1:26" ht="13.5" customHeight="1">
      <c r="A990" s="589"/>
      <c r="B990" s="590"/>
      <c r="C990" s="590"/>
      <c r="D990" s="605"/>
      <c r="E990" s="590"/>
      <c r="F990" s="625"/>
      <c r="G990" s="590"/>
      <c r="H990" s="590"/>
      <c r="I990" s="590"/>
      <c r="J990" s="590"/>
      <c r="K990" s="590"/>
      <c r="L990" s="590"/>
      <c r="M990" s="590"/>
      <c r="N990" s="590"/>
      <c r="O990" s="590"/>
      <c r="P990" s="590"/>
      <c r="Q990" s="590"/>
      <c r="R990" s="590"/>
      <c r="S990" s="590"/>
      <c r="T990" s="590"/>
      <c r="U990" s="590"/>
      <c r="V990" s="590"/>
      <c r="W990" s="590"/>
      <c r="X990" s="590"/>
      <c r="Y990" s="590"/>
      <c r="Z990" s="590"/>
    </row>
    <row r="991" spans="1:26" ht="13.5" customHeight="1">
      <c r="A991" s="589"/>
      <c r="B991" s="590"/>
      <c r="C991" s="590"/>
      <c r="D991" s="605"/>
      <c r="E991" s="590"/>
      <c r="F991" s="625"/>
      <c r="G991" s="590"/>
      <c r="H991" s="590"/>
      <c r="I991" s="590"/>
      <c r="J991" s="590"/>
      <c r="K991" s="590"/>
      <c r="L991" s="590"/>
      <c r="M991" s="590"/>
      <c r="N991" s="590"/>
      <c r="O991" s="590"/>
      <c r="P991" s="590"/>
      <c r="Q991" s="590"/>
      <c r="R991" s="590"/>
      <c r="S991" s="590"/>
      <c r="T991" s="590"/>
      <c r="U991" s="590"/>
      <c r="V991" s="590"/>
      <c r="W991" s="590"/>
      <c r="X991" s="590"/>
      <c r="Y991" s="590"/>
      <c r="Z991" s="590"/>
    </row>
    <row r="992" spans="1:26" ht="13.5" customHeight="1">
      <c r="A992" s="589"/>
      <c r="B992" s="590"/>
      <c r="C992" s="590"/>
      <c r="D992" s="605"/>
      <c r="E992" s="590"/>
      <c r="F992" s="625"/>
      <c r="G992" s="590"/>
      <c r="H992" s="590"/>
      <c r="I992" s="590"/>
      <c r="J992" s="590"/>
      <c r="K992" s="590"/>
      <c r="L992" s="590"/>
      <c r="M992" s="590"/>
      <c r="N992" s="590"/>
      <c r="O992" s="590"/>
      <c r="P992" s="590"/>
      <c r="Q992" s="590"/>
      <c r="R992" s="590"/>
      <c r="S992" s="590"/>
      <c r="T992" s="590"/>
      <c r="U992" s="590"/>
      <c r="V992" s="590"/>
      <c r="W992" s="590"/>
      <c r="X992" s="590"/>
      <c r="Y992" s="590"/>
      <c r="Z992" s="590"/>
    </row>
    <row r="993" spans="1:26" ht="13.5" customHeight="1">
      <c r="A993" s="589"/>
      <c r="B993" s="590"/>
      <c r="C993" s="590"/>
      <c r="D993" s="605"/>
      <c r="E993" s="590"/>
      <c r="F993" s="625"/>
      <c r="G993" s="590"/>
      <c r="H993" s="590"/>
      <c r="I993" s="590"/>
      <c r="J993" s="590"/>
      <c r="K993" s="590"/>
      <c r="L993" s="590"/>
      <c r="M993" s="590"/>
      <c r="N993" s="590"/>
      <c r="O993" s="590"/>
      <c r="P993" s="590"/>
      <c r="Q993" s="590"/>
      <c r="R993" s="590"/>
      <c r="S993" s="590"/>
      <c r="T993" s="590"/>
      <c r="U993" s="590"/>
      <c r="V993" s="590"/>
      <c r="W993" s="590"/>
      <c r="X993" s="590"/>
      <c r="Y993" s="590"/>
      <c r="Z993" s="590"/>
    </row>
    <row r="994" spans="1:26" ht="13.5" customHeight="1">
      <c r="A994" s="589"/>
      <c r="B994" s="590"/>
      <c r="C994" s="590"/>
      <c r="D994" s="605"/>
      <c r="E994" s="590"/>
      <c r="F994" s="625"/>
      <c r="G994" s="590"/>
      <c r="H994" s="590"/>
      <c r="I994" s="590"/>
      <c r="J994" s="590"/>
      <c r="K994" s="590"/>
      <c r="L994" s="590"/>
      <c r="M994" s="590"/>
      <c r="N994" s="590"/>
      <c r="O994" s="590"/>
      <c r="P994" s="590"/>
      <c r="Q994" s="590"/>
      <c r="R994" s="590"/>
      <c r="S994" s="590"/>
      <c r="T994" s="590"/>
      <c r="U994" s="590"/>
      <c r="V994" s="590"/>
      <c r="W994" s="590"/>
      <c r="X994" s="590"/>
      <c r="Y994" s="590"/>
      <c r="Z994" s="590"/>
    </row>
    <row r="995" spans="1:26" ht="13.5" customHeight="1">
      <c r="A995" s="589"/>
      <c r="B995" s="590"/>
      <c r="C995" s="590"/>
      <c r="D995" s="605"/>
      <c r="E995" s="590"/>
      <c r="F995" s="625"/>
      <c r="G995" s="590"/>
      <c r="H995" s="590"/>
      <c r="I995" s="590"/>
      <c r="J995" s="590"/>
      <c r="K995" s="590"/>
      <c r="L995" s="590"/>
      <c r="M995" s="590"/>
      <c r="N995" s="590"/>
      <c r="O995" s="590"/>
      <c r="P995" s="590"/>
      <c r="Q995" s="590"/>
      <c r="R995" s="590"/>
      <c r="S995" s="590"/>
      <c r="T995" s="590"/>
      <c r="U995" s="590"/>
      <c r="V995" s="590"/>
      <c r="W995" s="590"/>
      <c r="X995" s="590"/>
      <c r="Y995" s="590"/>
      <c r="Z995" s="590"/>
    </row>
    <row r="996" spans="1:26" ht="13.5" customHeight="1">
      <c r="A996" s="589"/>
      <c r="B996" s="590"/>
      <c r="C996" s="590"/>
      <c r="D996" s="605"/>
      <c r="E996" s="590"/>
      <c r="F996" s="625"/>
      <c r="G996" s="590"/>
      <c r="H996" s="590"/>
      <c r="I996" s="590"/>
      <c r="J996" s="590"/>
      <c r="K996" s="590"/>
      <c r="L996" s="590"/>
      <c r="M996" s="590"/>
      <c r="N996" s="590"/>
      <c r="O996" s="590"/>
      <c r="P996" s="590"/>
      <c r="Q996" s="590"/>
      <c r="R996" s="590"/>
      <c r="S996" s="590"/>
      <c r="T996" s="590"/>
      <c r="U996" s="590"/>
      <c r="V996" s="590"/>
      <c r="W996" s="590"/>
      <c r="X996" s="590"/>
      <c r="Y996" s="590"/>
      <c r="Z996" s="590"/>
    </row>
    <row r="997" spans="1:26" ht="13.5" customHeight="1">
      <c r="A997" s="589"/>
      <c r="B997" s="590"/>
      <c r="C997" s="590"/>
      <c r="D997" s="605"/>
      <c r="E997" s="590"/>
      <c r="F997" s="625"/>
      <c r="G997" s="590"/>
      <c r="H997" s="590"/>
      <c r="I997" s="590"/>
      <c r="J997" s="590"/>
      <c r="K997" s="590"/>
      <c r="L997" s="590"/>
      <c r="M997" s="590"/>
      <c r="N997" s="590"/>
      <c r="O997" s="590"/>
      <c r="P997" s="590"/>
      <c r="Q997" s="590"/>
      <c r="R997" s="590"/>
      <c r="S997" s="590"/>
      <c r="T997" s="590"/>
      <c r="U997" s="590"/>
      <c r="V997" s="590"/>
      <c r="W997" s="590"/>
      <c r="X997" s="590"/>
      <c r="Y997" s="590"/>
      <c r="Z997" s="590"/>
    </row>
    <row r="998" spans="1:26" ht="13.5" customHeight="1">
      <c r="A998" s="589"/>
      <c r="B998" s="590"/>
      <c r="C998" s="590"/>
      <c r="D998" s="605"/>
      <c r="E998" s="590"/>
      <c r="F998" s="625"/>
      <c r="G998" s="590"/>
      <c r="H998" s="590"/>
      <c r="I998" s="590"/>
      <c r="J998" s="590"/>
      <c r="K998" s="590"/>
      <c r="L998" s="590"/>
      <c r="M998" s="590"/>
      <c r="N998" s="590"/>
      <c r="O998" s="590"/>
      <c r="P998" s="590"/>
      <c r="Q998" s="590"/>
      <c r="R998" s="590"/>
      <c r="S998" s="590"/>
      <c r="T998" s="590"/>
      <c r="U998" s="590"/>
      <c r="V998" s="590"/>
      <c r="W998" s="590"/>
      <c r="X998" s="590"/>
      <c r="Y998" s="590"/>
      <c r="Z998" s="590"/>
    </row>
    <row r="999" spans="1:26" ht="13.5" customHeight="1">
      <c r="A999" s="589"/>
      <c r="B999" s="590"/>
      <c r="C999" s="590"/>
      <c r="D999" s="605"/>
      <c r="E999" s="590"/>
      <c r="F999" s="625"/>
      <c r="G999" s="590"/>
      <c r="H999" s="590"/>
      <c r="I999" s="590"/>
      <c r="J999" s="590"/>
      <c r="K999" s="590"/>
      <c r="L999" s="590"/>
      <c r="M999" s="590"/>
      <c r="N999" s="590"/>
      <c r="O999" s="590"/>
      <c r="P999" s="590"/>
      <c r="Q999" s="590"/>
      <c r="R999" s="590"/>
      <c r="S999" s="590"/>
      <c r="T999" s="590"/>
      <c r="U999" s="590"/>
      <c r="V999" s="590"/>
      <c r="W999" s="590"/>
      <c r="X999" s="590"/>
      <c r="Y999" s="590"/>
      <c r="Z999" s="590"/>
    </row>
    <row r="1000" spans="1:26" ht="13.5" customHeight="1">
      <c r="A1000" s="589"/>
      <c r="B1000" s="590"/>
      <c r="C1000" s="590"/>
      <c r="D1000" s="605"/>
      <c r="E1000" s="590"/>
      <c r="F1000" s="625"/>
      <c r="G1000" s="590"/>
      <c r="H1000" s="590"/>
      <c r="I1000" s="590"/>
      <c r="J1000" s="590"/>
      <c r="K1000" s="590"/>
      <c r="L1000" s="590"/>
      <c r="M1000" s="590"/>
      <c r="N1000" s="590"/>
      <c r="O1000" s="590"/>
      <c r="P1000" s="590"/>
      <c r="Q1000" s="590"/>
      <c r="R1000" s="590"/>
      <c r="S1000" s="590"/>
      <c r="T1000" s="590"/>
      <c r="U1000" s="590"/>
      <c r="V1000" s="590"/>
      <c r="W1000" s="590"/>
      <c r="X1000" s="590"/>
      <c r="Y1000" s="590"/>
      <c r="Z1000" s="590"/>
    </row>
  </sheetData>
  <mergeCells count="5">
    <mergeCell ref="A71:B71"/>
    <mergeCell ref="A110:B110"/>
    <mergeCell ref="A145:C145"/>
    <mergeCell ref="A147:B147"/>
    <mergeCell ref="A152:C152"/>
  </mergeCell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327"/>
  <sheetViews>
    <sheetView showGridLines="0" workbookViewId="0">
      <selection sqref="A1:F1"/>
    </sheetView>
  </sheetViews>
  <sheetFormatPr defaultColWidth="14.42578125" defaultRowHeight="15" customHeight="1"/>
  <cols>
    <col min="1" max="1" width="12.7109375" customWidth="1"/>
    <col min="2" max="2" width="35.7109375" customWidth="1"/>
    <col min="3" max="3" width="9.28515625" customWidth="1"/>
    <col min="4" max="4" width="93.7109375" customWidth="1"/>
    <col min="5" max="6" width="14.5703125" customWidth="1"/>
    <col min="7" max="7" width="11.28515625" customWidth="1"/>
    <col min="8" max="8" width="10.28515625" customWidth="1"/>
    <col min="9" max="9" width="13.28515625" customWidth="1"/>
    <col min="10" max="26" width="8.7109375" customWidth="1"/>
  </cols>
  <sheetData>
    <row r="1" spans="1:26" ht="24.75" customHeight="1">
      <c r="A1" s="666" t="s">
        <v>58</v>
      </c>
      <c r="B1" s="667"/>
      <c r="C1" s="667"/>
      <c r="D1" s="667"/>
      <c r="E1" s="667"/>
      <c r="F1" s="667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15.75" customHeight="1">
      <c r="A2" s="668" t="s">
        <v>59</v>
      </c>
      <c r="B2" s="667"/>
      <c r="C2" s="668" t="s">
        <v>60</v>
      </c>
      <c r="D2" s="667"/>
      <c r="E2" s="667"/>
      <c r="F2" s="667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6" customHeight="1">
      <c r="A3" s="669"/>
      <c r="B3" s="667"/>
      <c r="C3" s="667"/>
      <c r="D3" s="667"/>
      <c r="E3" s="667"/>
      <c r="F3" s="667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 customHeight="1">
      <c r="A4" s="670" t="s">
        <v>61</v>
      </c>
      <c r="B4" s="659"/>
      <c r="C4" s="659"/>
      <c r="D4" s="659"/>
      <c r="E4" s="659"/>
      <c r="F4" s="660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6" customHeight="1">
      <c r="A5" s="669"/>
      <c r="B5" s="667"/>
      <c r="C5" s="667"/>
      <c r="D5" s="667"/>
      <c r="E5" s="667"/>
      <c r="F5" s="667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5.75" customHeight="1">
      <c r="A6" s="86" t="s">
        <v>62</v>
      </c>
      <c r="B6" s="87" t="s">
        <v>63</v>
      </c>
      <c r="C6" s="87" t="s">
        <v>64</v>
      </c>
      <c r="D6" s="88" t="s">
        <v>65</v>
      </c>
      <c r="E6" s="89" t="s">
        <v>66</v>
      </c>
      <c r="F6" s="90" t="s">
        <v>67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13.5" customHeight="1">
      <c r="A7" s="91" t="s">
        <v>68</v>
      </c>
      <c r="B7" s="92" t="s">
        <v>69</v>
      </c>
      <c r="C7" s="93" t="s">
        <v>70</v>
      </c>
      <c r="D7" s="94"/>
      <c r="E7" s="95"/>
      <c r="F7" s="96">
        <v>8380.42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19.5" customHeight="1">
      <c r="A8" s="91" t="s">
        <v>71</v>
      </c>
      <c r="B8" s="91" t="s">
        <v>72</v>
      </c>
      <c r="C8" s="93">
        <v>9132</v>
      </c>
      <c r="D8" s="97" t="s">
        <v>73</v>
      </c>
      <c r="E8" s="98">
        <v>50</v>
      </c>
      <c r="F8" s="99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6" ht="19.5" customHeight="1">
      <c r="A9" s="91" t="s">
        <v>71</v>
      </c>
      <c r="B9" s="91" t="s">
        <v>74</v>
      </c>
      <c r="C9" s="93">
        <v>9327</v>
      </c>
      <c r="D9" s="97" t="s">
        <v>73</v>
      </c>
      <c r="E9" s="98">
        <v>100</v>
      </c>
      <c r="F9" s="99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19.5" customHeight="1">
      <c r="A10" s="91" t="s">
        <v>71</v>
      </c>
      <c r="B10" s="92" t="s">
        <v>69</v>
      </c>
      <c r="C10" s="93" t="s">
        <v>70</v>
      </c>
      <c r="D10" s="94"/>
      <c r="E10" s="95"/>
      <c r="F10" s="96">
        <v>8530.42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19.5" customHeight="1">
      <c r="A11" s="91" t="s">
        <v>75</v>
      </c>
      <c r="B11" s="91" t="s">
        <v>76</v>
      </c>
      <c r="C11" s="93">
        <v>9124</v>
      </c>
      <c r="D11" s="97" t="s">
        <v>73</v>
      </c>
      <c r="E11" s="98">
        <v>50</v>
      </c>
      <c r="F11" s="99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19.5" customHeight="1">
      <c r="A12" s="91" t="s">
        <v>75</v>
      </c>
      <c r="B12" s="91" t="s">
        <v>77</v>
      </c>
      <c r="C12" s="93">
        <v>9029</v>
      </c>
      <c r="D12" s="97" t="s">
        <v>73</v>
      </c>
      <c r="E12" s="98">
        <v>100</v>
      </c>
      <c r="F12" s="99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spans="1:26" ht="19.5" customHeight="1">
      <c r="A13" s="91" t="s">
        <v>75</v>
      </c>
      <c r="B13" s="91" t="s">
        <v>78</v>
      </c>
      <c r="C13" s="93">
        <v>9122</v>
      </c>
      <c r="D13" s="97" t="s">
        <v>73</v>
      </c>
      <c r="E13" s="98">
        <v>50</v>
      </c>
      <c r="F13" s="99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9.5" customHeight="1">
      <c r="A14" s="91" t="s">
        <v>75</v>
      </c>
      <c r="B14" s="91" t="s">
        <v>79</v>
      </c>
      <c r="C14" s="93">
        <v>3295</v>
      </c>
      <c r="D14" s="100" t="s">
        <v>80</v>
      </c>
      <c r="E14" s="101">
        <v>-118</v>
      </c>
      <c r="F14" s="102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9.5" customHeight="1">
      <c r="A15" s="91" t="s">
        <v>75</v>
      </c>
      <c r="B15" s="91" t="s">
        <v>81</v>
      </c>
      <c r="C15" s="93">
        <v>3295</v>
      </c>
      <c r="D15" s="100" t="s">
        <v>82</v>
      </c>
      <c r="E15" s="101">
        <v>-16.43</v>
      </c>
      <c r="F15" s="102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9.5" customHeight="1">
      <c r="A16" s="91" t="s">
        <v>75</v>
      </c>
      <c r="B16" s="92" t="s">
        <v>69</v>
      </c>
      <c r="C16" s="93" t="s">
        <v>70</v>
      </c>
      <c r="D16" s="94"/>
      <c r="E16" s="95"/>
      <c r="F16" s="96">
        <v>8595.99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9.5" customHeight="1">
      <c r="A17" s="91" t="s">
        <v>83</v>
      </c>
      <c r="B17" s="91" t="s">
        <v>84</v>
      </c>
      <c r="C17" s="93">
        <v>9123</v>
      </c>
      <c r="D17" s="97" t="s">
        <v>73</v>
      </c>
      <c r="E17" s="98">
        <v>50</v>
      </c>
      <c r="F17" s="99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9.5" customHeight="1">
      <c r="A18" s="91" t="s">
        <v>83</v>
      </c>
      <c r="B18" s="91" t="s">
        <v>85</v>
      </c>
      <c r="C18" s="93">
        <v>9126</v>
      </c>
      <c r="D18" s="97" t="s">
        <v>73</v>
      </c>
      <c r="E18" s="98">
        <v>50</v>
      </c>
      <c r="F18" s="99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9.5" customHeight="1">
      <c r="A19" s="91" t="s">
        <v>83</v>
      </c>
      <c r="B19" s="92" t="s">
        <v>69</v>
      </c>
      <c r="C19" s="93" t="s">
        <v>70</v>
      </c>
      <c r="D19" s="94"/>
      <c r="E19" s="95"/>
      <c r="F19" s="96">
        <v>8695.99</v>
      </c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9.5" customHeight="1">
      <c r="A20" s="91" t="s">
        <v>86</v>
      </c>
      <c r="B20" s="92" t="s">
        <v>69</v>
      </c>
      <c r="C20" s="93" t="s">
        <v>70</v>
      </c>
      <c r="D20" s="94"/>
      <c r="E20" s="95"/>
      <c r="F20" s="96">
        <v>8695.99</v>
      </c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9.5" customHeight="1">
      <c r="A21" s="91" t="s">
        <v>87</v>
      </c>
      <c r="B21" s="92" t="s">
        <v>69</v>
      </c>
      <c r="C21" s="93" t="s">
        <v>70</v>
      </c>
      <c r="D21" s="94"/>
      <c r="E21" s="95"/>
      <c r="F21" s="96">
        <v>8695.99</v>
      </c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9.5" customHeight="1">
      <c r="A22" s="91" t="s">
        <v>88</v>
      </c>
      <c r="B22" s="91" t="s">
        <v>89</v>
      </c>
      <c r="C22" s="93" t="s">
        <v>70</v>
      </c>
      <c r="D22" s="100" t="s">
        <v>90</v>
      </c>
      <c r="E22" s="101">
        <v>-826</v>
      </c>
      <c r="F22" s="102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9.5" customHeight="1">
      <c r="A23" s="91" t="s">
        <v>88</v>
      </c>
      <c r="B23" s="91" t="s">
        <v>91</v>
      </c>
      <c r="C23" s="93">
        <v>9136</v>
      </c>
      <c r="D23" s="97" t="s">
        <v>73</v>
      </c>
      <c r="E23" s="98">
        <v>50</v>
      </c>
      <c r="F23" s="99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9.5" customHeight="1">
      <c r="A24" s="91" t="s">
        <v>88</v>
      </c>
      <c r="B24" s="91" t="s">
        <v>92</v>
      </c>
      <c r="C24" s="93">
        <v>9132</v>
      </c>
      <c r="D24" s="97" t="s">
        <v>73</v>
      </c>
      <c r="E24" s="98">
        <v>50</v>
      </c>
      <c r="F24" s="99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19.5" customHeight="1">
      <c r="A25" s="91" t="s">
        <v>88</v>
      </c>
      <c r="B25" s="91" t="s">
        <v>93</v>
      </c>
      <c r="C25" s="93" t="s">
        <v>70</v>
      </c>
      <c r="D25" s="103" t="s">
        <v>27</v>
      </c>
      <c r="E25" s="98">
        <v>0.83</v>
      </c>
      <c r="F25" s="99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9.5" customHeight="1">
      <c r="A26" s="91" t="s">
        <v>88</v>
      </c>
      <c r="B26" s="92" t="s">
        <v>69</v>
      </c>
      <c r="C26" s="93" t="s">
        <v>70</v>
      </c>
      <c r="D26" s="94"/>
      <c r="E26" s="95"/>
      <c r="F26" s="96">
        <v>7970.82</v>
      </c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19.5" customHeight="1">
      <c r="A27" s="91" t="s">
        <v>94</v>
      </c>
      <c r="B27" s="91" t="s">
        <v>89</v>
      </c>
      <c r="C27" s="93" t="s">
        <v>70</v>
      </c>
      <c r="D27" s="104" t="s">
        <v>95</v>
      </c>
      <c r="E27" s="101">
        <v>-893.25</v>
      </c>
      <c r="F27" s="102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9.5" customHeight="1">
      <c r="A28" s="91" t="s">
        <v>94</v>
      </c>
      <c r="B28" s="91" t="s">
        <v>93</v>
      </c>
      <c r="C28" s="93" t="s">
        <v>70</v>
      </c>
      <c r="D28" s="103" t="s">
        <v>27</v>
      </c>
      <c r="E28" s="98">
        <v>1.47</v>
      </c>
      <c r="F28" s="99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19.5" customHeight="1">
      <c r="A29" s="91" t="s">
        <v>94</v>
      </c>
      <c r="B29" s="92" t="s">
        <v>69</v>
      </c>
      <c r="C29" s="93" t="s">
        <v>70</v>
      </c>
      <c r="D29" s="94"/>
      <c r="E29" s="95"/>
      <c r="F29" s="96">
        <v>7079.04</v>
      </c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9.5" customHeight="1">
      <c r="A30" s="91" t="s">
        <v>96</v>
      </c>
      <c r="B30" s="91" t="s">
        <v>97</v>
      </c>
      <c r="C30" s="93">
        <v>9124</v>
      </c>
      <c r="D30" s="97" t="s">
        <v>73</v>
      </c>
      <c r="E30" s="98">
        <v>50</v>
      </c>
      <c r="F30" s="99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9.5" customHeight="1">
      <c r="A31" s="91" t="s">
        <v>96</v>
      </c>
      <c r="B31" s="92" t="s">
        <v>69</v>
      </c>
      <c r="C31" s="93" t="s">
        <v>70</v>
      </c>
      <c r="D31" s="94"/>
      <c r="E31" s="95"/>
      <c r="F31" s="96">
        <v>7129.04</v>
      </c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9.5" customHeight="1">
      <c r="A32" s="91" t="s">
        <v>98</v>
      </c>
      <c r="B32" s="92" t="s">
        <v>69</v>
      </c>
      <c r="C32" s="93" t="s">
        <v>70</v>
      </c>
      <c r="D32" s="94"/>
      <c r="E32" s="95"/>
      <c r="F32" s="96">
        <v>7129.04</v>
      </c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9.5" customHeight="1">
      <c r="A33" s="91" t="s">
        <v>99</v>
      </c>
      <c r="B33" s="91" t="s">
        <v>100</v>
      </c>
      <c r="C33" s="93">
        <v>9129</v>
      </c>
      <c r="D33" s="97" t="s">
        <v>101</v>
      </c>
      <c r="E33" s="98">
        <v>40</v>
      </c>
      <c r="F33" s="99"/>
      <c r="G33" s="105" t="s">
        <v>102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9.5" customHeight="1">
      <c r="A34" s="91" t="s">
        <v>99</v>
      </c>
      <c r="B34" s="91" t="s">
        <v>103</v>
      </c>
      <c r="C34" s="93">
        <v>9925</v>
      </c>
      <c r="D34" s="97" t="s">
        <v>101</v>
      </c>
      <c r="E34" s="98">
        <v>21</v>
      </c>
      <c r="F34" s="99"/>
      <c r="G34" s="105" t="s">
        <v>102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9.5" customHeight="1">
      <c r="A35" s="91" t="s">
        <v>99</v>
      </c>
      <c r="B35" s="92" t="s">
        <v>104</v>
      </c>
      <c r="C35" s="93" t="s">
        <v>70</v>
      </c>
      <c r="D35" s="94"/>
      <c r="E35" s="95"/>
      <c r="F35" s="96">
        <f>F32+E33+E34</f>
        <v>7190.04</v>
      </c>
      <c r="G35" s="105" t="s">
        <v>105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9.5" customHeight="1">
      <c r="A36" s="91" t="s">
        <v>106</v>
      </c>
      <c r="B36" s="91" t="s">
        <v>107</v>
      </c>
      <c r="C36" s="93">
        <v>9132</v>
      </c>
      <c r="D36" s="97" t="s">
        <v>73</v>
      </c>
      <c r="E36" s="98">
        <v>50</v>
      </c>
      <c r="F36" s="99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9.5" customHeight="1">
      <c r="A37" s="91" t="s">
        <v>106</v>
      </c>
      <c r="B37" s="91" t="s">
        <v>108</v>
      </c>
      <c r="C37" s="93">
        <v>9126</v>
      </c>
      <c r="D37" s="97" t="s">
        <v>73</v>
      </c>
      <c r="E37" s="98">
        <v>100</v>
      </c>
      <c r="F37" s="99"/>
      <c r="G37" s="84"/>
      <c r="H37" s="106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9.5" customHeight="1">
      <c r="A38" s="91" t="s">
        <v>106</v>
      </c>
      <c r="B38" s="92" t="s">
        <v>69</v>
      </c>
      <c r="C38" s="93" t="s">
        <v>70</v>
      </c>
      <c r="D38" s="94"/>
      <c r="E38" s="95"/>
      <c r="F38" s="96">
        <v>7340.04</v>
      </c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9.5" customHeight="1">
      <c r="A39" s="91" t="s">
        <v>109</v>
      </c>
      <c r="B39" s="91" t="s">
        <v>110</v>
      </c>
      <c r="C39" s="93">
        <v>3295</v>
      </c>
      <c r="D39" s="94" t="s">
        <v>80</v>
      </c>
      <c r="E39" s="101">
        <v>-118</v>
      </c>
      <c r="F39" s="102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spans="1:26" ht="19.5" customHeight="1">
      <c r="A40" s="91" t="s">
        <v>109</v>
      </c>
      <c r="B40" s="91" t="s">
        <v>93</v>
      </c>
      <c r="C40" s="93" t="s">
        <v>70</v>
      </c>
      <c r="D40" s="103" t="s">
        <v>27</v>
      </c>
      <c r="E40" s="98">
        <v>0.25</v>
      </c>
      <c r="F40" s="99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spans="1:26" ht="19.5" customHeight="1">
      <c r="A41" s="91" t="s">
        <v>109</v>
      </c>
      <c r="B41" s="92" t="s">
        <v>69</v>
      </c>
      <c r="C41" s="93" t="s">
        <v>70</v>
      </c>
      <c r="D41" s="94"/>
      <c r="E41" s="95"/>
      <c r="F41" s="96">
        <v>7222.29</v>
      </c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spans="1:26" ht="19.5" customHeight="1">
      <c r="A42" s="91" t="s">
        <v>111</v>
      </c>
      <c r="B42" s="91" t="s">
        <v>112</v>
      </c>
      <c r="C42" s="93">
        <v>9123</v>
      </c>
      <c r="D42" s="97" t="s">
        <v>73</v>
      </c>
      <c r="E42" s="98">
        <v>50</v>
      </c>
      <c r="F42" s="99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9.5" customHeight="1">
      <c r="A43" s="91" t="s">
        <v>111</v>
      </c>
      <c r="B43" s="91" t="s">
        <v>113</v>
      </c>
      <c r="C43" s="93">
        <v>9129</v>
      </c>
      <c r="D43" s="97" t="s">
        <v>73</v>
      </c>
      <c r="E43" s="98">
        <v>50</v>
      </c>
      <c r="F43" s="99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9.5" customHeight="1">
      <c r="A44" s="91" t="s">
        <v>111</v>
      </c>
      <c r="B44" s="92" t="s">
        <v>69</v>
      </c>
      <c r="C44" s="93" t="s">
        <v>70</v>
      </c>
      <c r="D44" s="94"/>
      <c r="E44" s="95"/>
      <c r="F44" s="96">
        <v>7322.29</v>
      </c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9.5" customHeight="1">
      <c r="A45" s="91" t="s">
        <v>114</v>
      </c>
      <c r="B45" s="91" t="s">
        <v>115</v>
      </c>
      <c r="C45" s="93">
        <v>9122</v>
      </c>
      <c r="D45" s="97" t="s">
        <v>73</v>
      </c>
      <c r="E45" s="98">
        <v>50</v>
      </c>
      <c r="F45" s="99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9.5" customHeight="1">
      <c r="A46" s="91" t="s">
        <v>114</v>
      </c>
      <c r="B46" s="91" t="s">
        <v>116</v>
      </c>
      <c r="C46" s="93">
        <v>9014</v>
      </c>
      <c r="D46" s="97" t="s">
        <v>73</v>
      </c>
      <c r="E46" s="98">
        <v>50</v>
      </c>
      <c r="F46" s="99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9.5" customHeight="1">
      <c r="A47" s="91" t="s">
        <v>114</v>
      </c>
      <c r="B47" s="92" t="s">
        <v>69</v>
      </c>
      <c r="C47" s="93" t="s">
        <v>70</v>
      </c>
      <c r="D47" s="94"/>
      <c r="E47" s="95"/>
      <c r="F47" s="96">
        <v>7422.29</v>
      </c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9.5" customHeight="1">
      <c r="A48" s="91" t="s">
        <v>117</v>
      </c>
      <c r="B48" s="92" t="s">
        <v>69</v>
      </c>
      <c r="C48" s="93" t="s">
        <v>70</v>
      </c>
      <c r="D48" s="94"/>
      <c r="E48" s="95"/>
      <c r="F48" s="96">
        <v>7422.29</v>
      </c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9.5" customHeight="1">
      <c r="A49" s="91" t="s">
        <v>118</v>
      </c>
      <c r="B49" s="92" t="s">
        <v>69</v>
      </c>
      <c r="C49" s="93" t="s">
        <v>70</v>
      </c>
      <c r="D49" s="94"/>
      <c r="E49" s="95"/>
      <c r="F49" s="96">
        <v>7422.29</v>
      </c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9.5" customHeight="1">
      <c r="A50" s="91" t="s">
        <v>119</v>
      </c>
      <c r="B50" s="91" t="s">
        <v>89</v>
      </c>
      <c r="C50" s="93" t="s">
        <v>70</v>
      </c>
      <c r="D50" s="100" t="s">
        <v>120</v>
      </c>
      <c r="E50" s="101">
        <v>-1178.82</v>
      </c>
      <c r="F50" s="102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9.5" customHeight="1">
      <c r="A51" s="91" t="s">
        <v>119</v>
      </c>
      <c r="B51" s="91" t="s">
        <v>93</v>
      </c>
      <c r="C51" s="93" t="s">
        <v>70</v>
      </c>
      <c r="D51" s="103" t="s">
        <v>27</v>
      </c>
      <c r="E51" s="98">
        <v>2.82</v>
      </c>
      <c r="F51" s="99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9.5" customHeight="1">
      <c r="A52" s="91" t="s">
        <v>119</v>
      </c>
      <c r="B52" s="92" t="s">
        <v>69</v>
      </c>
      <c r="C52" s="93" t="s">
        <v>70</v>
      </c>
      <c r="D52" s="94"/>
      <c r="E52" s="95"/>
      <c r="F52" s="96">
        <v>6246.29</v>
      </c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9.5" customHeight="1">
      <c r="A53" s="91" t="s">
        <v>121</v>
      </c>
      <c r="B53" s="91" t="s">
        <v>122</v>
      </c>
      <c r="C53" s="93">
        <v>9129</v>
      </c>
      <c r="D53" s="94" t="s">
        <v>101</v>
      </c>
      <c r="E53" s="98">
        <v>105</v>
      </c>
      <c r="F53" s="99"/>
      <c r="G53" s="105" t="s">
        <v>102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9.5" customHeight="1">
      <c r="A54" s="91" t="s">
        <v>121</v>
      </c>
      <c r="B54" s="92" t="s">
        <v>69</v>
      </c>
      <c r="C54" s="93" t="s">
        <v>70</v>
      </c>
      <c r="D54" s="94"/>
      <c r="E54" s="95"/>
      <c r="F54" s="96">
        <v>6351.29</v>
      </c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9.5" customHeight="1">
      <c r="A55" s="91" t="s">
        <v>123</v>
      </c>
      <c r="B55" s="91" t="s">
        <v>124</v>
      </c>
      <c r="C55" s="93">
        <v>9953</v>
      </c>
      <c r="D55" s="94" t="s">
        <v>101</v>
      </c>
      <c r="E55" s="98">
        <v>21</v>
      </c>
      <c r="F55" s="99"/>
      <c r="G55" s="105" t="s">
        <v>102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9.5" customHeight="1">
      <c r="A56" s="91" t="s">
        <v>123</v>
      </c>
      <c r="B56" s="91" t="s">
        <v>125</v>
      </c>
      <c r="C56" s="93">
        <v>9779</v>
      </c>
      <c r="D56" s="94" t="s">
        <v>101</v>
      </c>
      <c r="E56" s="98">
        <v>52</v>
      </c>
      <c r="F56" s="99"/>
      <c r="G56" s="105" t="s">
        <v>102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spans="1:26" ht="19.5" customHeight="1">
      <c r="A57" s="91" t="s">
        <v>123</v>
      </c>
      <c r="B57" s="91" t="s">
        <v>126</v>
      </c>
      <c r="C57" s="93">
        <v>9120</v>
      </c>
      <c r="D57" s="97" t="s">
        <v>73</v>
      </c>
      <c r="E57" s="98">
        <v>50</v>
      </c>
      <c r="F57" s="99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spans="1:26" ht="19.5" customHeight="1">
      <c r="A58" s="91" t="s">
        <v>127</v>
      </c>
      <c r="B58" s="92" t="s">
        <v>69</v>
      </c>
      <c r="C58" s="93" t="s">
        <v>70</v>
      </c>
      <c r="D58" s="94"/>
      <c r="E58" s="95"/>
      <c r="F58" s="96">
        <v>6474.29</v>
      </c>
      <c r="G58" s="106" t="s">
        <v>105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spans="1:26" ht="19.5" customHeight="1">
      <c r="A59" s="91"/>
      <c r="B59" s="92"/>
      <c r="C59" s="93"/>
      <c r="D59" s="94"/>
      <c r="E59" s="95"/>
      <c r="F59" s="96"/>
      <c r="G59" s="106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spans="1:26" ht="13.5" customHeight="1">
      <c r="A60" s="91" t="s">
        <v>128</v>
      </c>
      <c r="B60" s="91" t="s">
        <v>129</v>
      </c>
      <c r="C60" s="93">
        <v>9126</v>
      </c>
      <c r="D60" s="97" t="s">
        <v>73</v>
      </c>
      <c r="E60" s="98">
        <v>50</v>
      </c>
      <c r="F60" s="99"/>
      <c r="G60" s="106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spans="1:26" ht="13.5" customHeight="1">
      <c r="A61" s="91" t="s">
        <v>128</v>
      </c>
      <c r="B61" s="91" t="s">
        <v>130</v>
      </c>
      <c r="C61" s="93">
        <v>9014</v>
      </c>
      <c r="D61" s="97" t="s">
        <v>73</v>
      </c>
      <c r="E61" s="98">
        <v>100</v>
      </c>
      <c r="F61" s="99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spans="1:26" ht="19.5" customHeight="1">
      <c r="A62" s="91" t="s">
        <v>128</v>
      </c>
      <c r="B62" s="92" t="s">
        <v>69</v>
      </c>
      <c r="C62" s="93" t="s">
        <v>70</v>
      </c>
      <c r="D62" s="94"/>
      <c r="E62" s="95"/>
      <c r="F62" s="96">
        <v>6624.29</v>
      </c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spans="1:26" ht="19.5" customHeight="1">
      <c r="A63" s="91" t="s">
        <v>131</v>
      </c>
      <c r="B63" s="91" t="s">
        <v>132</v>
      </c>
      <c r="C63" s="93">
        <v>9125</v>
      </c>
      <c r="D63" s="97" t="s">
        <v>73</v>
      </c>
      <c r="E63" s="98">
        <v>50</v>
      </c>
      <c r="F63" s="99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spans="1:26" ht="13.5" customHeight="1">
      <c r="A64" s="107">
        <v>45355</v>
      </c>
      <c r="B64" s="108" t="s">
        <v>133</v>
      </c>
      <c r="C64" s="108">
        <v>3295</v>
      </c>
      <c r="D64" s="100" t="s">
        <v>80</v>
      </c>
      <c r="E64" s="109">
        <v>-139</v>
      </c>
      <c r="F64" s="110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spans="1:26" ht="13.5" customHeight="1">
      <c r="A65" s="111">
        <v>45355</v>
      </c>
      <c r="B65" s="112" t="s">
        <v>93</v>
      </c>
      <c r="C65" s="112"/>
      <c r="D65" s="103" t="s">
        <v>27</v>
      </c>
      <c r="E65" s="113">
        <v>0.37</v>
      </c>
      <c r="F65" s="11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spans="1:26" ht="13.5" customHeight="1">
      <c r="A66" s="107">
        <v>45355</v>
      </c>
      <c r="B66" s="108" t="s">
        <v>69</v>
      </c>
      <c r="C66" s="115"/>
      <c r="D66" s="110"/>
      <c r="E66" s="116"/>
      <c r="F66" s="117">
        <v>6535.66</v>
      </c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3.5" customHeight="1">
      <c r="A67" s="111">
        <v>45356</v>
      </c>
      <c r="B67" s="112" t="s">
        <v>134</v>
      </c>
      <c r="C67" s="112">
        <v>9126</v>
      </c>
      <c r="D67" s="112" t="s">
        <v>101</v>
      </c>
      <c r="E67" s="113">
        <v>223</v>
      </c>
      <c r="F67" s="118"/>
      <c r="G67" s="84" t="s">
        <v>135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3.5" customHeight="1">
      <c r="A68" s="107">
        <v>45356</v>
      </c>
      <c r="B68" s="108" t="s">
        <v>136</v>
      </c>
      <c r="C68" s="108">
        <v>9128</v>
      </c>
      <c r="D68" s="112" t="s">
        <v>101</v>
      </c>
      <c r="E68" s="119">
        <v>223</v>
      </c>
      <c r="F68" s="120"/>
      <c r="G68" s="84" t="s">
        <v>135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3.5" customHeight="1">
      <c r="A69" s="111">
        <v>45356</v>
      </c>
      <c r="B69" s="112" t="s">
        <v>137</v>
      </c>
      <c r="C69" s="112">
        <v>9130</v>
      </c>
      <c r="D69" s="112" t="s">
        <v>101</v>
      </c>
      <c r="E69" s="113">
        <v>223</v>
      </c>
      <c r="F69" s="118"/>
      <c r="G69" s="84" t="s">
        <v>135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3.5" customHeight="1">
      <c r="A70" s="107">
        <v>45356</v>
      </c>
      <c r="B70" s="108" t="s">
        <v>138</v>
      </c>
      <c r="C70" s="108">
        <v>9014</v>
      </c>
      <c r="D70" s="112" t="s">
        <v>101</v>
      </c>
      <c r="E70" s="119">
        <v>223</v>
      </c>
      <c r="F70" s="120"/>
      <c r="G70" s="84" t="s">
        <v>135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3.5" customHeight="1">
      <c r="A71" s="111">
        <v>45356</v>
      </c>
      <c r="B71" s="112" t="s">
        <v>139</v>
      </c>
      <c r="C71" s="112">
        <v>9120</v>
      </c>
      <c r="D71" s="112" t="s">
        <v>101</v>
      </c>
      <c r="E71" s="113">
        <v>223</v>
      </c>
      <c r="F71" s="118"/>
      <c r="G71" s="84" t="s">
        <v>135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3.5" customHeight="1">
      <c r="A72" s="107">
        <v>45356</v>
      </c>
      <c r="B72" s="108" t="s">
        <v>139</v>
      </c>
      <c r="C72" s="108">
        <v>9122</v>
      </c>
      <c r="D72" s="97" t="s">
        <v>73</v>
      </c>
      <c r="E72" s="119">
        <v>100</v>
      </c>
      <c r="F72" s="120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3.5" customHeight="1">
      <c r="A73" s="111">
        <v>45356</v>
      </c>
      <c r="B73" s="112" t="s">
        <v>140</v>
      </c>
      <c r="C73" s="112">
        <v>9122</v>
      </c>
      <c r="D73" s="112" t="s">
        <v>101</v>
      </c>
      <c r="E73" s="113">
        <v>223</v>
      </c>
      <c r="F73" s="118"/>
      <c r="G73" s="84" t="s">
        <v>135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3.5" customHeight="1">
      <c r="A74" s="107">
        <v>45356</v>
      </c>
      <c r="B74" s="108" t="s">
        <v>141</v>
      </c>
      <c r="C74" s="108">
        <v>9125</v>
      </c>
      <c r="D74" s="97" t="s">
        <v>73</v>
      </c>
      <c r="E74" s="119">
        <v>50</v>
      </c>
      <c r="F74" s="120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3.5" customHeight="1">
      <c r="A75" s="111">
        <v>45356</v>
      </c>
      <c r="B75" s="112" t="s">
        <v>142</v>
      </c>
      <c r="C75" s="112">
        <v>9129</v>
      </c>
      <c r="D75" s="112" t="s">
        <v>101</v>
      </c>
      <c r="E75" s="113">
        <v>223</v>
      </c>
      <c r="F75" s="118"/>
      <c r="G75" s="84" t="s">
        <v>135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3.5" customHeight="1">
      <c r="A76" s="107">
        <v>45356</v>
      </c>
      <c r="B76" s="108" t="s">
        <v>143</v>
      </c>
      <c r="C76" s="108">
        <v>9953</v>
      </c>
      <c r="D76" s="112" t="s">
        <v>101</v>
      </c>
      <c r="E76" s="119">
        <v>223</v>
      </c>
      <c r="F76" s="120"/>
      <c r="G76" s="84" t="s">
        <v>135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3.5" customHeight="1">
      <c r="A77" s="111">
        <v>45356</v>
      </c>
      <c r="B77" s="112" t="s">
        <v>69</v>
      </c>
      <c r="C77" s="121"/>
      <c r="D77" s="114"/>
      <c r="E77" s="122"/>
      <c r="F77" s="123">
        <v>8469.66</v>
      </c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3.5" customHeight="1">
      <c r="A78" s="111">
        <v>45358</v>
      </c>
      <c r="B78" s="112" t="s">
        <v>144</v>
      </c>
      <c r="C78" s="112">
        <v>9327</v>
      </c>
      <c r="D78" s="112" t="s">
        <v>101</v>
      </c>
      <c r="E78" s="113">
        <v>223</v>
      </c>
      <c r="F78" s="118"/>
      <c r="G78" s="84" t="s">
        <v>135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3.5" customHeight="1">
      <c r="A79" s="107">
        <v>45358</v>
      </c>
      <c r="B79" s="108" t="s">
        <v>145</v>
      </c>
      <c r="C79" s="108">
        <v>9130</v>
      </c>
      <c r="D79" s="112" t="s">
        <v>101</v>
      </c>
      <c r="E79" s="119">
        <v>74.34</v>
      </c>
      <c r="F79" s="120"/>
      <c r="G79" s="84" t="s">
        <v>146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3.5" customHeight="1">
      <c r="A80" s="111">
        <v>45358</v>
      </c>
      <c r="B80" s="112" t="s">
        <v>69</v>
      </c>
      <c r="C80" s="121"/>
      <c r="D80" s="114"/>
      <c r="E80" s="122"/>
      <c r="F80" s="123">
        <v>8767</v>
      </c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3.5" customHeight="1">
      <c r="A81" s="111">
        <v>45362</v>
      </c>
      <c r="B81" s="112" t="s">
        <v>147</v>
      </c>
      <c r="C81" s="112">
        <v>9124</v>
      </c>
      <c r="D81" s="124" t="s">
        <v>148</v>
      </c>
      <c r="E81" s="113">
        <v>10</v>
      </c>
      <c r="F81" s="118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3.5" customHeight="1">
      <c r="A82" s="107">
        <v>45362</v>
      </c>
      <c r="B82" s="108" t="s">
        <v>149</v>
      </c>
      <c r="C82" s="108">
        <v>9136</v>
      </c>
      <c r="D82" s="124" t="s">
        <v>148</v>
      </c>
      <c r="E82" s="119">
        <v>20</v>
      </c>
      <c r="F82" s="120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3.5" customHeight="1">
      <c r="A83" s="111">
        <v>45362</v>
      </c>
      <c r="B83" s="112" t="s">
        <v>150</v>
      </c>
      <c r="C83" s="112">
        <v>9136</v>
      </c>
      <c r="D83" s="124" t="s">
        <v>148</v>
      </c>
      <c r="E83" s="113">
        <v>10</v>
      </c>
      <c r="F83" s="118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3.5" customHeight="1">
      <c r="A84" s="107">
        <v>45362</v>
      </c>
      <c r="B84" s="108" t="s">
        <v>151</v>
      </c>
      <c r="C84" s="108">
        <v>9123</v>
      </c>
      <c r="D84" s="124" t="s">
        <v>148</v>
      </c>
      <c r="E84" s="119">
        <v>10</v>
      </c>
      <c r="F84" s="120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3.5" customHeight="1">
      <c r="A85" s="111">
        <v>45362</v>
      </c>
      <c r="B85" s="112" t="s">
        <v>152</v>
      </c>
      <c r="C85" s="112">
        <v>9129</v>
      </c>
      <c r="D85" s="124" t="s">
        <v>148</v>
      </c>
      <c r="E85" s="113">
        <v>100</v>
      </c>
      <c r="F85" s="118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3.5" customHeight="1">
      <c r="A86" s="107">
        <v>45362</v>
      </c>
      <c r="B86" s="108" t="s">
        <v>153</v>
      </c>
      <c r="C86" s="108">
        <v>9120</v>
      </c>
      <c r="D86" s="124" t="s">
        <v>148</v>
      </c>
      <c r="E86" s="119">
        <v>50</v>
      </c>
      <c r="F86" s="120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3.5" customHeight="1">
      <c r="A87" s="111">
        <v>45362</v>
      </c>
      <c r="B87" s="112" t="s">
        <v>154</v>
      </c>
      <c r="C87" s="112">
        <v>9773</v>
      </c>
      <c r="D87" s="124" t="s">
        <v>148</v>
      </c>
      <c r="E87" s="113">
        <v>10</v>
      </c>
      <c r="F87" s="118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3.5" customHeight="1">
      <c r="A88" s="107">
        <v>45362</v>
      </c>
      <c r="B88" s="108" t="s">
        <v>155</v>
      </c>
      <c r="C88" s="108">
        <v>9029</v>
      </c>
      <c r="D88" s="124" t="s">
        <v>148</v>
      </c>
      <c r="E88" s="119">
        <v>20</v>
      </c>
      <c r="F88" s="120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3.5" customHeight="1">
      <c r="A89" s="111">
        <v>45362</v>
      </c>
      <c r="B89" s="112" t="s">
        <v>156</v>
      </c>
      <c r="C89" s="112">
        <v>9132</v>
      </c>
      <c r="D89" s="124" t="s">
        <v>148</v>
      </c>
      <c r="E89" s="113">
        <v>50</v>
      </c>
      <c r="F89" s="118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3.5" customHeight="1">
      <c r="A90" s="107">
        <v>45362</v>
      </c>
      <c r="B90" s="108" t="s">
        <v>157</v>
      </c>
      <c r="C90" s="108">
        <v>9773</v>
      </c>
      <c r="D90" s="124" t="s">
        <v>148</v>
      </c>
      <c r="E90" s="119">
        <v>20</v>
      </c>
      <c r="F90" s="120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3.5" customHeight="1">
      <c r="A91" s="111">
        <v>45362</v>
      </c>
      <c r="B91" s="112" t="s">
        <v>158</v>
      </c>
      <c r="C91" s="112">
        <v>9125</v>
      </c>
      <c r="D91" s="124" t="s">
        <v>148</v>
      </c>
      <c r="E91" s="113">
        <v>50</v>
      </c>
      <c r="F91" s="118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3.5" customHeight="1">
      <c r="A92" s="107">
        <v>45362</v>
      </c>
      <c r="B92" s="108" t="s">
        <v>159</v>
      </c>
      <c r="C92" s="108">
        <v>9127</v>
      </c>
      <c r="D92" s="124" t="s">
        <v>148</v>
      </c>
      <c r="E92" s="119">
        <v>100</v>
      </c>
      <c r="F92" s="120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3.5" customHeight="1">
      <c r="A93" s="111">
        <v>45362</v>
      </c>
      <c r="B93" s="112" t="s">
        <v>160</v>
      </c>
      <c r="C93" s="112">
        <v>9130</v>
      </c>
      <c r="D93" s="124" t="s">
        <v>148</v>
      </c>
      <c r="E93" s="113">
        <v>30</v>
      </c>
      <c r="F93" s="118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3.5" customHeight="1">
      <c r="A94" s="107">
        <v>45362</v>
      </c>
      <c r="B94" s="108" t="s">
        <v>161</v>
      </c>
      <c r="C94" s="108">
        <v>9925</v>
      </c>
      <c r="D94" s="124" t="s">
        <v>148</v>
      </c>
      <c r="E94" s="119">
        <v>50</v>
      </c>
      <c r="F94" s="120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3.5" customHeight="1">
      <c r="A95" s="111">
        <v>45362</v>
      </c>
      <c r="B95" s="112" t="s">
        <v>162</v>
      </c>
      <c r="C95" s="112">
        <v>9014</v>
      </c>
      <c r="D95" s="124" t="s">
        <v>148</v>
      </c>
      <c r="E95" s="113">
        <v>30</v>
      </c>
      <c r="F95" s="118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3.5" customHeight="1">
      <c r="A96" s="107">
        <v>45362</v>
      </c>
      <c r="B96" s="108" t="s">
        <v>163</v>
      </c>
      <c r="C96" s="108">
        <v>9327</v>
      </c>
      <c r="D96" s="124" t="s">
        <v>148</v>
      </c>
      <c r="E96" s="119">
        <v>20</v>
      </c>
      <c r="F96" s="120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3.5" customHeight="1">
      <c r="A97" s="111">
        <v>45362</v>
      </c>
      <c r="B97" s="112" t="s">
        <v>69</v>
      </c>
      <c r="C97" s="121"/>
      <c r="D97" s="114"/>
      <c r="E97" s="122"/>
      <c r="F97" s="123">
        <v>9347</v>
      </c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3.5" customHeight="1">
      <c r="A98" s="107">
        <v>45363</v>
      </c>
      <c r="B98" s="108" t="s">
        <v>164</v>
      </c>
      <c r="C98" s="108">
        <v>9779</v>
      </c>
      <c r="D98" s="124" t="s">
        <v>148</v>
      </c>
      <c r="E98" s="119">
        <v>10</v>
      </c>
      <c r="F98" s="120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3.5" customHeight="1">
      <c r="A99" s="111">
        <v>45363</v>
      </c>
      <c r="B99" s="112" t="s">
        <v>165</v>
      </c>
      <c r="C99" s="112">
        <v>9136</v>
      </c>
      <c r="D99" s="124" t="s">
        <v>148</v>
      </c>
      <c r="E99" s="113">
        <v>30</v>
      </c>
      <c r="F99" s="118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3.5" customHeight="1">
      <c r="A100" s="107">
        <v>45363</v>
      </c>
      <c r="B100" s="108" t="s">
        <v>165</v>
      </c>
      <c r="C100" s="108">
        <v>9131</v>
      </c>
      <c r="D100" s="124" t="s">
        <v>73</v>
      </c>
      <c r="E100" s="119">
        <v>50</v>
      </c>
      <c r="F100" s="120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3.5" customHeight="1">
      <c r="A101" s="111">
        <v>45363</v>
      </c>
      <c r="B101" s="112" t="s">
        <v>166</v>
      </c>
      <c r="C101" s="112">
        <v>9131</v>
      </c>
      <c r="D101" s="124" t="s">
        <v>148</v>
      </c>
      <c r="E101" s="113">
        <v>50</v>
      </c>
      <c r="F101" s="118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3.5" customHeight="1">
      <c r="A102" s="107">
        <v>45363</v>
      </c>
      <c r="B102" s="108" t="s">
        <v>167</v>
      </c>
      <c r="C102" s="108">
        <v>9327</v>
      </c>
      <c r="D102" s="124" t="s">
        <v>148</v>
      </c>
      <c r="E102" s="119">
        <v>30</v>
      </c>
      <c r="F102" s="120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3.5" customHeight="1">
      <c r="A103" s="111">
        <v>45363</v>
      </c>
      <c r="B103" s="112" t="s">
        <v>168</v>
      </c>
      <c r="C103" s="112">
        <v>9121</v>
      </c>
      <c r="D103" s="124" t="s">
        <v>148</v>
      </c>
      <c r="E103" s="113">
        <v>10</v>
      </c>
      <c r="F103" s="118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3.5" customHeight="1">
      <c r="A104" s="107">
        <v>45363</v>
      </c>
      <c r="B104" s="108" t="s">
        <v>169</v>
      </c>
      <c r="C104" s="108">
        <v>9130</v>
      </c>
      <c r="D104" s="124" t="s">
        <v>148</v>
      </c>
      <c r="E104" s="119">
        <v>20</v>
      </c>
      <c r="F104" s="120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3.5" customHeight="1">
      <c r="A105" s="111">
        <v>45363</v>
      </c>
      <c r="B105" s="112" t="s">
        <v>170</v>
      </c>
      <c r="C105" s="112">
        <v>9127</v>
      </c>
      <c r="D105" s="124" t="s">
        <v>148</v>
      </c>
      <c r="E105" s="113">
        <v>50</v>
      </c>
      <c r="F105" s="118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3.5" customHeight="1">
      <c r="A106" s="107">
        <v>45363</v>
      </c>
      <c r="B106" s="108" t="s">
        <v>171</v>
      </c>
      <c r="C106" s="108">
        <v>9128</v>
      </c>
      <c r="D106" s="124" t="s">
        <v>148</v>
      </c>
      <c r="E106" s="119">
        <v>30</v>
      </c>
      <c r="F106" s="120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3.5" customHeight="1">
      <c r="A107" s="111">
        <v>45363</v>
      </c>
      <c r="B107" s="112" t="s">
        <v>172</v>
      </c>
      <c r="C107" s="112">
        <v>9122</v>
      </c>
      <c r="D107" s="124" t="s">
        <v>148</v>
      </c>
      <c r="E107" s="113">
        <v>20</v>
      </c>
      <c r="F107" s="118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3.5" customHeight="1">
      <c r="A108" s="107">
        <v>45363</v>
      </c>
      <c r="B108" s="108" t="s">
        <v>173</v>
      </c>
      <c r="C108" s="108">
        <v>9120</v>
      </c>
      <c r="D108" s="124" t="s">
        <v>148</v>
      </c>
      <c r="E108" s="119">
        <v>20</v>
      </c>
      <c r="F108" s="120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3.5" customHeight="1">
      <c r="A109" s="111">
        <v>45363</v>
      </c>
      <c r="B109" s="112" t="s">
        <v>174</v>
      </c>
      <c r="C109" s="112">
        <v>9128</v>
      </c>
      <c r="D109" s="124" t="s">
        <v>148</v>
      </c>
      <c r="E109" s="113">
        <v>10</v>
      </c>
      <c r="F109" s="118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3.5" customHeight="1">
      <c r="A110" s="107">
        <v>45363</v>
      </c>
      <c r="B110" s="108" t="s">
        <v>175</v>
      </c>
      <c r="C110" s="108">
        <v>9120</v>
      </c>
      <c r="D110" s="124" t="s">
        <v>148</v>
      </c>
      <c r="E110" s="119">
        <v>10</v>
      </c>
      <c r="F110" s="120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3.5" customHeight="1">
      <c r="A111" s="111">
        <v>45363</v>
      </c>
      <c r="B111" s="112" t="s">
        <v>176</v>
      </c>
      <c r="C111" s="112">
        <v>9028</v>
      </c>
      <c r="D111" s="124" t="s">
        <v>148</v>
      </c>
      <c r="E111" s="113">
        <v>20</v>
      </c>
      <c r="F111" s="118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3.5" customHeight="1">
      <c r="A112" s="107">
        <v>45363</v>
      </c>
      <c r="B112" s="108" t="s">
        <v>177</v>
      </c>
      <c r="C112" s="108">
        <v>9327</v>
      </c>
      <c r="D112" s="124" t="s">
        <v>148</v>
      </c>
      <c r="E112" s="119">
        <v>10</v>
      </c>
      <c r="F112" s="120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3.5" customHeight="1">
      <c r="A113" s="111">
        <v>45363</v>
      </c>
      <c r="B113" s="112" t="s">
        <v>178</v>
      </c>
      <c r="C113" s="112">
        <v>9125</v>
      </c>
      <c r="D113" s="124" t="s">
        <v>148</v>
      </c>
      <c r="E113" s="113">
        <v>20</v>
      </c>
      <c r="F113" s="118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3.5" customHeight="1">
      <c r="A114" s="107">
        <v>45363</v>
      </c>
      <c r="B114" s="108" t="s">
        <v>179</v>
      </c>
      <c r="C114" s="108">
        <v>9130</v>
      </c>
      <c r="D114" s="124" t="s">
        <v>21</v>
      </c>
      <c r="E114" s="125">
        <v>21</v>
      </c>
      <c r="F114" s="120"/>
      <c r="G114" s="126" t="s">
        <v>40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3.5" customHeight="1">
      <c r="A115" s="111">
        <v>45363</v>
      </c>
      <c r="B115" s="112" t="s">
        <v>180</v>
      </c>
      <c r="C115" s="112">
        <v>9129</v>
      </c>
      <c r="D115" s="124" t="s">
        <v>148</v>
      </c>
      <c r="E115" s="113">
        <v>50</v>
      </c>
      <c r="F115" s="118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3.5" customHeight="1">
      <c r="A116" s="107">
        <v>45363</v>
      </c>
      <c r="B116" s="108" t="s">
        <v>181</v>
      </c>
      <c r="C116" s="108">
        <v>9773</v>
      </c>
      <c r="D116" s="124" t="s">
        <v>148</v>
      </c>
      <c r="E116" s="119">
        <v>20</v>
      </c>
      <c r="F116" s="120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3.5" customHeight="1">
      <c r="A117" s="111">
        <v>45363</v>
      </c>
      <c r="B117" s="112" t="s">
        <v>182</v>
      </c>
      <c r="C117" s="112">
        <v>9122</v>
      </c>
      <c r="D117" s="124" t="s">
        <v>148</v>
      </c>
      <c r="E117" s="113">
        <v>10</v>
      </c>
      <c r="F117" s="118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3.5" customHeight="1">
      <c r="A118" s="107">
        <v>45363</v>
      </c>
      <c r="B118" s="108" t="s">
        <v>69</v>
      </c>
      <c r="C118" s="115"/>
      <c r="D118" s="110"/>
      <c r="E118" s="116"/>
      <c r="F118" s="117">
        <v>9838</v>
      </c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3.5" customHeight="1">
      <c r="A119" s="111">
        <v>45364</v>
      </c>
      <c r="B119" s="112" t="s">
        <v>183</v>
      </c>
      <c r="C119" s="112">
        <v>9128</v>
      </c>
      <c r="D119" s="124" t="s">
        <v>148</v>
      </c>
      <c r="E119" s="113">
        <v>20</v>
      </c>
      <c r="F119" s="118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3.5" customHeight="1">
      <c r="A120" s="107">
        <v>45364</v>
      </c>
      <c r="B120" s="108" t="s">
        <v>184</v>
      </c>
      <c r="C120" s="108">
        <v>9129</v>
      </c>
      <c r="D120" s="124" t="s">
        <v>148</v>
      </c>
      <c r="E120" s="119">
        <v>10</v>
      </c>
      <c r="F120" s="120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3.5" customHeight="1">
      <c r="A121" s="111">
        <v>45364</v>
      </c>
      <c r="B121" s="112" t="s">
        <v>185</v>
      </c>
      <c r="C121" s="112">
        <v>9026</v>
      </c>
      <c r="D121" s="124" t="s">
        <v>148</v>
      </c>
      <c r="E121" s="113">
        <v>30</v>
      </c>
      <c r="F121" s="118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3.5" customHeight="1">
      <c r="A122" s="107">
        <v>45364</v>
      </c>
      <c r="B122" s="108" t="s">
        <v>186</v>
      </c>
      <c r="C122" s="108">
        <v>9132</v>
      </c>
      <c r="D122" s="108" t="s">
        <v>101</v>
      </c>
      <c r="E122" s="119">
        <v>223</v>
      </c>
      <c r="F122" s="120"/>
      <c r="G122" s="84" t="s">
        <v>135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3.5" customHeight="1">
      <c r="A123" s="111">
        <v>45364</v>
      </c>
      <c r="B123" s="112" t="s">
        <v>187</v>
      </c>
      <c r="C123" s="112">
        <v>9779</v>
      </c>
      <c r="D123" s="112" t="s">
        <v>101</v>
      </c>
      <c r="E123" s="113">
        <v>223</v>
      </c>
      <c r="F123" s="118"/>
      <c r="G123" s="84" t="s">
        <v>135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3.5" customHeight="1">
      <c r="A124" s="107">
        <v>45364</v>
      </c>
      <c r="B124" s="108" t="s">
        <v>187</v>
      </c>
      <c r="C124" s="108">
        <v>9122</v>
      </c>
      <c r="D124" s="97" t="s">
        <v>73</v>
      </c>
      <c r="E124" s="119">
        <v>100</v>
      </c>
      <c r="F124" s="120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3.5" customHeight="1">
      <c r="A125" s="111">
        <v>45364</v>
      </c>
      <c r="B125" s="112" t="s">
        <v>188</v>
      </c>
      <c r="C125" s="112">
        <v>9026</v>
      </c>
      <c r="D125" s="124" t="s">
        <v>148</v>
      </c>
      <c r="E125" s="113">
        <v>30</v>
      </c>
      <c r="F125" s="118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3.5" customHeight="1">
      <c r="A126" s="107">
        <v>45364</v>
      </c>
      <c r="B126" s="108" t="s">
        <v>189</v>
      </c>
      <c r="C126" s="108">
        <v>9953</v>
      </c>
      <c r="D126" s="124" t="s">
        <v>148</v>
      </c>
      <c r="E126" s="119">
        <v>10</v>
      </c>
      <c r="F126" s="120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3.5" customHeight="1">
      <c r="A127" s="111">
        <v>45364</v>
      </c>
      <c r="B127" s="112" t="s">
        <v>190</v>
      </c>
      <c r="C127" s="112">
        <v>9028</v>
      </c>
      <c r="D127" s="112" t="s">
        <v>101</v>
      </c>
      <c r="E127" s="113">
        <v>223</v>
      </c>
      <c r="F127" s="118"/>
      <c r="G127" s="84" t="s">
        <v>135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3.5" customHeight="1">
      <c r="A128" s="107">
        <v>45364</v>
      </c>
      <c r="B128" s="108" t="s">
        <v>191</v>
      </c>
      <c r="C128" s="108">
        <v>9123</v>
      </c>
      <c r="D128" s="124" t="s">
        <v>148</v>
      </c>
      <c r="E128" s="119">
        <v>20</v>
      </c>
      <c r="F128" s="120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3.5" customHeight="1">
      <c r="A129" s="111">
        <v>45364</v>
      </c>
      <c r="B129" s="112" t="s">
        <v>192</v>
      </c>
      <c r="C129" s="112">
        <v>9121</v>
      </c>
      <c r="D129" s="124" t="s">
        <v>148</v>
      </c>
      <c r="E129" s="113">
        <v>50</v>
      </c>
      <c r="F129" s="118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3.5" customHeight="1">
      <c r="A130" s="107">
        <v>45364</v>
      </c>
      <c r="B130" s="108" t="s">
        <v>192</v>
      </c>
      <c r="C130" s="108">
        <v>9131</v>
      </c>
      <c r="D130" s="124" t="s">
        <v>148</v>
      </c>
      <c r="E130" s="119">
        <v>40</v>
      </c>
      <c r="F130" s="120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3.5" customHeight="1">
      <c r="A131" s="111">
        <v>45364</v>
      </c>
      <c r="B131" s="112" t="s">
        <v>193</v>
      </c>
      <c r="C131" s="112">
        <v>9126</v>
      </c>
      <c r="D131" s="124" t="s">
        <v>148</v>
      </c>
      <c r="E131" s="113">
        <v>20</v>
      </c>
      <c r="F131" s="118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3.5" customHeight="1">
      <c r="A132" s="107">
        <v>45364</v>
      </c>
      <c r="B132" s="108" t="s">
        <v>69</v>
      </c>
      <c r="C132" s="115"/>
      <c r="D132" s="110"/>
      <c r="E132" s="116"/>
      <c r="F132" s="117">
        <v>10837</v>
      </c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3.5" customHeight="1">
      <c r="A133" s="111">
        <v>45365</v>
      </c>
      <c r="B133" s="112" t="s">
        <v>194</v>
      </c>
      <c r="C133" s="112">
        <v>9128</v>
      </c>
      <c r="D133" s="112" t="s">
        <v>101</v>
      </c>
      <c r="E133" s="113">
        <v>760</v>
      </c>
      <c r="F133" s="118"/>
      <c r="G133" s="84" t="s">
        <v>195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3.5" customHeight="1">
      <c r="A134" s="107">
        <v>45365</v>
      </c>
      <c r="B134" s="108" t="s">
        <v>196</v>
      </c>
      <c r="C134" s="108">
        <v>9129</v>
      </c>
      <c r="D134" s="124" t="s">
        <v>148</v>
      </c>
      <c r="E134" s="119">
        <v>10</v>
      </c>
      <c r="F134" s="120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3.5" customHeight="1">
      <c r="A135" s="111">
        <v>45365</v>
      </c>
      <c r="B135" s="112" t="s">
        <v>196</v>
      </c>
      <c r="C135" s="112">
        <v>9132</v>
      </c>
      <c r="D135" s="124" t="s">
        <v>148</v>
      </c>
      <c r="E135" s="113">
        <v>10</v>
      </c>
      <c r="F135" s="118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3.5" customHeight="1">
      <c r="A136" s="107">
        <v>45365</v>
      </c>
      <c r="B136" s="108" t="s">
        <v>197</v>
      </c>
      <c r="C136" s="108">
        <v>9123</v>
      </c>
      <c r="D136" s="108" t="s">
        <v>198</v>
      </c>
      <c r="E136" s="119">
        <v>272</v>
      </c>
      <c r="F136" s="120"/>
      <c r="G136" s="84" t="s">
        <v>199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3.5" customHeight="1">
      <c r="A137" s="111">
        <v>45365</v>
      </c>
      <c r="B137" s="112" t="s">
        <v>200</v>
      </c>
      <c r="C137" s="112">
        <v>9131</v>
      </c>
      <c r="D137" s="124" t="s">
        <v>148</v>
      </c>
      <c r="E137" s="113">
        <v>100</v>
      </c>
      <c r="F137" s="118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3.5" customHeight="1">
      <c r="A138" s="107">
        <v>45365</v>
      </c>
      <c r="B138" s="108" t="s">
        <v>201</v>
      </c>
      <c r="C138" s="108">
        <v>9126</v>
      </c>
      <c r="D138" s="124" t="s">
        <v>148</v>
      </c>
      <c r="E138" s="119">
        <v>30</v>
      </c>
      <c r="F138" s="120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3.5" customHeight="1">
      <c r="A139" s="111">
        <v>45365</v>
      </c>
      <c r="B139" s="112" t="s">
        <v>69</v>
      </c>
      <c r="C139" s="121"/>
      <c r="D139" s="114"/>
      <c r="E139" s="122"/>
      <c r="F139" s="123">
        <v>12019</v>
      </c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3.5" customHeight="1">
      <c r="A140" s="107">
        <v>45366</v>
      </c>
      <c r="B140" s="108" t="s">
        <v>89</v>
      </c>
      <c r="C140" s="108"/>
      <c r="D140" s="127" t="s">
        <v>202</v>
      </c>
      <c r="E140" s="109">
        <f>-3692-E141</f>
        <v>-3420</v>
      </c>
      <c r="F140" s="128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3.5" customHeight="1">
      <c r="A141" s="107">
        <v>45366</v>
      </c>
      <c r="B141" s="108" t="s">
        <v>89</v>
      </c>
      <c r="C141" s="108"/>
      <c r="D141" s="127" t="s">
        <v>203</v>
      </c>
      <c r="E141" s="109">
        <v>-272</v>
      </c>
      <c r="F141" s="128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3.5" customHeight="1">
      <c r="A142" s="111">
        <v>45366</v>
      </c>
      <c r="B142" s="112" t="s">
        <v>204</v>
      </c>
      <c r="C142" s="112">
        <v>9028</v>
      </c>
      <c r="D142" s="124" t="s">
        <v>148</v>
      </c>
      <c r="E142" s="113">
        <v>50</v>
      </c>
      <c r="F142" s="118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3.5" customHeight="1">
      <c r="A143" s="107">
        <v>45366</v>
      </c>
      <c r="B143" s="108" t="s">
        <v>205</v>
      </c>
      <c r="C143" s="108">
        <v>9129</v>
      </c>
      <c r="D143" s="124" t="s">
        <v>148</v>
      </c>
      <c r="E143" s="119">
        <v>10</v>
      </c>
      <c r="F143" s="120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3.5" customHeight="1">
      <c r="A144" s="111">
        <v>45366</v>
      </c>
      <c r="B144" s="112" t="s">
        <v>206</v>
      </c>
      <c r="C144" s="112">
        <v>9953</v>
      </c>
      <c r="D144" s="124" t="s">
        <v>148</v>
      </c>
      <c r="E144" s="113">
        <v>50</v>
      </c>
      <c r="F144" s="118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3.5" customHeight="1">
      <c r="A145" s="107">
        <v>45366</v>
      </c>
      <c r="B145" s="108" t="s">
        <v>207</v>
      </c>
      <c r="C145" s="108">
        <v>9127</v>
      </c>
      <c r="D145" s="124" t="s">
        <v>148</v>
      </c>
      <c r="E145" s="119">
        <v>20</v>
      </c>
      <c r="F145" s="120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3.5" customHeight="1">
      <c r="A146" s="111">
        <v>45366</v>
      </c>
      <c r="B146" s="112" t="s">
        <v>208</v>
      </c>
      <c r="C146" s="112">
        <v>9014</v>
      </c>
      <c r="D146" s="124" t="s">
        <v>148</v>
      </c>
      <c r="E146" s="113">
        <v>30</v>
      </c>
      <c r="F146" s="118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3.5" customHeight="1">
      <c r="A147" s="107">
        <v>45366</v>
      </c>
      <c r="B147" s="108" t="s">
        <v>209</v>
      </c>
      <c r="C147" s="108">
        <v>9127</v>
      </c>
      <c r="D147" s="124" t="s">
        <v>148</v>
      </c>
      <c r="E147" s="119">
        <v>50</v>
      </c>
      <c r="F147" s="120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3.5" customHeight="1">
      <c r="A148" s="111">
        <v>45366</v>
      </c>
      <c r="B148" s="112" t="s">
        <v>210</v>
      </c>
      <c r="C148" s="112">
        <v>9953</v>
      </c>
      <c r="D148" s="124" t="s">
        <v>148</v>
      </c>
      <c r="E148" s="113">
        <v>40</v>
      </c>
      <c r="F148" s="118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3.5" customHeight="1">
      <c r="A149" s="107">
        <v>45366</v>
      </c>
      <c r="B149" s="108" t="s">
        <v>211</v>
      </c>
      <c r="C149" s="108">
        <v>9014</v>
      </c>
      <c r="D149" s="124" t="s">
        <v>148</v>
      </c>
      <c r="E149" s="119">
        <v>30</v>
      </c>
      <c r="F149" s="120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3.5" customHeight="1">
      <c r="A150" s="111">
        <v>45366</v>
      </c>
      <c r="B150" s="112" t="s">
        <v>93</v>
      </c>
      <c r="C150" s="112"/>
      <c r="D150" s="103" t="s">
        <v>27</v>
      </c>
      <c r="E150" s="113">
        <v>14.87</v>
      </c>
      <c r="F150" s="118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3.5" customHeight="1">
      <c r="A151" s="107">
        <v>45366</v>
      </c>
      <c r="B151" s="108" t="s">
        <v>69</v>
      </c>
      <c r="C151" s="115"/>
      <c r="D151" s="110"/>
      <c r="E151" s="116"/>
      <c r="F151" s="117">
        <v>8621.8700000000008</v>
      </c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3.5" customHeight="1">
      <c r="A152" s="111">
        <v>45369</v>
      </c>
      <c r="B152" s="112" t="s">
        <v>212</v>
      </c>
      <c r="C152" s="112">
        <v>9120</v>
      </c>
      <c r="D152" s="124" t="s">
        <v>148</v>
      </c>
      <c r="E152" s="113">
        <v>50</v>
      </c>
      <c r="F152" s="118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3.5" customHeight="1">
      <c r="A153" s="107">
        <v>45369</v>
      </c>
      <c r="B153" s="108" t="s">
        <v>213</v>
      </c>
      <c r="C153" s="108">
        <v>9126</v>
      </c>
      <c r="D153" s="124" t="s">
        <v>148</v>
      </c>
      <c r="E153" s="119">
        <v>10</v>
      </c>
      <c r="F153" s="120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3.5" customHeight="1">
      <c r="A154" s="111">
        <v>45369</v>
      </c>
      <c r="B154" s="112" t="s">
        <v>214</v>
      </c>
      <c r="C154" s="112">
        <v>9327</v>
      </c>
      <c r="D154" s="124" t="s">
        <v>148</v>
      </c>
      <c r="E154" s="113">
        <v>10</v>
      </c>
      <c r="F154" s="118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3.5" customHeight="1">
      <c r="A155" s="107">
        <v>45369</v>
      </c>
      <c r="B155" s="108" t="s">
        <v>215</v>
      </c>
      <c r="C155" s="108">
        <v>9131</v>
      </c>
      <c r="D155" s="124" t="s">
        <v>148</v>
      </c>
      <c r="E155" s="119">
        <v>10</v>
      </c>
      <c r="F155" s="120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3.5" customHeight="1">
      <c r="A156" s="111">
        <v>45369</v>
      </c>
      <c r="B156" s="112" t="s">
        <v>216</v>
      </c>
      <c r="C156" s="112">
        <v>9120</v>
      </c>
      <c r="D156" s="124" t="s">
        <v>148</v>
      </c>
      <c r="E156" s="113">
        <v>10</v>
      </c>
      <c r="F156" s="118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3.5" customHeight="1">
      <c r="A157" s="107">
        <v>45369</v>
      </c>
      <c r="B157" s="108" t="s">
        <v>217</v>
      </c>
      <c r="C157" s="108">
        <v>9014</v>
      </c>
      <c r="D157" s="124" t="s">
        <v>148</v>
      </c>
      <c r="E157" s="119">
        <v>20</v>
      </c>
      <c r="F157" s="120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3.5" customHeight="1">
      <c r="A158" s="111">
        <v>45369</v>
      </c>
      <c r="B158" s="112" t="s">
        <v>218</v>
      </c>
      <c r="C158" s="112">
        <v>9120</v>
      </c>
      <c r="D158" s="124" t="s">
        <v>148</v>
      </c>
      <c r="E158" s="113">
        <v>20</v>
      </c>
      <c r="F158" s="118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3.5" customHeight="1">
      <c r="A159" s="107">
        <v>45369</v>
      </c>
      <c r="B159" s="108" t="s">
        <v>219</v>
      </c>
      <c r="C159" s="108">
        <v>9131</v>
      </c>
      <c r="D159" s="124" t="s">
        <v>148</v>
      </c>
      <c r="E159" s="119">
        <v>10</v>
      </c>
      <c r="F159" s="120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3.5" customHeight="1">
      <c r="A160" s="111">
        <v>45369</v>
      </c>
      <c r="B160" s="112" t="s">
        <v>220</v>
      </c>
      <c r="C160" s="112">
        <v>9122</v>
      </c>
      <c r="D160" s="124" t="s">
        <v>148</v>
      </c>
      <c r="E160" s="113">
        <v>10</v>
      </c>
      <c r="F160" s="118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3.5" customHeight="1">
      <c r="A161" s="107">
        <v>45369</v>
      </c>
      <c r="B161" s="108" t="s">
        <v>221</v>
      </c>
      <c r="C161" s="108">
        <v>9127</v>
      </c>
      <c r="D161" s="124" t="s">
        <v>148</v>
      </c>
      <c r="E161" s="119">
        <v>70</v>
      </c>
      <c r="F161" s="120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3.5" customHeight="1">
      <c r="A162" s="111">
        <v>45369</v>
      </c>
      <c r="B162" s="112" t="s">
        <v>222</v>
      </c>
      <c r="C162" s="112">
        <v>9136</v>
      </c>
      <c r="D162" s="124" t="s">
        <v>148</v>
      </c>
      <c r="E162" s="113">
        <v>10</v>
      </c>
      <c r="F162" s="118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3.5" customHeight="1">
      <c r="A163" s="107">
        <v>45369</v>
      </c>
      <c r="B163" s="108" t="s">
        <v>223</v>
      </c>
      <c r="C163" s="108">
        <v>9120</v>
      </c>
      <c r="D163" s="124" t="s">
        <v>148</v>
      </c>
      <c r="E163" s="119">
        <v>120</v>
      </c>
      <c r="F163" s="120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3.5" customHeight="1">
      <c r="A164" s="111">
        <v>45369</v>
      </c>
      <c r="B164" s="112" t="s">
        <v>224</v>
      </c>
      <c r="C164" s="112">
        <v>9925</v>
      </c>
      <c r="D164" s="124" t="s">
        <v>148</v>
      </c>
      <c r="E164" s="113">
        <v>10</v>
      </c>
      <c r="F164" s="118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3.5" customHeight="1">
      <c r="A165" s="107">
        <v>45369</v>
      </c>
      <c r="B165" s="108" t="s">
        <v>225</v>
      </c>
      <c r="C165" s="108">
        <v>9132</v>
      </c>
      <c r="D165" s="124" t="s">
        <v>148</v>
      </c>
      <c r="E165" s="119">
        <v>10</v>
      </c>
      <c r="F165" s="120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3.5" customHeight="1">
      <c r="A166" s="111">
        <v>45369</v>
      </c>
      <c r="B166" s="112" t="s">
        <v>226</v>
      </c>
      <c r="C166" s="112">
        <v>9124</v>
      </c>
      <c r="D166" s="124" t="s">
        <v>148</v>
      </c>
      <c r="E166" s="113">
        <v>10</v>
      </c>
      <c r="F166" s="118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3.5" customHeight="1">
      <c r="A167" s="107">
        <v>45369</v>
      </c>
      <c r="B167" s="108" t="s">
        <v>227</v>
      </c>
      <c r="C167" s="108">
        <v>9773</v>
      </c>
      <c r="D167" s="124" t="s">
        <v>148</v>
      </c>
      <c r="E167" s="119">
        <v>20</v>
      </c>
      <c r="F167" s="120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3.5" customHeight="1">
      <c r="A168" s="111">
        <v>45369</v>
      </c>
      <c r="B168" s="112" t="s">
        <v>228</v>
      </c>
      <c r="C168" s="112">
        <v>9029</v>
      </c>
      <c r="D168" s="124" t="s">
        <v>148</v>
      </c>
      <c r="E168" s="113">
        <v>30</v>
      </c>
      <c r="F168" s="118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3.5" customHeight="1">
      <c r="A169" s="107">
        <v>45369</v>
      </c>
      <c r="B169" s="108" t="s">
        <v>229</v>
      </c>
      <c r="C169" s="108">
        <v>9129</v>
      </c>
      <c r="D169" s="124" t="s">
        <v>148</v>
      </c>
      <c r="E169" s="119">
        <v>10</v>
      </c>
      <c r="F169" s="120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3.5" customHeight="1">
      <c r="A170" s="111">
        <v>45369</v>
      </c>
      <c r="B170" s="112" t="s">
        <v>230</v>
      </c>
      <c r="C170" s="112">
        <v>9029</v>
      </c>
      <c r="D170" s="124" t="s">
        <v>148</v>
      </c>
      <c r="E170" s="113">
        <v>10</v>
      </c>
      <c r="F170" s="118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3.5" customHeight="1">
      <c r="A171" s="107">
        <v>45369</v>
      </c>
      <c r="B171" s="108" t="s">
        <v>231</v>
      </c>
      <c r="C171" s="108">
        <v>9779</v>
      </c>
      <c r="D171" s="124" t="s">
        <v>148</v>
      </c>
      <c r="E171" s="119">
        <v>10</v>
      </c>
      <c r="F171" s="120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3.5" customHeight="1">
      <c r="A172" s="111">
        <v>45369</v>
      </c>
      <c r="B172" s="112" t="s">
        <v>232</v>
      </c>
      <c r="C172" s="112">
        <v>9953</v>
      </c>
      <c r="D172" s="124" t="s">
        <v>148</v>
      </c>
      <c r="E172" s="113">
        <v>20</v>
      </c>
      <c r="F172" s="118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3.5" customHeight="1">
      <c r="A173" s="107">
        <v>45369</v>
      </c>
      <c r="B173" s="108" t="s">
        <v>233</v>
      </c>
      <c r="C173" s="108">
        <v>9773</v>
      </c>
      <c r="D173" s="124" t="s">
        <v>148</v>
      </c>
      <c r="E173" s="119">
        <v>10</v>
      </c>
      <c r="F173" s="120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3.5" customHeight="1">
      <c r="A174" s="111">
        <v>45369</v>
      </c>
      <c r="B174" s="112" t="s">
        <v>234</v>
      </c>
      <c r="C174" s="112">
        <v>9120</v>
      </c>
      <c r="D174" s="124" t="s">
        <v>148</v>
      </c>
      <c r="E174" s="113">
        <v>10</v>
      </c>
      <c r="F174" s="118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3.5" customHeight="1">
      <c r="A175" s="107">
        <v>45369</v>
      </c>
      <c r="B175" s="108" t="s">
        <v>235</v>
      </c>
      <c r="C175" s="108">
        <v>9122</v>
      </c>
      <c r="D175" s="124" t="s">
        <v>148</v>
      </c>
      <c r="E175" s="119">
        <v>10</v>
      </c>
      <c r="F175" s="120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3.5" customHeight="1">
      <c r="A176" s="111">
        <v>45369</v>
      </c>
      <c r="B176" s="112" t="s">
        <v>69</v>
      </c>
      <c r="C176" s="121"/>
      <c r="D176" s="114"/>
      <c r="E176" s="122"/>
      <c r="F176" s="123">
        <v>9131.8700000000008</v>
      </c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3.5" customHeight="1">
      <c r="A177" s="107">
        <v>45370</v>
      </c>
      <c r="B177" s="108" t="s">
        <v>236</v>
      </c>
      <c r="C177" s="108">
        <v>9122</v>
      </c>
      <c r="D177" s="124" t="s">
        <v>148</v>
      </c>
      <c r="E177" s="119">
        <v>10</v>
      </c>
      <c r="F177" s="120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3.5" customHeight="1">
      <c r="A178" s="111">
        <v>45370</v>
      </c>
      <c r="B178" s="112" t="s">
        <v>237</v>
      </c>
      <c r="C178" s="112">
        <v>9123</v>
      </c>
      <c r="D178" s="124" t="s">
        <v>148</v>
      </c>
      <c r="E178" s="113">
        <v>120</v>
      </c>
      <c r="F178" s="118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3.5" customHeight="1">
      <c r="A179" s="107">
        <v>45370</v>
      </c>
      <c r="B179" s="108" t="s">
        <v>238</v>
      </c>
      <c r="C179" s="108">
        <v>9126</v>
      </c>
      <c r="D179" s="124" t="s">
        <v>148</v>
      </c>
      <c r="E179" s="119">
        <v>20</v>
      </c>
      <c r="F179" s="120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3.5" customHeight="1">
      <c r="A180" s="111">
        <v>45370</v>
      </c>
      <c r="B180" s="112" t="s">
        <v>239</v>
      </c>
      <c r="C180" s="112">
        <v>9779</v>
      </c>
      <c r="D180" s="124" t="s">
        <v>148</v>
      </c>
      <c r="E180" s="113">
        <v>30</v>
      </c>
      <c r="F180" s="118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3.5" customHeight="1">
      <c r="A181" s="107">
        <v>45370</v>
      </c>
      <c r="B181" s="108" t="s">
        <v>240</v>
      </c>
      <c r="C181" s="108">
        <v>9132</v>
      </c>
      <c r="D181" s="124" t="s">
        <v>148</v>
      </c>
      <c r="E181" s="119">
        <v>20</v>
      </c>
      <c r="F181" s="120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3.5" customHeight="1">
      <c r="A182" s="111">
        <v>45370</v>
      </c>
      <c r="B182" s="112" t="s">
        <v>241</v>
      </c>
      <c r="C182" s="112">
        <v>9026</v>
      </c>
      <c r="D182" s="124" t="s">
        <v>148</v>
      </c>
      <c r="E182" s="113">
        <v>10</v>
      </c>
      <c r="F182" s="118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3.5" customHeight="1">
      <c r="A183" s="107">
        <v>45370</v>
      </c>
      <c r="B183" s="108" t="s">
        <v>242</v>
      </c>
      <c r="C183" s="108">
        <v>9953</v>
      </c>
      <c r="D183" s="124" t="s">
        <v>148</v>
      </c>
      <c r="E183" s="119">
        <v>20</v>
      </c>
      <c r="F183" s="120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3.5" customHeight="1">
      <c r="A184" s="111">
        <v>45370</v>
      </c>
      <c r="B184" s="112" t="s">
        <v>243</v>
      </c>
      <c r="C184" s="112">
        <v>9136</v>
      </c>
      <c r="D184" s="124" t="s">
        <v>148</v>
      </c>
      <c r="E184" s="113">
        <v>10</v>
      </c>
      <c r="F184" s="118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3.5" customHeight="1">
      <c r="A185" s="107">
        <v>45370</v>
      </c>
      <c r="B185" s="108" t="s">
        <v>244</v>
      </c>
      <c r="C185" s="108">
        <v>9124</v>
      </c>
      <c r="D185" s="124" t="s">
        <v>148</v>
      </c>
      <c r="E185" s="119">
        <v>10</v>
      </c>
      <c r="F185" s="120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3.5" customHeight="1">
      <c r="A186" s="111">
        <v>45370</v>
      </c>
      <c r="B186" s="112" t="s">
        <v>245</v>
      </c>
      <c r="C186" s="112">
        <v>9132</v>
      </c>
      <c r="D186" s="124" t="s">
        <v>148</v>
      </c>
      <c r="E186" s="113">
        <v>50</v>
      </c>
      <c r="F186" s="118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3.5" customHeight="1">
      <c r="A187" s="107">
        <v>45370</v>
      </c>
      <c r="B187" s="108" t="s">
        <v>69</v>
      </c>
      <c r="C187" s="115"/>
      <c r="D187" s="110"/>
      <c r="E187" s="116"/>
      <c r="F187" s="117">
        <v>9431.8700000000008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3.5" customHeight="1">
      <c r="A188" s="111">
        <v>45371</v>
      </c>
      <c r="B188" s="112" t="s">
        <v>246</v>
      </c>
      <c r="C188" s="112">
        <v>9120</v>
      </c>
      <c r="D188" s="124" t="s">
        <v>148</v>
      </c>
      <c r="E188" s="113">
        <v>20</v>
      </c>
      <c r="F188" s="118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3.5" customHeight="1">
      <c r="A189" s="107">
        <v>45371</v>
      </c>
      <c r="B189" s="108" t="s">
        <v>247</v>
      </c>
      <c r="C189" s="108">
        <v>9126</v>
      </c>
      <c r="D189" s="124" t="s">
        <v>148</v>
      </c>
      <c r="E189" s="119">
        <v>10</v>
      </c>
      <c r="F189" s="120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3.5" customHeight="1">
      <c r="A190" s="111">
        <v>45371</v>
      </c>
      <c r="B190" s="112" t="s">
        <v>69</v>
      </c>
      <c r="C190" s="121"/>
      <c r="D190" s="114"/>
      <c r="E190" s="122"/>
      <c r="F190" s="123">
        <v>9461.8700000000008</v>
      </c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3.5" customHeight="1">
      <c r="A191" s="107">
        <v>45372</v>
      </c>
      <c r="B191" s="108" t="s">
        <v>248</v>
      </c>
      <c r="C191" s="108">
        <v>9120</v>
      </c>
      <c r="D191" s="124" t="s">
        <v>148</v>
      </c>
      <c r="E191" s="119">
        <v>10</v>
      </c>
      <c r="F191" s="120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3.5" customHeight="1">
      <c r="A192" s="111">
        <v>45372</v>
      </c>
      <c r="B192" s="112" t="s">
        <v>249</v>
      </c>
      <c r="C192" s="112">
        <v>9029</v>
      </c>
      <c r="D192" s="124" t="s">
        <v>148</v>
      </c>
      <c r="E192" s="113">
        <v>20</v>
      </c>
      <c r="F192" s="118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3.5" customHeight="1">
      <c r="A193" s="107">
        <v>45372</v>
      </c>
      <c r="B193" s="108" t="s">
        <v>250</v>
      </c>
      <c r="C193" s="108">
        <v>9122</v>
      </c>
      <c r="D193" s="124" t="s">
        <v>148</v>
      </c>
      <c r="E193" s="119">
        <v>30</v>
      </c>
      <c r="F193" s="120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3.5" customHeight="1">
      <c r="A194" s="111">
        <v>45372</v>
      </c>
      <c r="B194" s="112" t="s">
        <v>251</v>
      </c>
      <c r="C194" s="112">
        <v>9121</v>
      </c>
      <c r="D194" s="124" t="s">
        <v>148</v>
      </c>
      <c r="E194" s="113">
        <v>100</v>
      </c>
      <c r="F194" s="118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3.5" customHeight="1">
      <c r="A195" s="107">
        <v>45372</v>
      </c>
      <c r="B195" s="108" t="s">
        <v>252</v>
      </c>
      <c r="C195" s="108">
        <v>9014</v>
      </c>
      <c r="D195" s="124" t="s">
        <v>148</v>
      </c>
      <c r="E195" s="119">
        <v>90</v>
      </c>
      <c r="F195" s="120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3.5" customHeight="1">
      <c r="A196" s="111">
        <v>45372</v>
      </c>
      <c r="B196" s="112" t="s">
        <v>69</v>
      </c>
      <c r="C196" s="121"/>
      <c r="D196" s="114"/>
      <c r="E196" s="122"/>
      <c r="F196" s="123">
        <v>9711.8700000000008</v>
      </c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3.5" customHeight="1">
      <c r="A197" s="107">
        <v>45373</v>
      </c>
      <c r="B197" s="108" t="s">
        <v>253</v>
      </c>
      <c r="C197" s="108">
        <v>9131</v>
      </c>
      <c r="D197" s="124" t="s">
        <v>148</v>
      </c>
      <c r="E197" s="119">
        <v>30</v>
      </c>
      <c r="F197" s="120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3.5" customHeight="1">
      <c r="A198" s="111">
        <v>45373</v>
      </c>
      <c r="B198" s="112" t="s">
        <v>254</v>
      </c>
      <c r="C198" s="112">
        <v>9120</v>
      </c>
      <c r="D198" s="124" t="s">
        <v>148</v>
      </c>
      <c r="E198" s="113">
        <v>180</v>
      </c>
      <c r="F198" s="118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3.5" customHeight="1">
      <c r="A199" s="107">
        <v>45373</v>
      </c>
      <c r="B199" s="108" t="s">
        <v>254</v>
      </c>
      <c r="C199" s="108">
        <v>9127</v>
      </c>
      <c r="D199" s="124" t="s">
        <v>148</v>
      </c>
      <c r="E199" s="119">
        <v>20</v>
      </c>
      <c r="F199" s="120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3.5" customHeight="1">
      <c r="A200" s="111">
        <v>45373</v>
      </c>
      <c r="B200" s="112" t="s">
        <v>255</v>
      </c>
      <c r="C200" s="112">
        <v>9136</v>
      </c>
      <c r="D200" s="124" t="s">
        <v>148</v>
      </c>
      <c r="E200" s="113">
        <v>40</v>
      </c>
      <c r="F200" s="118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3.5" customHeight="1">
      <c r="A201" s="107">
        <v>45373</v>
      </c>
      <c r="B201" s="108" t="s">
        <v>256</v>
      </c>
      <c r="C201" s="108">
        <v>9128</v>
      </c>
      <c r="D201" s="124" t="s">
        <v>148</v>
      </c>
      <c r="E201" s="119">
        <v>10</v>
      </c>
      <c r="F201" s="120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3.5" customHeight="1">
      <c r="A202" s="111">
        <v>45373</v>
      </c>
      <c r="B202" s="112" t="s">
        <v>69</v>
      </c>
      <c r="C202" s="121"/>
      <c r="D202" s="114"/>
      <c r="E202" s="122"/>
      <c r="F202" s="123">
        <v>9991.8700000000008</v>
      </c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3.5" customHeight="1">
      <c r="A203" s="107">
        <v>45376</v>
      </c>
      <c r="B203" s="108" t="s">
        <v>89</v>
      </c>
      <c r="C203" s="108"/>
      <c r="D203" s="108" t="s">
        <v>203</v>
      </c>
      <c r="E203" s="109">
        <v>-336.25</v>
      </c>
      <c r="F203" s="120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3.5" customHeight="1">
      <c r="A204" s="111">
        <v>45376</v>
      </c>
      <c r="B204" s="112" t="s">
        <v>257</v>
      </c>
      <c r="C204" s="112">
        <v>9327</v>
      </c>
      <c r="D204" s="124" t="s">
        <v>148</v>
      </c>
      <c r="E204" s="113">
        <v>20</v>
      </c>
      <c r="F204" s="118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3.5" customHeight="1">
      <c r="A205" s="107">
        <v>45376</v>
      </c>
      <c r="B205" s="108" t="s">
        <v>258</v>
      </c>
      <c r="C205" s="108">
        <v>9122</v>
      </c>
      <c r="D205" s="124" t="s">
        <v>148</v>
      </c>
      <c r="E205" s="119">
        <v>30</v>
      </c>
      <c r="F205" s="120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3.5" customHeight="1">
      <c r="A206" s="111">
        <v>45376</v>
      </c>
      <c r="B206" s="112" t="s">
        <v>259</v>
      </c>
      <c r="C206" s="112">
        <v>9122</v>
      </c>
      <c r="D206" s="124" t="s">
        <v>148</v>
      </c>
      <c r="E206" s="113">
        <v>10</v>
      </c>
      <c r="F206" s="118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3.5" customHeight="1">
      <c r="A207" s="107">
        <v>45376</v>
      </c>
      <c r="B207" s="108" t="s">
        <v>260</v>
      </c>
      <c r="C207" s="108">
        <v>9132</v>
      </c>
      <c r="D207" s="124" t="s">
        <v>148</v>
      </c>
      <c r="E207" s="119">
        <v>20</v>
      </c>
      <c r="F207" s="120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3.5" customHeight="1">
      <c r="A208" s="111">
        <v>45376</v>
      </c>
      <c r="B208" s="112" t="s">
        <v>261</v>
      </c>
      <c r="C208" s="112">
        <v>9129</v>
      </c>
      <c r="D208" s="124" t="s">
        <v>148</v>
      </c>
      <c r="E208" s="113">
        <v>20</v>
      </c>
      <c r="F208" s="118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3.5" customHeight="1">
      <c r="A209" s="107">
        <v>45376</v>
      </c>
      <c r="B209" s="108" t="s">
        <v>262</v>
      </c>
      <c r="C209" s="108">
        <v>9128</v>
      </c>
      <c r="D209" s="108" t="s">
        <v>263</v>
      </c>
      <c r="E209" s="119">
        <v>336.25</v>
      </c>
      <c r="F209" s="120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3.5" customHeight="1">
      <c r="A210" s="111">
        <v>45376</v>
      </c>
      <c r="B210" s="112" t="s">
        <v>264</v>
      </c>
      <c r="C210" s="112">
        <v>9028</v>
      </c>
      <c r="D210" s="124" t="s">
        <v>148</v>
      </c>
      <c r="E210" s="113">
        <v>40</v>
      </c>
      <c r="F210" s="118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3.5" customHeight="1">
      <c r="A211" s="107">
        <v>45376</v>
      </c>
      <c r="B211" s="108" t="s">
        <v>265</v>
      </c>
      <c r="C211" s="108">
        <v>9129</v>
      </c>
      <c r="D211" s="124" t="s">
        <v>148</v>
      </c>
      <c r="E211" s="119">
        <v>20</v>
      </c>
      <c r="F211" s="120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3.5" customHeight="1">
      <c r="A212" s="111">
        <v>45376</v>
      </c>
      <c r="B212" s="112" t="s">
        <v>266</v>
      </c>
      <c r="C212" s="112">
        <v>9779</v>
      </c>
      <c r="D212" s="124" t="s">
        <v>148</v>
      </c>
      <c r="E212" s="113">
        <v>20</v>
      </c>
      <c r="F212" s="118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3.5" customHeight="1">
      <c r="A213" s="107">
        <v>45376</v>
      </c>
      <c r="B213" s="108" t="s">
        <v>267</v>
      </c>
      <c r="C213" s="108">
        <v>9131</v>
      </c>
      <c r="D213" s="124" t="s">
        <v>73</v>
      </c>
      <c r="E213" s="119">
        <v>50</v>
      </c>
      <c r="F213" s="120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3.5" customHeight="1">
      <c r="A214" s="111">
        <v>45376</v>
      </c>
      <c r="B214" s="112" t="s">
        <v>268</v>
      </c>
      <c r="C214" s="112">
        <v>9130</v>
      </c>
      <c r="D214" s="124" t="s">
        <v>148</v>
      </c>
      <c r="E214" s="113">
        <v>10</v>
      </c>
      <c r="F214" s="118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3.5" customHeight="1">
      <c r="A215" s="107">
        <v>45376</v>
      </c>
      <c r="B215" s="108" t="s">
        <v>269</v>
      </c>
      <c r="C215" s="108">
        <v>9132</v>
      </c>
      <c r="D215" s="124" t="s">
        <v>148</v>
      </c>
      <c r="E215" s="119">
        <v>50</v>
      </c>
      <c r="F215" s="120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3.5" customHeight="1">
      <c r="A216" s="111">
        <v>45376</v>
      </c>
      <c r="B216" s="112" t="s">
        <v>270</v>
      </c>
      <c r="C216" s="112">
        <v>9122</v>
      </c>
      <c r="D216" s="124" t="s">
        <v>148</v>
      </c>
      <c r="E216" s="113">
        <v>10</v>
      </c>
      <c r="F216" s="118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3.5" customHeight="1">
      <c r="A217" s="107">
        <v>45376</v>
      </c>
      <c r="B217" s="108" t="s">
        <v>271</v>
      </c>
      <c r="C217" s="108">
        <v>9129</v>
      </c>
      <c r="D217" s="124" t="s">
        <v>148</v>
      </c>
      <c r="E217" s="119">
        <v>10</v>
      </c>
      <c r="F217" s="120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3.5" customHeight="1">
      <c r="A218" s="111">
        <v>45376</v>
      </c>
      <c r="B218" s="112" t="s">
        <v>272</v>
      </c>
      <c r="C218" s="112">
        <v>9327</v>
      </c>
      <c r="D218" s="124" t="s">
        <v>148</v>
      </c>
      <c r="E218" s="113">
        <v>30</v>
      </c>
      <c r="F218" s="118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3.5" customHeight="1">
      <c r="A219" s="107">
        <v>45376</v>
      </c>
      <c r="B219" s="108" t="s">
        <v>273</v>
      </c>
      <c r="C219" s="108">
        <v>9131</v>
      </c>
      <c r="D219" s="124" t="s">
        <v>148</v>
      </c>
      <c r="E219" s="119">
        <v>20</v>
      </c>
      <c r="F219" s="120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3.5" customHeight="1">
      <c r="A220" s="111">
        <v>45376</v>
      </c>
      <c r="B220" s="112" t="s">
        <v>274</v>
      </c>
      <c r="C220" s="112">
        <v>9028</v>
      </c>
      <c r="D220" s="124" t="s">
        <v>148</v>
      </c>
      <c r="E220" s="113">
        <v>120</v>
      </c>
      <c r="F220" s="118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3.5" customHeight="1">
      <c r="A221" s="107">
        <v>45376</v>
      </c>
      <c r="B221" s="108" t="s">
        <v>275</v>
      </c>
      <c r="C221" s="108">
        <v>9125</v>
      </c>
      <c r="D221" s="124" t="s">
        <v>148</v>
      </c>
      <c r="E221" s="119">
        <v>60</v>
      </c>
      <c r="F221" s="120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3.5" customHeight="1">
      <c r="A222" s="111">
        <v>45376</v>
      </c>
      <c r="B222" s="112" t="s">
        <v>69</v>
      </c>
      <c r="C222" s="121"/>
      <c r="D222" s="114"/>
      <c r="E222" s="122"/>
      <c r="F222" s="123">
        <v>10531.87</v>
      </c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3.5" customHeight="1">
      <c r="A223" s="107">
        <v>45377</v>
      </c>
      <c r="B223" s="108" t="s">
        <v>276</v>
      </c>
      <c r="C223" s="108">
        <v>9130</v>
      </c>
      <c r="D223" s="124" t="s">
        <v>148</v>
      </c>
      <c r="E223" s="119">
        <v>10</v>
      </c>
      <c r="F223" s="120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3.5" customHeight="1">
      <c r="A224" s="111">
        <v>45377</v>
      </c>
      <c r="B224" s="112" t="s">
        <v>276</v>
      </c>
      <c r="C224" s="112">
        <v>9126</v>
      </c>
      <c r="D224" s="124" t="s">
        <v>148</v>
      </c>
      <c r="E224" s="113">
        <v>50</v>
      </c>
      <c r="F224" s="118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3.5" customHeight="1">
      <c r="A225" s="107">
        <v>45377</v>
      </c>
      <c r="B225" s="108" t="s">
        <v>277</v>
      </c>
      <c r="C225" s="108">
        <v>9129</v>
      </c>
      <c r="D225" s="124" t="s">
        <v>148</v>
      </c>
      <c r="E225" s="119">
        <v>80</v>
      </c>
      <c r="F225" s="120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3.5" customHeight="1">
      <c r="A226" s="111">
        <v>45377</v>
      </c>
      <c r="B226" s="112" t="s">
        <v>278</v>
      </c>
      <c r="C226" s="112">
        <v>9028</v>
      </c>
      <c r="D226" s="124" t="s">
        <v>148</v>
      </c>
      <c r="E226" s="113">
        <v>20</v>
      </c>
      <c r="F226" s="118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3.5" customHeight="1">
      <c r="A227" s="107">
        <v>45377</v>
      </c>
      <c r="B227" s="108" t="s">
        <v>279</v>
      </c>
      <c r="C227" s="108">
        <v>9126</v>
      </c>
      <c r="D227" s="124" t="s">
        <v>148</v>
      </c>
      <c r="E227" s="119">
        <v>20</v>
      </c>
      <c r="F227" s="120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3.5" customHeight="1">
      <c r="A228" s="111">
        <v>45377</v>
      </c>
      <c r="B228" s="112" t="s">
        <v>280</v>
      </c>
      <c r="C228" s="112">
        <v>9132</v>
      </c>
      <c r="D228" s="124" t="s">
        <v>148</v>
      </c>
      <c r="E228" s="113">
        <v>20</v>
      </c>
      <c r="F228" s="118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3.5" customHeight="1">
      <c r="A229" s="107">
        <v>45377</v>
      </c>
      <c r="B229" s="108" t="s">
        <v>281</v>
      </c>
      <c r="C229" s="108">
        <v>9127</v>
      </c>
      <c r="D229" s="124" t="s">
        <v>148</v>
      </c>
      <c r="E229" s="119">
        <v>50</v>
      </c>
      <c r="F229" s="120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3.5" customHeight="1">
      <c r="A230" s="111">
        <v>45377</v>
      </c>
      <c r="B230" s="112" t="s">
        <v>282</v>
      </c>
      <c r="C230" s="112">
        <v>9028</v>
      </c>
      <c r="D230" s="124" t="s">
        <v>148</v>
      </c>
      <c r="E230" s="113">
        <v>10</v>
      </c>
      <c r="F230" s="118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3.5" customHeight="1">
      <c r="A231" s="107">
        <v>45377</v>
      </c>
      <c r="B231" s="108" t="s">
        <v>283</v>
      </c>
      <c r="C231" s="108">
        <v>9029</v>
      </c>
      <c r="D231" s="124" t="s">
        <v>148</v>
      </c>
      <c r="E231" s="119">
        <v>50</v>
      </c>
      <c r="F231" s="120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3.5" customHeight="1">
      <c r="A232" s="111">
        <v>45377</v>
      </c>
      <c r="B232" s="112" t="s">
        <v>284</v>
      </c>
      <c r="C232" s="112">
        <v>9026</v>
      </c>
      <c r="D232" s="124" t="s">
        <v>148</v>
      </c>
      <c r="E232" s="113">
        <v>150</v>
      </c>
      <c r="F232" s="118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3.5" customHeight="1">
      <c r="A233" s="107">
        <v>45377</v>
      </c>
      <c r="B233" s="108" t="s">
        <v>285</v>
      </c>
      <c r="C233" s="108">
        <v>9026</v>
      </c>
      <c r="D233" s="124" t="s">
        <v>148</v>
      </c>
      <c r="E233" s="119">
        <v>10</v>
      </c>
      <c r="F233" s="120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3.5" customHeight="1">
      <c r="A234" s="111">
        <v>45377</v>
      </c>
      <c r="B234" s="112" t="s">
        <v>285</v>
      </c>
      <c r="C234" s="112">
        <v>9129</v>
      </c>
      <c r="D234" s="124" t="s">
        <v>148</v>
      </c>
      <c r="E234" s="113">
        <v>150</v>
      </c>
      <c r="F234" s="118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3.5" customHeight="1">
      <c r="A235" s="107">
        <v>45377</v>
      </c>
      <c r="B235" s="108" t="s">
        <v>286</v>
      </c>
      <c r="C235" s="108">
        <v>9132</v>
      </c>
      <c r="D235" s="124" t="s">
        <v>148</v>
      </c>
      <c r="E235" s="119">
        <v>20</v>
      </c>
      <c r="F235" s="120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3.5" customHeight="1">
      <c r="A236" s="111">
        <v>45377</v>
      </c>
      <c r="B236" s="112" t="s">
        <v>287</v>
      </c>
      <c r="C236" s="112">
        <v>9132</v>
      </c>
      <c r="D236" s="124" t="s">
        <v>148</v>
      </c>
      <c r="E236" s="113">
        <v>50</v>
      </c>
      <c r="F236" s="118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3.5" customHeight="1">
      <c r="A237" s="107">
        <v>45377</v>
      </c>
      <c r="B237" s="108" t="s">
        <v>288</v>
      </c>
      <c r="C237" s="108">
        <v>9327</v>
      </c>
      <c r="D237" s="124" t="s">
        <v>148</v>
      </c>
      <c r="E237" s="119">
        <v>10</v>
      </c>
      <c r="F237" s="120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3.5" customHeight="1">
      <c r="A238" s="111">
        <v>45377</v>
      </c>
      <c r="B238" s="112" t="s">
        <v>289</v>
      </c>
      <c r="C238" s="112">
        <v>9131</v>
      </c>
      <c r="D238" s="124" t="s">
        <v>148</v>
      </c>
      <c r="E238" s="113">
        <v>10</v>
      </c>
      <c r="F238" s="118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3.5" customHeight="1">
      <c r="A239" s="107">
        <v>45377</v>
      </c>
      <c r="B239" s="108" t="s">
        <v>290</v>
      </c>
      <c r="C239" s="108">
        <v>9026</v>
      </c>
      <c r="D239" s="124" t="s">
        <v>148</v>
      </c>
      <c r="E239" s="119">
        <v>250</v>
      </c>
      <c r="F239" s="120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3.5" customHeight="1">
      <c r="A240" s="111">
        <v>45377</v>
      </c>
      <c r="B240" s="112" t="s">
        <v>291</v>
      </c>
      <c r="C240" s="112">
        <v>9124</v>
      </c>
      <c r="D240" s="124" t="s">
        <v>148</v>
      </c>
      <c r="E240" s="113">
        <v>10</v>
      </c>
      <c r="F240" s="118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3.5" customHeight="1">
      <c r="A241" s="107">
        <v>45377</v>
      </c>
      <c r="B241" s="108" t="s">
        <v>292</v>
      </c>
      <c r="C241" s="108">
        <v>9773</v>
      </c>
      <c r="D241" s="124" t="s">
        <v>148</v>
      </c>
      <c r="E241" s="119">
        <v>10</v>
      </c>
      <c r="F241" s="120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3.5" customHeight="1">
      <c r="A242" s="111">
        <v>45377</v>
      </c>
      <c r="B242" s="112" t="s">
        <v>293</v>
      </c>
      <c r="C242" s="112">
        <v>9126</v>
      </c>
      <c r="D242" s="124" t="s">
        <v>148</v>
      </c>
      <c r="E242" s="113">
        <v>150</v>
      </c>
      <c r="F242" s="118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3.5" customHeight="1">
      <c r="A243" s="107">
        <v>45377</v>
      </c>
      <c r="B243" s="108" t="s">
        <v>69</v>
      </c>
      <c r="C243" s="115"/>
      <c r="D243" s="110"/>
      <c r="E243" s="116"/>
      <c r="F243" s="117">
        <v>11661.87</v>
      </c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3.5" customHeight="1">
      <c r="A244" s="111">
        <v>45378</v>
      </c>
      <c r="B244" s="112" t="s">
        <v>294</v>
      </c>
      <c r="C244" s="112">
        <v>9773</v>
      </c>
      <c r="D244" s="124" t="s">
        <v>148</v>
      </c>
      <c r="E244" s="113">
        <v>150</v>
      </c>
      <c r="F244" s="118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3.5" customHeight="1">
      <c r="A245" s="107">
        <v>45378</v>
      </c>
      <c r="B245" s="108" t="s">
        <v>295</v>
      </c>
      <c r="C245" s="108">
        <v>9128</v>
      </c>
      <c r="D245" s="124" t="s">
        <v>148</v>
      </c>
      <c r="E245" s="119">
        <v>30</v>
      </c>
      <c r="F245" s="120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3.5" customHeight="1">
      <c r="A246" s="111">
        <v>45378</v>
      </c>
      <c r="B246" s="112" t="s">
        <v>296</v>
      </c>
      <c r="C246" s="112">
        <v>9121</v>
      </c>
      <c r="D246" s="124" t="s">
        <v>148</v>
      </c>
      <c r="E246" s="113">
        <v>30</v>
      </c>
      <c r="F246" s="118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3.5" customHeight="1">
      <c r="A247" s="107">
        <v>45378</v>
      </c>
      <c r="B247" s="108" t="s">
        <v>297</v>
      </c>
      <c r="C247" s="108">
        <v>9123</v>
      </c>
      <c r="D247" s="124" t="s">
        <v>148</v>
      </c>
      <c r="E247" s="119">
        <v>70</v>
      </c>
      <c r="F247" s="120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3.5" customHeight="1">
      <c r="A248" s="111">
        <v>45378</v>
      </c>
      <c r="B248" s="112" t="s">
        <v>298</v>
      </c>
      <c r="C248" s="112">
        <v>9130</v>
      </c>
      <c r="D248" s="124" t="s">
        <v>148</v>
      </c>
      <c r="E248" s="113">
        <v>100</v>
      </c>
      <c r="F248" s="118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3.5" customHeight="1">
      <c r="A249" s="107">
        <v>45378</v>
      </c>
      <c r="B249" s="108" t="s">
        <v>299</v>
      </c>
      <c r="C249" s="108">
        <v>9127</v>
      </c>
      <c r="D249" s="124" t="s">
        <v>148</v>
      </c>
      <c r="E249" s="119">
        <v>20</v>
      </c>
      <c r="F249" s="120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3.5" customHeight="1">
      <c r="A250" s="111">
        <v>45378</v>
      </c>
      <c r="B250" s="112" t="s">
        <v>300</v>
      </c>
      <c r="C250" s="112">
        <v>9953</v>
      </c>
      <c r="D250" s="124" t="s">
        <v>148</v>
      </c>
      <c r="E250" s="113">
        <v>100</v>
      </c>
      <c r="F250" s="118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3.5" customHeight="1">
      <c r="A251" s="107">
        <v>45378</v>
      </c>
      <c r="B251" s="108" t="s">
        <v>301</v>
      </c>
      <c r="C251" s="108">
        <v>9029</v>
      </c>
      <c r="D251" s="124" t="s">
        <v>148</v>
      </c>
      <c r="E251" s="119">
        <v>20</v>
      </c>
      <c r="F251" s="120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3.5" customHeight="1">
      <c r="A252" s="111">
        <v>45378</v>
      </c>
      <c r="B252" s="112" t="s">
        <v>302</v>
      </c>
      <c r="C252" s="112">
        <v>9136</v>
      </c>
      <c r="D252" s="124" t="s">
        <v>148</v>
      </c>
      <c r="E252" s="113">
        <v>10</v>
      </c>
      <c r="F252" s="118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3.5" customHeight="1">
      <c r="A253" s="107">
        <v>45378</v>
      </c>
      <c r="B253" s="108" t="s">
        <v>302</v>
      </c>
      <c r="C253" s="108">
        <v>9130</v>
      </c>
      <c r="D253" s="124" t="s">
        <v>148</v>
      </c>
      <c r="E253" s="119">
        <v>20</v>
      </c>
      <c r="F253" s="120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3.5" customHeight="1">
      <c r="A254" s="111">
        <v>45378</v>
      </c>
      <c r="B254" s="112" t="s">
        <v>303</v>
      </c>
      <c r="C254" s="112">
        <v>9014</v>
      </c>
      <c r="D254" s="124" t="s">
        <v>148</v>
      </c>
      <c r="E254" s="113">
        <v>100</v>
      </c>
      <c r="F254" s="118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3.5" customHeight="1">
      <c r="A255" s="107">
        <v>45378</v>
      </c>
      <c r="B255" s="108" t="s">
        <v>304</v>
      </c>
      <c r="C255" s="108">
        <v>9121</v>
      </c>
      <c r="D255" s="124" t="s">
        <v>148</v>
      </c>
      <c r="E255" s="119">
        <v>20</v>
      </c>
      <c r="F255" s="120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3.5" customHeight="1">
      <c r="A256" s="111">
        <v>45378</v>
      </c>
      <c r="B256" s="112" t="s">
        <v>69</v>
      </c>
      <c r="C256" s="121"/>
      <c r="D256" s="114"/>
      <c r="E256" s="122"/>
      <c r="F256" s="123">
        <v>12331.87</v>
      </c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3.5" customHeight="1">
      <c r="A257" s="129">
        <v>45379</v>
      </c>
      <c r="B257" s="130" t="s">
        <v>69</v>
      </c>
      <c r="C257" s="131"/>
      <c r="D257" s="110"/>
      <c r="E257" s="132"/>
      <c r="F257" s="133">
        <f>12331.87-1</f>
        <v>12330.87</v>
      </c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3.5" customHeight="1">
      <c r="A258" s="107"/>
      <c r="B258" s="108"/>
      <c r="C258" s="115"/>
      <c r="D258" s="110"/>
      <c r="E258" s="134"/>
      <c r="F258" s="117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3.5" customHeight="1">
      <c r="A259" s="91" t="s">
        <v>305</v>
      </c>
      <c r="B259" s="91" t="s">
        <v>306</v>
      </c>
      <c r="C259" s="93">
        <v>9953</v>
      </c>
      <c r="D259" s="94" t="s">
        <v>20</v>
      </c>
      <c r="E259" s="135">
        <v>100</v>
      </c>
      <c r="F259" s="99"/>
      <c r="G259" s="136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3.5" customHeight="1">
      <c r="A260" s="91" t="s">
        <v>305</v>
      </c>
      <c r="B260" s="91" t="s">
        <v>307</v>
      </c>
      <c r="C260" s="93">
        <v>9124</v>
      </c>
      <c r="D260" s="94" t="s">
        <v>20</v>
      </c>
      <c r="E260" s="135">
        <v>100</v>
      </c>
      <c r="F260" s="99"/>
      <c r="G260" s="136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3.5" customHeight="1">
      <c r="A261" s="91" t="s">
        <v>305</v>
      </c>
      <c r="B261" s="91" t="s">
        <v>307</v>
      </c>
      <c r="C261" s="93">
        <v>9124</v>
      </c>
      <c r="D261" s="94" t="s">
        <v>19</v>
      </c>
      <c r="E261" s="135">
        <v>50</v>
      </c>
      <c r="F261" s="99"/>
      <c r="G261" s="136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3.5" customHeight="1">
      <c r="A262" s="91" t="s">
        <v>305</v>
      </c>
      <c r="B262" s="92" t="s">
        <v>308</v>
      </c>
      <c r="C262" s="93" t="s">
        <v>70</v>
      </c>
      <c r="D262" s="94"/>
      <c r="E262" s="137"/>
      <c r="F262" s="96">
        <v>12580.87</v>
      </c>
      <c r="G262" s="138">
        <f>F257+E259+E260+E261</f>
        <v>12580.87</v>
      </c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3.5" customHeight="1">
      <c r="A263" s="91" t="s">
        <v>309</v>
      </c>
      <c r="B263" s="91" t="s">
        <v>310</v>
      </c>
      <c r="C263" s="93">
        <v>9122</v>
      </c>
      <c r="D263" s="94" t="s">
        <v>20</v>
      </c>
      <c r="E263" s="135">
        <v>100</v>
      </c>
      <c r="F263" s="99"/>
      <c r="G263" s="136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3.5" customHeight="1">
      <c r="A264" s="91" t="s">
        <v>309</v>
      </c>
      <c r="B264" s="91" t="s">
        <v>311</v>
      </c>
      <c r="C264" s="93">
        <v>3295</v>
      </c>
      <c r="D264" s="100" t="s">
        <v>80</v>
      </c>
      <c r="E264" s="101">
        <v>-139</v>
      </c>
      <c r="F264" s="102"/>
      <c r="G264" s="136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3.5" customHeight="1">
      <c r="A265" s="91" t="s">
        <v>309</v>
      </c>
      <c r="B265" s="91" t="s">
        <v>312</v>
      </c>
      <c r="C265" s="93" t="s">
        <v>70</v>
      </c>
      <c r="D265" s="103" t="s">
        <v>27</v>
      </c>
      <c r="E265" s="135">
        <v>38.82</v>
      </c>
      <c r="F265" s="99"/>
      <c r="G265" s="136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3.5" customHeight="1">
      <c r="A266" s="91" t="s">
        <v>309</v>
      </c>
      <c r="B266" s="91" t="s">
        <v>93</v>
      </c>
      <c r="C266" s="93" t="s">
        <v>70</v>
      </c>
      <c r="D266" s="103" t="s">
        <v>27</v>
      </c>
      <c r="E266" s="135">
        <v>0.18</v>
      </c>
      <c r="F266" s="99"/>
      <c r="G266" s="136"/>
      <c r="H266" s="139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3.5" customHeight="1">
      <c r="A267" s="91" t="s">
        <v>309</v>
      </c>
      <c r="B267" s="92" t="s">
        <v>308</v>
      </c>
      <c r="C267" s="93" t="s">
        <v>70</v>
      </c>
      <c r="D267" s="94"/>
      <c r="E267" s="137"/>
      <c r="F267" s="96">
        <v>12542.05</v>
      </c>
      <c r="G267" s="138">
        <f>F262+E263+E264+E265+E266</f>
        <v>12580.87</v>
      </c>
      <c r="H267" s="126">
        <f>G267-F267</f>
        <v>38.820000000001528</v>
      </c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3.5" customHeight="1">
      <c r="A268" s="91" t="s">
        <v>313</v>
      </c>
      <c r="B268" s="91" t="s">
        <v>314</v>
      </c>
      <c r="C268" s="93">
        <v>9029</v>
      </c>
      <c r="D268" s="94" t="s">
        <v>19</v>
      </c>
      <c r="E268" s="135">
        <v>50</v>
      </c>
      <c r="F268" s="99"/>
      <c r="G268" s="136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3.5" customHeight="1">
      <c r="A269" s="91" t="s">
        <v>313</v>
      </c>
      <c r="B269" s="92" t="s">
        <v>308</v>
      </c>
      <c r="C269" s="93" t="s">
        <v>70</v>
      </c>
      <c r="D269" s="94"/>
      <c r="E269" s="137"/>
      <c r="F269" s="96">
        <v>12592.05</v>
      </c>
      <c r="G269" s="136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3.5" customHeight="1">
      <c r="A270" s="91" t="s">
        <v>315</v>
      </c>
      <c r="B270" s="91" t="s">
        <v>316</v>
      </c>
      <c r="C270" s="93">
        <v>9131</v>
      </c>
      <c r="D270" s="94" t="s">
        <v>20</v>
      </c>
      <c r="E270" s="135">
        <v>100</v>
      </c>
      <c r="F270" s="99"/>
      <c r="G270" s="136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3.5" customHeight="1">
      <c r="A271" s="91" t="s">
        <v>315</v>
      </c>
      <c r="B271" s="92" t="s">
        <v>308</v>
      </c>
      <c r="C271" s="93" t="s">
        <v>70</v>
      </c>
      <c r="D271" s="94"/>
      <c r="E271" s="137"/>
      <c r="F271" s="96">
        <v>12692.05</v>
      </c>
      <c r="G271" s="136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3.5" customHeight="1">
      <c r="A272" s="91" t="s">
        <v>317</v>
      </c>
      <c r="B272" s="91" t="s">
        <v>318</v>
      </c>
      <c r="C272" s="93">
        <v>9130</v>
      </c>
      <c r="D272" s="94" t="s">
        <v>20</v>
      </c>
      <c r="E272" s="135">
        <v>100</v>
      </c>
      <c r="F272" s="99"/>
      <c r="G272" s="136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3.5" customHeight="1">
      <c r="A273" s="91" t="s">
        <v>317</v>
      </c>
      <c r="B273" s="92" t="s">
        <v>308</v>
      </c>
      <c r="C273" s="93" t="s">
        <v>70</v>
      </c>
      <c r="D273" s="94"/>
      <c r="E273" s="137"/>
      <c r="F273" s="96">
        <v>12792.05</v>
      </c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3.5" customHeight="1">
      <c r="A274" s="91" t="s">
        <v>319</v>
      </c>
      <c r="B274" s="91" t="s">
        <v>320</v>
      </c>
      <c r="C274" s="93">
        <v>9014</v>
      </c>
      <c r="D274" s="94" t="s">
        <v>21</v>
      </c>
      <c r="E274" s="135">
        <v>42</v>
      </c>
      <c r="F274" s="99"/>
      <c r="G274" s="84" t="s">
        <v>40</v>
      </c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3.5" customHeight="1">
      <c r="A275" s="91" t="s">
        <v>319</v>
      </c>
      <c r="B275" s="92" t="s">
        <v>308</v>
      </c>
      <c r="C275" s="93" t="s">
        <v>70</v>
      </c>
      <c r="D275" s="94"/>
      <c r="E275" s="137"/>
      <c r="F275" s="96">
        <v>12834.05</v>
      </c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3.5" customHeight="1">
      <c r="A276" s="91" t="s">
        <v>321</v>
      </c>
      <c r="B276" s="91" t="s">
        <v>322</v>
      </c>
      <c r="C276" s="93">
        <v>9126</v>
      </c>
      <c r="D276" s="94" t="s">
        <v>21</v>
      </c>
      <c r="E276" s="135">
        <v>50</v>
      </c>
      <c r="F276" s="99"/>
      <c r="G276" s="84" t="s">
        <v>323</v>
      </c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3.5" customHeight="1">
      <c r="A277" s="91" t="s">
        <v>321</v>
      </c>
      <c r="B277" s="91" t="s">
        <v>324</v>
      </c>
      <c r="C277" s="93">
        <v>9122</v>
      </c>
      <c r="D277" s="94" t="s">
        <v>21</v>
      </c>
      <c r="E277" s="135">
        <v>880</v>
      </c>
      <c r="F277" s="99"/>
      <c r="G277" s="84" t="s">
        <v>325</v>
      </c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3.5" customHeight="1">
      <c r="A278" s="91" t="s">
        <v>321</v>
      </c>
      <c r="B278" s="91" t="s">
        <v>326</v>
      </c>
      <c r="C278" s="93">
        <v>9925</v>
      </c>
      <c r="D278" s="94" t="s">
        <v>20</v>
      </c>
      <c r="E278" s="135">
        <v>100.19</v>
      </c>
      <c r="F278" s="99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3.5" customHeight="1">
      <c r="A279" s="91" t="s">
        <v>321</v>
      </c>
      <c r="B279" s="92" t="s">
        <v>308</v>
      </c>
      <c r="C279" s="93" t="s">
        <v>70</v>
      </c>
      <c r="D279" s="94"/>
      <c r="E279" s="137"/>
      <c r="F279" s="96">
        <v>13864.24</v>
      </c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3.5" customHeight="1">
      <c r="A280" s="91" t="s">
        <v>327</v>
      </c>
      <c r="B280" s="91" t="s">
        <v>328</v>
      </c>
      <c r="C280" s="93">
        <v>9127</v>
      </c>
      <c r="D280" s="94" t="s">
        <v>20</v>
      </c>
      <c r="E280" s="135">
        <v>100.1</v>
      </c>
      <c r="F280" s="99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3.5" customHeight="1">
      <c r="A281" s="91" t="s">
        <v>327</v>
      </c>
      <c r="B281" s="91" t="s">
        <v>329</v>
      </c>
      <c r="C281" s="93">
        <v>9123</v>
      </c>
      <c r="D281" s="94" t="s">
        <v>20</v>
      </c>
      <c r="E281" s="135">
        <v>100.14</v>
      </c>
      <c r="F281" s="99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3.5" customHeight="1">
      <c r="A282" s="91" t="s">
        <v>327</v>
      </c>
      <c r="B282" s="91" t="s">
        <v>330</v>
      </c>
      <c r="C282" s="93">
        <v>9779</v>
      </c>
      <c r="D282" s="94" t="s">
        <v>331</v>
      </c>
      <c r="E282" s="135">
        <v>100</v>
      </c>
      <c r="F282" s="99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3.5" customHeight="1">
      <c r="A283" s="91" t="s">
        <v>327</v>
      </c>
      <c r="B283" s="91" t="s">
        <v>332</v>
      </c>
      <c r="C283" s="93">
        <v>9127</v>
      </c>
      <c r="D283" s="94" t="s">
        <v>20</v>
      </c>
      <c r="E283" s="135">
        <v>100.05</v>
      </c>
      <c r="F283" s="99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3.5" customHeight="1">
      <c r="A284" s="91" t="s">
        <v>327</v>
      </c>
      <c r="B284" s="91" t="s">
        <v>333</v>
      </c>
      <c r="C284" s="93">
        <v>9028</v>
      </c>
      <c r="D284" s="94" t="s">
        <v>20</v>
      </c>
      <c r="E284" s="135">
        <v>100.03</v>
      </c>
      <c r="F284" s="99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3.5" customHeight="1">
      <c r="A285" s="91" t="s">
        <v>327</v>
      </c>
      <c r="B285" s="91" t="s">
        <v>334</v>
      </c>
      <c r="C285" s="93">
        <v>9925</v>
      </c>
      <c r="D285" s="94" t="s">
        <v>20</v>
      </c>
      <c r="E285" s="135">
        <v>100.13</v>
      </c>
      <c r="F285" s="99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3.5" customHeight="1">
      <c r="A286" s="91" t="s">
        <v>327</v>
      </c>
      <c r="B286" s="91" t="s">
        <v>335</v>
      </c>
      <c r="C286" s="93">
        <v>9014</v>
      </c>
      <c r="D286" s="94" t="s">
        <v>21</v>
      </c>
      <c r="E286" s="135">
        <v>74.34</v>
      </c>
      <c r="F286" s="99"/>
      <c r="G286" s="84" t="s">
        <v>135</v>
      </c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3.5" customHeight="1">
      <c r="A287" s="91" t="s">
        <v>327</v>
      </c>
      <c r="B287" s="91" t="s">
        <v>335</v>
      </c>
      <c r="C287" s="93">
        <v>9953</v>
      </c>
      <c r="D287" s="94" t="s">
        <v>20</v>
      </c>
      <c r="E287" s="135">
        <v>100.07</v>
      </c>
      <c r="F287" s="99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3.5" customHeight="1">
      <c r="A288" s="91" t="s">
        <v>336</v>
      </c>
      <c r="B288" s="92" t="s">
        <v>308</v>
      </c>
      <c r="C288" s="93" t="s">
        <v>70</v>
      </c>
      <c r="D288" s="94"/>
      <c r="E288" s="137"/>
      <c r="F288" s="96">
        <v>14639.1</v>
      </c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3.5" customHeight="1">
      <c r="A289" s="91" t="s">
        <v>337</v>
      </c>
      <c r="B289" s="91" t="s">
        <v>338</v>
      </c>
      <c r="C289" s="93">
        <v>9026</v>
      </c>
      <c r="D289" s="94" t="s">
        <v>331</v>
      </c>
      <c r="E289" s="135">
        <v>100</v>
      </c>
      <c r="F289" s="99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3.5" customHeight="1">
      <c r="A290" s="91" t="s">
        <v>337</v>
      </c>
      <c r="B290" s="92" t="s">
        <v>308</v>
      </c>
      <c r="C290" s="93" t="s">
        <v>70</v>
      </c>
      <c r="D290" s="94"/>
      <c r="E290" s="137"/>
      <c r="F290" s="96">
        <v>14739.1</v>
      </c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3.5" customHeight="1">
      <c r="A291" s="91" t="s">
        <v>339</v>
      </c>
      <c r="B291" s="91" t="s">
        <v>340</v>
      </c>
      <c r="C291" s="93">
        <v>9121</v>
      </c>
      <c r="D291" s="94" t="s">
        <v>21</v>
      </c>
      <c r="E291" s="135">
        <v>50</v>
      </c>
      <c r="F291" s="99"/>
      <c r="G291" s="84" t="s">
        <v>323</v>
      </c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3.5" customHeight="1">
      <c r="A292" s="91" t="s">
        <v>339</v>
      </c>
      <c r="B292" s="92" t="s">
        <v>308</v>
      </c>
      <c r="C292" s="93" t="s">
        <v>70</v>
      </c>
      <c r="D292" s="94"/>
      <c r="E292" s="137"/>
      <c r="F292" s="96">
        <v>14789.1</v>
      </c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3.5" customHeight="1">
      <c r="A293" s="91" t="s">
        <v>341</v>
      </c>
      <c r="B293" s="91" t="s">
        <v>342</v>
      </c>
      <c r="C293" s="93">
        <v>9925</v>
      </c>
      <c r="D293" s="94" t="s">
        <v>20</v>
      </c>
      <c r="E293" s="135">
        <v>100.06</v>
      </c>
      <c r="F293" s="99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3.5" customHeight="1">
      <c r="A294" s="91" t="s">
        <v>341</v>
      </c>
      <c r="B294" s="91" t="s">
        <v>343</v>
      </c>
      <c r="C294" s="93">
        <v>9026</v>
      </c>
      <c r="D294" s="94" t="s">
        <v>21</v>
      </c>
      <c r="E294" s="135">
        <v>21</v>
      </c>
      <c r="F294" s="99"/>
      <c r="G294" s="84" t="s">
        <v>40</v>
      </c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3.5" customHeight="1">
      <c r="A295" s="91" t="s">
        <v>341</v>
      </c>
      <c r="B295" s="92" t="s">
        <v>308</v>
      </c>
      <c r="C295" s="93" t="s">
        <v>70</v>
      </c>
      <c r="D295" s="94"/>
      <c r="E295" s="137"/>
      <c r="F295" s="96">
        <v>14910.16</v>
      </c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3.5" customHeight="1">
      <c r="A296" s="91" t="s">
        <v>344</v>
      </c>
      <c r="B296" s="91" t="s">
        <v>345</v>
      </c>
      <c r="C296" s="93">
        <v>9126</v>
      </c>
      <c r="D296" s="94" t="s">
        <v>20</v>
      </c>
      <c r="E296" s="135">
        <v>100.15</v>
      </c>
      <c r="F296" s="99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3.5" customHeight="1">
      <c r="A297" s="91" t="s">
        <v>344</v>
      </c>
      <c r="B297" s="91" t="s">
        <v>346</v>
      </c>
      <c r="C297" s="93">
        <v>9131</v>
      </c>
      <c r="D297" s="94" t="s">
        <v>331</v>
      </c>
      <c r="E297" s="135">
        <v>50</v>
      </c>
      <c r="F297" s="99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3.5" customHeight="1">
      <c r="A298" s="91" t="s">
        <v>344</v>
      </c>
      <c r="B298" s="91" t="s">
        <v>347</v>
      </c>
      <c r="C298" s="93">
        <v>9126</v>
      </c>
      <c r="D298" s="94" t="s">
        <v>21</v>
      </c>
      <c r="E298" s="135">
        <v>63</v>
      </c>
      <c r="F298" s="99"/>
      <c r="G298" s="84" t="s">
        <v>40</v>
      </c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3.5" customHeight="1">
      <c r="A299" s="91" t="s">
        <v>348</v>
      </c>
      <c r="B299" s="92" t="s">
        <v>308</v>
      </c>
      <c r="C299" s="93" t="s">
        <v>70</v>
      </c>
      <c r="D299" s="94"/>
      <c r="E299" s="137"/>
      <c r="F299" s="96">
        <v>15123.31</v>
      </c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3.5" customHeight="1">
      <c r="A300" s="91" t="s">
        <v>349</v>
      </c>
      <c r="B300" s="91" t="s">
        <v>350</v>
      </c>
      <c r="C300" s="93">
        <v>9123</v>
      </c>
      <c r="D300" s="94" t="s">
        <v>21</v>
      </c>
      <c r="E300" s="135">
        <v>50</v>
      </c>
      <c r="F300" s="99"/>
      <c r="G300" s="84" t="s">
        <v>323</v>
      </c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3.5" customHeight="1">
      <c r="A301" s="91" t="s">
        <v>349</v>
      </c>
      <c r="B301" s="92" t="s">
        <v>308</v>
      </c>
      <c r="C301" s="93" t="s">
        <v>70</v>
      </c>
      <c r="D301" s="94"/>
      <c r="E301" s="137"/>
      <c r="F301" s="96">
        <v>15173.31</v>
      </c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3.5" customHeight="1">
      <c r="A302" s="91" t="s">
        <v>351</v>
      </c>
      <c r="B302" s="91" t="s">
        <v>352</v>
      </c>
      <c r="C302" s="93">
        <v>9130</v>
      </c>
      <c r="D302" s="94" t="s">
        <v>21</v>
      </c>
      <c r="E302" s="135">
        <v>50</v>
      </c>
      <c r="F302" s="99"/>
      <c r="G302" s="84" t="s">
        <v>323</v>
      </c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3.5" customHeight="1">
      <c r="A303" s="91" t="s">
        <v>351</v>
      </c>
      <c r="B303" s="91" t="s">
        <v>353</v>
      </c>
      <c r="C303" s="93">
        <v>9029</v>
      </c>
      <c r="D303" s="94" t="s">
        <v>21</v>
      </c>
      <c r="E303" s="135">
        <v>100</v>
      </c>
      <c r="F303" s="99"/>
      <c r="G303" s="84" t="s">
        <v>323</v>
      </c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3.5" customHeight="1">
      <c r="A304" s="91" t="s">
        <v>351</v>
      </c>
      <c r="B304" s="91" t="s">
        <v>354</v>
      </c>
      <c r="C304" s="93">
        <v>9327</v>
      </c>
      <c r="D304" s="94" t="s">
        <v>331</v>
      </c>
      <c r="E304" s="135">
        <v>100</v>
      </c>
      <c r="F304" s="99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3.5" customHeight="1">
      <c r="A305" s="91" t="s">
        <v>351</v>
      </c>
      <c r="B305" s="91" t="s">
        <v>355</v>
      </c>
      <c r="C305" s="93">
        <v>9130</v>
      </c>
      <c r="D305" s="94" t="s">
        <v>20</v>
      </c>
      <c r="E305" s="135">
        <v>100.02</v>
      </c>
      <c r="F305" s="99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3.5" customHeight="1">
      <c r="A306" s="91" t="s">
        <v>351</v>
      </c>
      <c r="B306" s="91" t="s">
        <v>356</v>
      </c>
      <c r="C306" s="93">
        <v>9014</v>
      </c>
      <c r="D306" s="94" t="s">
        <v>21</v>
      </c>
      <c r="E306" s="135">
        <v>84</v>
      </c>
      <c r="F306" s="99"/>
      <c r="G306" s="84" t="s">
        <v>24</v>
      </c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3.5" customHeight="1">
      <c r="A307" s="91" t="s">
        <v>351</v>
      </c>
      <c r="B307" s="92" t="s">
        <v>308</v>
      </c>
      <c r="C307" s="93" t="s">
        <v>70</v>
      </c>
      <c r="D307" s="94"/>
      <c r="E307" s="137"/>
      <c r="F307" s="96">
        <v>15607.33</v>
      </c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3.5" customHeight="1">
      <c r="A308" s="91" t="s">
        <v>357</v>
      </c>
      <c r="B308" s="91" t="s">
        <v>358</v>
      </c>
      <c r="C308" s="93">
        <v>9127</v>
      </c>
      <c r="D308" s="94" t="s">
        <v>21</v>
      </c>
      <c r="E308" s="135">
        <v>21</v>
      </c>
      <c r="F308" s="99"/>
      <c r="G308" s="84" t="s">
        <v>40</v>
      </c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3.5" customHeight="1">
      <c r="A309" s="91" t="s">
        <v>357</v>
      </c>
      <c r="B309" s="91" t="s">
        <v>359</v>
      </c>
      <c r="C309" s="93">
        <v>9129</v>
      </c>
      <c r="D309" s="94" t="s">
        <v>21</v>
      </c>
      <c r="E309" s="135">
        <v>63</v>
      </c>
      <c r="F309" s="99"/>
      <c r="G309" s="84" t="s">
        <v>40</v>
      </c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3.5" customHeight="1">
      <c r="A310" s="91" t="s">
        <v>357</v>
      </c>
      <c r="B310" s="91" t="s">
        <v>360</v>
      </c>
      <c r="C310" s="93">
        <v>9136</v>
      </c>
      <c r="D310" s="94" t="s">
        <v>21</v>
      </c>
      <c r="E310" s="135">
        <v>216.26</v>
      </c>
      <c r="F310" s="99"/>
      <c r="G310" s="84" t="s">
        <v>361</v>
      </c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3.5" customHeight="1">
      <c r="A311" s="91" t="s">
        <v>357</v>
      </c>
      <c r="B311" s="91" t="s">
        <v>362</v>
      </c>
      <c r="C311" s="93">
        <v>9028</v>
      </c>
      <c r="D311" s="140" t="s">
        <v>331</v>
      </c>
      <c r="E311" s="135">
        <v>150</v>
      </c>
      <c r="F311" s="99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3.5" customHeight="1">
      <c r="A312" s="91" t="s">
        <v>357</v>
      </c>
      <c r="B312" s="92" t="s">
        <v>308</v>
      </c>
      <c r="C312" s="93" t="s">
        <v>70</v>
      </c>
      <c r="D312" s="94"/>
      <c r="E312" s="137"/>
      <c r="F312" s="96">
        <v>16057.59</v>
      </c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3.5" customHeight="1">
      <c r="A313" s="91" t="s">
        <v>363</v>
      </c>
      <c r="B313" s="91" t="s">
        <v>364</v>
      </c>
      <c r="C313" s="93">
        <v>9773</v>
      </c>
      <c r="D313" s="140" t="s">
        <v>331</v>
      </c>
      <c r="E313" s="135">
        <v>150</v>
      </c>
      <c r="F313" s="99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3.5" customHeight="1">
      <c r="A314" s="91" t="s">
        <v>363</v>
      </c>
      <c r="B314" s="91" t="s">
        <v>364</v>
      </c>
      <c r="C314" s="93">
        <v>9773</v>
      </c>
      <c r="D314" s="94" t="s">
        <v>21</v>
      </c>
      <c r="E314" s="135">
        <v>50</v>
      </c>
      <c r="F314" s="99"/>
      <c r="G314" s="84" t="s">
        <v>323</v>
      </c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3.5" customHeight="1">
      <c r="A315" s="91" t="s">
        <v>363</v>
      </c>
      <c r="B315" s="92" t="s">
        <v>308</v>
      </c>
      <c r="C315" s="93" t="s">
        <v>70</v>
      </c>
      <c r="D315" s="94"/>
      <c r="E315" s="137"/>
      <c r="F315" s="96">
        <v>16257.59</v>
      </c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3.5" customHeight="1">
      <c r="A316" s="91" t="s">
        <v>365</v>
      </c>
      <c r="B316" s="91" t="s">
        <v>366</v>
      </c>
      <c r="C316" s="93">
        <v>9136</v>
      </c>
      <c r="D316" s="94" t="s">
        <v>21</v>
      </c>
      <c r="E316" s="135">
        <v>800</v>
      </c>
      <c r="F316" s="99"/>
      <c r="G316" s="84" t="s">
        <v>40</v>
      </c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3.5" customHeight="1">
      <c r="A317" s="91" t="s">
        <v>365</v>
      </c>
      <c r="B317" s="91" t="s">
        <v>367</v>
      </c>
      <c r="C317" s="93">
        <v>9126</v>
      </c>
      <c r="D317" s="94" t="s">
        <v>331</v>
      </c>
      <c r="E317" s="135">
        <v>50</v>
      </c>
      <c r="F317" s="99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3.5" customHeight="1">
      <c r="A318" s="91" t="s">
        <v>365</v>
      </c>
      <c r="B318" s="92" t="s">
        <v>308</v>
      </c>
      <c r="C318" s="93" t="s">
        <v>70</v>
      </c>
      <c r="D318" s="94"/>
      <c r="E318" s="137"/>
      <c r="F318" s="96">
        <v>17107.59</v>
      </c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3.5" customHeight="1">
      <c r="A319" s="91" t="s">
        <v>368</v>
      </c>
      <c r="B319" s="91" t="s">
        <v>369</v>
      </c>
      <c r="C319" s="93">
        <v>9126</v>
      </c>
      <c r="D319" s="94" t="s">
        <v>21</v>
      </c>
      <c r="E319" s="135">
        <v>84</v>
      </c>
      <c r="F319" s="99"/>
      <c r="G319" s="84" t="s">
        <v>40</v>
      </c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3.5" customHeight="1">
      <c r="A320" s="91" t="s">
        <v>368</v>
      </c>
      <c r="B320" s="91" t="s">
        <v>370</v>
      </c>
      <c r="C320" s="93">
        <v>9129</v>
      </c>
      <c r="D320" s="94" t="s">
        <v>21</v>
      </c>
      <c r="E320" s="135">
        <v>42</v>
      </c>
      <c r="F320" s="99"/>
      <c r="G320" s="84" t="s">
        <v>40</v>
      </c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3.5" customHeight="1">
      <c r="A321" s="91" t="s">
        <v>368</v>
      </c>
      <c r="B321" s="92" t="s">
        <v>308</v>
      </c>
      <c r="C321" s="93" t="s">
        <v>70</v>
      </c>
      <c r="D321" s="94"/>
      <c r="E321" s="137"/>
      <c r="F321" s="96">
        <v>17233.59</v>
      </c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3.5" customHeight="1">
      <c r="A322" s="91" t="s">
        <v>371</v>
      </c>
      <c r="B322" s="91" t="s">
        <v>89</v>
      </c>
      <c r="C322" s="93">
        <v>9029</v>
      </c>
      <c r="D322" s="100" t="s">
        <v>372</v>
      </c>
      <c r="E322" s="101">
        <v>-6000</v>
      </c>
      <c r="F322" s="102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3.5" customHeight="1">
      <c r="A323" s="91" t="s">
        <v>371</v>
      </c>
      <c r="B323" s="91" t="s">
        <v>373</v>
      </c>
      <c r="C323" s="93">
        <v>9129</v>
      </c>
      <c r="D323" s="94" t="s">
        <v>21</v>
      </c>
      <c r="E323" s="135">
        <v>63</v>
      </c>
      <c r="F323" s="99"/>
      <c r="G323" s="84" t="s">
        <v>24</v>
      </c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3.5" customHeight="1">
      <c r="A324" s="91" t="s">
        <v>371</v>
      </c>
      <c r="B324" s="91" t="s">
        <v>374</v>
      </c>
      <c r="C324" s="93">
        <v>9953</v>
      </c>
      <c r="D324" s="94" t="s">
        <v>21</v>
      </c>
      <c r="E324" s="135">
        <v>42</v>
      </c>
      <c r="F324" s="99"/>
      <c r="G324" s="84" t="s">
        <v>24</v>
      </c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3.5" customHeight="1">
      <c r="A325" s="91" t="s">
        <v>371</v>
      </c>
      <c r="B325" s="91" t="s">
        <v>375</v>
      </c>
      <c r="C325" s="93">
        <v>9120</v>
      </c>
      <c r="D325" s="94" t="s">
        <v>21</v>
      </c>
      <c r="E325" s="135">
        <v>84</v>
      </c>
      <c r="F325" s="99"/>
      <c r="G325" s="84" t="s">
        <v>24</v>
      </c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3.5" customHeight="1">
      <c r="A326" s="91" t="s">
        <v>371</v>
      </c>
      <c r="B326" s="91" t="s">
        <v>376</v>
      </c>
      <c r="C326" s="93">
        <v>9120</v>
      </c>
      <c r="D326" s="94" t="s">
        <v>21</v>
      </c>
      <c r="E326" s="135">
        <v>21</v>
      </c>
      <c r="F326" s="99"/>
      <c r="G326" s="84" t="s">
        <v>24</v>
      </c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3.5" customHeight="1">
      <c r="A327" s="91" t="s">
        <v>371</v>
      </c>
      <c r="B327" s="91" t="s">
        <v>377</v>
      </c>
      <c r="C327" s="93">
        <v>9136</v>
      </c>
      <c r="D327" s="94" t="s">
        <v>21</v>
      </c>
      <c r="E327" s="135">
        <v>21</v>
      </c>
      <c r="F327" s="99"/>
      <c r="G327" s="84" t="s">
        <v>24</v>
      </c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3.5" customHeight="1">
      <c r="A328" s="91" t="s">
        <v>371</v>
      </c>
      <c r="B328" s="91" t="s">
        <v>93</v>
      </c>
      <c r="C328" s="93" t="s">
        <v>70</v>
      </c>
      <c r="D328" s="94" t="s">
        <v>27</v>
      </c>
      <c r="E328" s="135">
        <v>19.420000000000002</v>
      </c>
      <c r="F328" s="99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3.5" customHeight="1">
      <c r="A329" s="91" t="s">
        <v>371</v>
      </c>
      <c r="B329" s="92" t="s">
        <v>308</v>
      </c>
      <c r="C329" s="93" t="s">
        <v>70</v>
      </c>
      <c r="D329" s="94"/>
      <c r="E329" s="137"/>
      <c r="F329" s="96">
        <v>11484.01</v>
      </c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3.5" customHeight="1">
      <c r="A330" s="91" t="s">
        <v>378</v>
      </c>
      <c r="B330" s="91" t="s">
        <v>379</v>
      </c>
      <c r="C330" s="93">
        <v>9327</v>
      </c>
      <c r="D330" s="94" t="s">
        <v>21</v>
      </c>
      <c r="E330" s="135">
        <v>84</v>
      </c>
      <c r="F330" s="99"/>
      <c r="G330" s="84" t="s">
        <v>40</v>
      </c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3.5" customHeight="1">
      <c r="A331" s="91" t="s">
        <v>378</v>
      </c>
      <c r="B331" s="91" t="s">
        <v>380</v>
      </c>
      <c r="C331" s="93">
        <v>9029</v>
      </c>
      <c r="D331" s="94" t="s">
        <v>21</v>
      </c>
      <c r="E331" s="135">
        <v>42</v>
      </c>
      <c r="F331" s="99"/>
      <c r="G331" s="84" t="s">
        <v>40</v>
      </c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3.5" customHeight="1">
      <c r="A332" s="91" t="s">
        <v>378</v>
      </c>
      <c r="B332" s="91" t="s">
        <v>381</v>
      </c>
      <c r="C332" s="93">
        <v>9122</v>
      </c>
      <c r="D332" s="94" t="s">
        <v>21</v>
      </c>
      <c r="E332" s="135">
        <v>21</v>
      </c>
      <c r="F332" s="99"/>
      <c r="G332" s="84" t="s">
        <v>40</v>
      </c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3.5" customHeight="1">
      <c r="A333" s="91" t="s">
        <v>378</v>
      </c>
      <c r="B333" s="91" t="s">
        <v>382</v>
      </c>
      <c r="C333" s="93">
        <v>9773</v>
      </c>
      <c r="D333" s="140" t="s">
        <v>331</v>
      </c>
      <c r="E333" s="135">
        <v>50</v>
      </c>
      <c r="F333" s="99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3.5" customHeight="1">
      <c r="A334" s="91" t="s">
        <v>378</v>
      </c>
      <c r="B334" s="91" t="s">
        <v>383</v>
      </c>
      <c r="C334" s="93">
        <v>9129</v>
      </c>
      <c r="D334" s="140" t="s">
        <v>331</v>
      </c>
      <c r="E334" s="135">
        <v>50</v>
      </c>
      <c r="F334" s="99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3.5" customHeight="1">
      <c r="A335" s="91" t="s">
        <v>378</v>
      </c>
      <c r="B335" s="91" t="s">
        <v>384</v>
      </c>
      <c r="C335" s="93">
        <v>9028</v>
      </c>
      <c r="D335" s="94" t="s">
        <v>21</v>
      </c>
      <c r="E335" s="135">
        <v>42</v>
      </c>
      <c r="F335" s="99"/>
      <c r="G335" s="84" t="s">
        <v>24</v>
      </c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3.5" customHeight="1">
      <c r="A336" s="91" t="s">
        <v>378</v>
      </c>
      <c r="B336" s="91" t="s">
        <v>385</v>
      </c>
      <c r="C336" s="93">
        <v>9130</v>
      </c>
      <c r="D336" s="94" t="s">
        <v>21</v>
      </c>
      <c r="E336" s="135">
        <v>42</v>
      </c>
      <c r="F336" s="99"/>
      <c r="G336" s="84" t="s">
        <v>24</v>
      </c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3.5" customHeight="1">
      <c r="A337" s="91" t="s">
        <v>378</v>
      </c>
      <c r="B337" s="92" t="s">
        <v>308</v>
      </c>
      <c r="C337" s="93" t="s">
        <v>70</v>
      </c>
      <c r="D337" s="94"/>
      <c r="E337" s="137"/>
      <c r="F337" s="96">
        <v>11815.01</v>
      </c>
      <c r="G337" s="126">
        <f>F337-Gerencial!E55</f>
        <v>-1.000000000001819</v>
      </c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3.5" customHeight="1">
      <c r="A338" s="91"/>
      <c r="B338" s="92"/>
      <c r="C338" s="93"/>
      <c r="D338" s="94"/>
      <c r="E338" s="137"/>
      <c r="F338" s="96"/>
      <c r="G338" s="126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9.5" customHeight="1">
      <c r="A339" s="91" t="s">
        <v>386</v>
      </c>
      <c r="B339" s="91" t="s">
        <v>89</v>
      </c>
      <c r="C339" s="93" t="s">
        <v>70</v>
      </c>
      <c r="D339" s="94" t="s">
        <v>387</v>
      </c>
      <c r="E339" s="101">
        <v>-1646.95</v>
      </c>
      <c r="F339" s="102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9.5" customHeight="1">
      <c r="A340" s="91" t="s">
        <v>386</v>
      </c>
      <c r="B340" s="91" t="s">
        <v>89</v>
      </c>
      <c r="C340" s="93" t="s">
        <v>70</v>
      </c>
      <c r="D340" s="94" t="s">
        <v>388</v>
      </c>
      <c r="E340" s="101">
        <v>-228</v>
      </c>
      <c r="F340" s="102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9.5" customHeight="1">
      <c r="A341" s="91" t="s">
        <v>386</v>
      </c>
      <c r="B341" s="91" t="s">
        <v>93</v>
      </c>
      <c r="C341" s="93" t="s">
        <v>70</v>
      </c>
      <c r="D341" s="94" t="s">
        <v>27</v>
      </c>
      <c r="E341" s="135">
        <v>2.13</v>
      </c>
      <c r="F341" s="99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9.5" customHeight="1">
      <c r="A342" s="91" t="s">
        <v>386</v>
      </c>
      <c r="B342" s="91" t="s">
        <v>389</v>
      </c>
      <c r="C342" s="93" t="s">
        <v>70</v>
      </c>
      <c r="D342" s="94" t="s">
        <v>20</v>
      </c>
      <c r="E342" s="135">
        <v>100</v>
      </c>
      <c r="F342" s="99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9.5" customHeight="1">
      <c r="A343" s="91" t="s">
        <v>386</v>
      </c>
      <c r="B343" s="91" t="s">
        <v>390</v>
      </c>
      <c r="C343" s="93" t="s">
        <v>70</v>
      </c>
      <c r="D343" s="94" t="s">
        <v>19</v>
      </c>
      <c r="E343" s="135">
        <v>50</v>
      </c>
      <c r="F343" s="99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9.5" customHeight="1">
      <c r="A344" s="91" t="s">
        <v>386</v>
      </c>
      <c r="B344" s="91" t="s">
        <v>391</v>
      </c>
      <c r="C344" s="93" t="s">
        <v>70</v>
      </c>
      <c r="D344" s="94" t="s">
        <v>21</v>
      </c>
      <c r="E344" s="135">
        <v>21</v>
      </c>
      <c r="F344" s="99"/>
      <c r="G344" s="105" t="s">
        <v>24</v>
      </c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9.5" customHeight="1">
      <c r="A345" s="91" t="s">
        <v>386</v>
      </c>
      <c r="B345" s="91" t="s">
        <v>392</v>
      </c>
      <c r="C345" s="93" t="s">
        <v>70</v>
      </c>
      <c r="D345" s="94" t="s">
        <v>20</v>
      </c>
      <c r="E345" s="135">
        <v>100.05</v>
      </c>
      <c r="F345" s="99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9.5" customHeight="1">
      <c r="A346" s="91" t="s">
        <v>386</v>
      </c>
      <c r="B346" s="91" t="s">
        <v>393</v>
      </c>
      <c r="C346" s="93" t="s">
        <v>70</v>
      </c>
      <c r="D346" s="94" t="s">
        <v>20</v>
      </c>
      <c r="E346" s="135">
        <v>100</v>
      </c>
      <c r="F346" s="99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9.5" customHeight="1">
      <c r="A347" s="91" t="s">
        <v>386</v>
      </c>
      <c r="B347" s="91" t="s">
        <v>394</v>
      </c>
      <c r="C347" s="93" t="s">
        <v>70</v>
      </c>
      <c r="D347" s="94" t="s">
        <v>20</v>
      </c>
      <c r="E347" s="135">
        <v>100.12</v>
      </c>
      <c r="F347" s="99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9.5" customHeight="1">
      <c r="A348" s="91" t="s">
        <v>386</v>
      </c>
      <c r="B348" s="91" t="s">
        <v>394</v>
      </c>
      <c r="C348" s="93" t="s">
        <v>70</v>
      </c>
      <c r="D348" s="94" t="s">
        <v>19</v>
      </c>
      <c r="E348" s="135">
        <v>50</v>
      </c>
      <c r="F348" s="99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9.5" customHeight="1">
      <c r="A349" s="91" t="s">
        <v>386</v>
      </c>
      <c r="B349" s="91" t="s">
        <v>395</v>
      </c>
      <c r="C349" s="93" t="s">
        <v>70</v>
      </c>
      <c r="D349" s="94" t="s">
        <v>20</v>
      </c>
      <c r="E349" s="135">
        <v>50.21</v>
      </c>
      <c r="F349" s="99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9.5" customHeight="1">
      <c r="A350" s="91" t="s">
        <v>386</v>
      </c>
      <c r="B350" s="92" t="s">
        <v>396</v>
      </c>
      <c r="C350" s="93" t="s">
        <v>70</v>
      </c>
      <c r="D350" s="94"/>
      <c r="E350" s="137"/>
      <c r="F350" s="96">
        <v>10514.57</v>
      </c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9.5" customHeight="1">
      <c r="A351" s="91" t="s">
        <v>397</v>
      </c>
      <c r="B351" s="91" t="s">
        <v>398</v>
      </c>
      <c r="C351" s="93" t="s">
        <v>70</v>
      </c>
      <c r="D351" s="94" t="s">
        <v>80</v>
      </c>
      <c r="E351" s="101">
        <v>-139</v>
      </c>
      <c r="F351" s="102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9.5" customHeight="1">
      <c r="A352" s="91" t="s">
        <v>397</v>
      </c>
      <c r="B352" s="91" t="s">
        <v>399</v>
      </c>
      <c r="C352" s="93" t="s">
        <v>70</v>
      </c>
      <c r="D352" s="94" t="s">
        <v>20</v>
      </c>
      <c r="E352" s="135">
        <v>100.11</v>
      </c>
      <c r="F352" s="99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9.5" customHeight="1">
      <c r="A353" s="91" t="s">
        <v>397</v>
      </c>
      <c r="B353" s="91" t="s">
        <v>400</v>
      </c>
      <c r="C353" s="93" t="s">
        <v>70</v>
      </c>
      <c r="D353" s="140" t="s">
        <v>331</v>
      </c>
      <c r="E353" s="135">
        <v>50</v>
      </c>
      <c r="F353" s="99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9.5" customHeight="1">
      <c r="A354" s="91" t="s">
        <v>397</v>
      </c>
      <c r="B354" s="92" t="s">
        <v>396</v>
      </c>
      <c r="C354" s="93" t="s">
        <v>70</v>
      </c>
      <c r="D354" s="94"/>
      <c r="E354" s="137"/>
      <c r="F354" s="96">
        <v>10525.68</v>
      </c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9.5" customHeight="1">
      <c r="A355" s="91" t="s">
        <v>401</v>
      </c>
      <c r="B355" s="91" t="s">
        <v>402</v>
      </c>
      <c r="C355" s="93" t="s">
        <v>70</v>
      </c>
      <c r="D355" s="94" t="s">
        <v>21</v>
      </c>
      <c r="E355" s="135">
        <v>50</v>
      </c>
      <c r="F355" s="99"/>
      <c r="G355" s="105" t="s">
        <v>403</v>
      </c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9.5" customHeight="1">
      <c r="A356" s="91" t="s">
        <v>401</v>
      </c>
      <c r="B356" s="91" t="s">
        <v>404</v>
      </c>
      <c r="C356" s="93" t="s">
        <v>70</v>
      </c>
      <c r="D356" s="140" t="s">
        <v>331</v>
      </c>
      <c r="E356" s="135">
        <v>50</v>
      </c>
      <c r="F356" s="99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9.5" customHeight="1">
      <c r="A357" s="91" t="s">
        <v>401</v>
      </c>
      <c r="B357" s="91" t="s">
        <v>405</v>
      </c>
      <c r="C357" s="93" t="s">
        <v>70</v>
      </c>
      <c r="D357" s="94" t="s">
        <v>21</v>
      </c>
      <c r="E357" s="135">
        <v>50</v>
      </c>
      <c r="F357" s="99"/>
      <c r="G357" s="105" t="s">
        <v>403</v>
      </c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9.5" customHeight="1">
      <c r="A358" s="91" t="s">
        <v>401</v>
      </c>
      <c r="B358" s="92" t="s">
        <v>396</v>
      </c>
      <c r="C358" s="93" t="s">
        <v>70</v>
      </c>
      <c r="D358" s="94"/>
      <c r="E358" s="137"/>
      <c r="F358" s="96">
        <v>10675.68</v>
      </c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9.5" customHeight="1">
      <c r="A359" s="91" t="s">
        <v>406</v>
      </c>
      <c r="B359" s="91" t="s">
        <v>407</v>
      </c>
      <c r="C359" s="93" t="s">
        <v>70</v>
      </c>
      <c r="D359" s="94" t="s">
        <v>20</v>
      </c>
      <c r="E359" s="135">
        <v>100.01</v>
      </c>
      <c r="F359" s="99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9.5" customHeight="1">
      <c r="A360" s="91" t="s">
        <v>406</v>
      </c>
      <c r="B360" s="91" t="s">
        <v>407</v>
      </c>
      <c r="C360" s="93" t="s">
        <v>70</v>
      </c>
      <c r="D360" s="94" t="s">
        <v>21</v>
      </c>
      <c r="E360" s="135">
        <v>50</v>
      </c>
      <c r="F360" s="99"/>
      <c r="G360" s="105" t="s">
        <v>403</v>
      </c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9.5" customHeight="1">
      <c r="A361" s="91" t="s">
        <v>406</v>
      </c>
      <c r="B361" s="91" t="s">
        <v>408</v>
      </c>
      <c r="C361" s="93" t="s">
        <v>70</v>
      </c>
      <c r="D361" s="94" t="s">
        <v>21</v>
      </c>
      <c r="E361" s="135">
        <v>223</v>
      </c>
      <c r="F361" s="99"/>
      <c r="G361" s="105" t="s">
        <v>409</v>
      </c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9.5" customHeight="1">
      <c r="A362" s="91" t="s">
        <v>406</v>
      </c>
      <c r="B362" s="91" t="s">
        <v>410</v>
      </c>
      <c r="C362" s="93" t="s">
        <v>70</v>
      </c>
      <c r="D362" s="94" t="s">
        <v>20</v>
      </c>
      <c r="E362" s="135">
        <v>50.2</v>
      </c>
      <c r="F362" s="99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9.5" customHeight="1">
      <c r="A363" s="91" t="s">
        <v>406</v>
      </c>
      <c r="B363" s="91" t="s">
        <v>411</v>
      </c>
      <c r="C363" s="93" t="s">
        <v>70</v>
      </c>
      <c r="D363" s="94" t="s">
        <v>21</v>
      </c>
      <c r="E363" s="135">
        <v>50</v>
      </c>
      <c r="F363" s="99"/>
      <c r="G363" s="105" t="s">
        <v>403</v>
      </c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9.5" customHeight="1">
      <c r="A364" s="91" t="s">
        <v>406</v>
      </c>
      <c r="B364" s="92" t="s">
        <v>396</v>
      </c>
      <c r="C364" s="93" t="s">
        <v>70</v>
      </c>
      <c r="D364" s="94"/>
      <c r="E364" s="137"/>
      <c r="F364" s="96">
        <v>11148.89</v>
      </c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9.5" customHeight="1">
      <c r="A365" s="91" t="s">
        <v>412</v>
      </c>
      <c r="B365" s="91" t="s">
        <v>413</v>
      </c>
      <c r="C365" s="93" t="s">
        <v>70</v>
      </c>
      <c r="D365" s="140" t="s">
        <v>331</v>
      </c>
      <c r="E365" s="135">
        <v>150</v>
      </c>
      <c r="F365" s="99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9.5" customHeight="1">
      <c r="A366" s="91" t="s">
        <v>412</v>
      </c>
      <c r="B366" s="91" t="s">
        <v>414</v>
      </c>
      <c r="C366" s="93" t="s">
        <v>70</v>
      </c>
      <c r="D366" s="140" t="s">
        <v>331</v>
      </c>
      <c r="E366" s="135">
        <v>50</v>
      </c>
      <c r="F366" s="99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9.5" customHeight="1">
      <c r="A367" s="91" t="s">
        <v>412</v>
      </c>
      <c r="B367" s="91" t="s">
        <v>415</v>
      </c>
      <c r="C367" s="93" t="s">
        <v>70</v>
      </c>
      <c r="D367" s="94" t="s">
        <v>20</v>
      </c>
      <c r="E367" s="135">
        <v>100.34</v>
      </c>
      <c r="F367" s="99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9.5" customHeight="1">
      <c r="A368" s="91" t="s">
        <v>412</v>
      </c>
      <c r="B368" s="91" t="s">
        <v>415</v>
      </c>
      <c r="C368" s="93" t="s">
        <v>70</v>
      </c>
      <c r="D368" s="94" t="s">
        <v>21</v>
      </c>
      <c r="E368" s="135">
        <v>223</v>
      </c>
      <c r="F368" s="99"/>
      <c r="G368" s="105" t="s">
        <v>409</v>
      </c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9.5" customHeight="1">
      <c r="A369" s="91" t="s">
        <v>412</v>
      </c>
      <c r="B369" s="91" t="s">
        <v>416</v>
      </c>
      <c r="C369" s="93" t="s">
        <v>70</v>
      </c>
      <c r="D369" s="140" t="s">
        <v>331</v>
      </c>
      <c r="E369" s="135">
        <v>50</v>
      </c>
      <c r="F369" s="99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9.5" customHeight="1">
      <c r="A370" s="91" t="s">
        <v>412</v>
      </c>
      <c r="B370" s="91" t="s">
        <v>417</v>
      </c>
      <c r="C370" s="93" t="s">
        <v>70</v>
      </c>
      <c r="D370" s="94" t="s">
        <v>21</v>
      </c>
      <c r="E370" s="135">
        <v>74.34</v>
      </c>
      <c r="F370" s="99"/>
      <c r="G370" s="105" t="s">
        <v>409</v>
      </c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9.5" customHeight="1">
      <c r="A371" s="91" t="s">
        <v>412</v>
      </c>
      <c r="B371" s="91" t="s">
        <v>417</v>
      </c>
      <c r="C371" s="93" t="s">
        <v>70</v>
      </c>
      <c r="D371" s="94" t="s">
        <v>21</v>
      </c>
      <c r="E371" s="135">
        <v>50</v>
      </c>
      <c r="F371" s="99"/>
      <c r="G371" s="105" t="s">
        <v>403</v>
      </c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9.5" customHeight="1">
      <c r="A372" s="91" t="s">
        <v>412</v>
      </c>
      <c r="B372" s="91" t="s">
        <v>418</v>
      </c>
      <c r="C372" s="93" t="s">
        <v>70</v>
      </c>
      <c r="D372" s="140" t="s">
        <v>331</v>
      </c>
      <c r="E372" s="135">
        <v>100</v>
      </c>
      <c r="F372" s="99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9.5" customHeight="1">
      <c r="A373" s="91" t="s">
        <v>412</v>
      </c>
      <c r="B373" s="92" t="s">
        <v>396</v>
      </c>
      <c r="C373" s="93" t="s">
        <v>70</v>
      </c>
      <c r="D373" s="94"/>
      <c r="E373" s="137"/>
      <c r="F373" s="96">
        <v>11946.57</v>
      </c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9.5" customHeight="1">
      <c r="A374" s="91" t="s">
        <v>419</v>
      </c>
      <c r="B374" s="91" t="s">
        <v>420</v>
      </c>
      <c r="C374" s="93" t="s">
        <v>70</v>
      </c>
      <c r="D374" s="94" t="s">
        <v>20</v>
      </c>
      <c r="E374" s="135">
        <v>100.03</v>
      </c>
      <c r="F374" s="99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9.5" customHeight="1">
      <c r="A375" s="91" t="s">
        <v>419</v>
      </c>
      <c r="B375" s="91" t="s">
        <v>421</v>
      </c>
      <c r="C375" s="93" t="s">
        <v>70</v>
      </c>
      <c r="D375" s="94" t="s">
        <v>331</v>
      </c>
      <c r="E375" s="135">
        <v>100</v>
      </c>
      <c r="F375" s="99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9.5" customHeight="1">
      <c r="A376" s="91" t="s">
        <v>419</v>
      </c>
      <c r="B376" s="91" t="s">
        <v>422</v>
      </c>
      <c r="C376" s="93" t="s">
        <v>70</v>
      </c>
      <c r="D376" s="94" t="s">
        <v>20</v>
      </c>
      <c r="E376" s="135">
        <v>100.19</v>
      </c>
      <c r="F376" s="99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9.5" customHeight="1">
      <c r="A377" s="91" t="s">
        <v>419</v>
      </c>
      <c r="B377" s="91" t="s">
        <v>423</v>
      </c>
      <c r="C377" s="93" t="s">
        <v>70</v>
      </c>
      <c r="D377" s="94" t="s">
        <v>331</v>
      </c>
      <c r="E377" s="135">
        <v>100</v>
      </c>
      <c r="F377" s="99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9.5" customHeight="1">
      <c r="A378" s="91" t="s">
        <v>419</v>
      </c>
      <c r="B378" s="91" t="s">
        <v>424</v>
      </c>
      <c r="C378" s="93" t="s">
        <v>70</v>
      </c>
      <c r="D378" s="94" t="s">
        <v>21</v>
      </c>
      <c r="E378" s="135">
        <v>50</v>
      </c>
      <c r="F378" s="99"/>
      <c r="G378" s="105" t="s">
        <v>403</v>
      </c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9.5" customHeight="1">
      <c r="A379" s="91" t="s">
        <v>419</v>
      </c>
      <c r="B379" s="92" t="s">
        <v>396</v>
      </c>
      <c r="C379" s="93" t="s">
        <v>70</v>
      </c>
      <c r="D379" s="94"/>
      <c r="E379" s="137"/>
      <c r="F379" s="96">
        <v>12396.79</v>
      </c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9.5" customHeight="1">
      <c r="A380" s="91" t="s">
        <v>425</v>
      </c>
      <c r="B380" s="91" t="s">
        <v>89</v>
      </c>
      <c r="C380" s="93" t="s">
        <v>70</v>
      </c>
      <c r="D380" s="100" t="s">
        <v>426</v>
      </c>
      <c r="E380" s="101">
        <v>-1520.14</v>
      </c>
      <c r="F380" s="102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9.5" customHeight="1">
      <c r="A381" s="91" t="s">
        <v>425</v>
      </c>
      <c r="B381" s="91" t="s">
        <v>89</v>
      </c>
      <c r="C381" s="93" t="s">
        <v>70</v>
      </c>
      <c r="D381" s="100" t="s">
        <v>427</v>
      </c>
      <c r="E381" s="101">
        <v>-354.04</v>
      </c>
      <c r="F381" s="102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9.5" customHeight="1">
      <c r="A382" s="91" t="s">
        <v>425</v>
      </c>
      <c r="B382" s="91" t="s">
        <v>89</v>
      </c>
      <c r="C382" s="93" t="s">
        <v>70</v>
      </c>
      <c r="D382" s="100" t="s">
        <v>428</v>
      </c>
      <c r="E382" s="101">
        <v>-23.7</v>
      </c>
      <c r="F382" s="102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9.5" customHeight="1">
      <c r="A383" s="91" t="s">
        <v>425</v>
      </c>
      <c r="B383" s="91" t="s">
        <v>89</v>
      </c>
      <c r="C383" s="93" t="s">
        <v>70</v>
      </c>
      <c r="D383" s="100" t="s">
        <v>429</v>
      </c>
      <c r="E383" s="101">
        <v>-750</v>
      </c>
      <c r="F383" s="102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9.5" customHeight="1">
      <c r="A384" s="91" t="s">
        <v>425</v>
      </c>
      <c r="B384" s="91" t="s">
        <v>93</v>
      </c>
      <c r="C384" s="93" t="s">
        <v>70</v>
      </c>
      <c r="D384" s="94" t="s">
        <v>27</v>
      </c>
      <c r="E384" s="135">
        <v>4.2300000000000004</v>
      </c>
      <c r="F384" s="99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9.5" customHeight="1">
      <c r="A385" s="91" t="s">
        <v>425</v>
      </c>
      <c r="B385" s="91" t="s">
        <v>430</v>
      </c>
      <c r="C385" s="93" t="s">
        <v>70</v>
      </c>
      <c r="D385" s="94" t="s">
        <v>331</v>
      </c>
      <c r="E385" s="135">
        <v>50</v>
      </c>
      <c r="F385" s="99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9.5" customHeight="1">
      <c r="A386" s="91" t="s">
        <v>425</v>
      </c>
      <c r="B386" s="91" t="s">
        <v>430</v>
      </c>
      <c r="C386" s="93" t="s">
        <v>70</v>
      </c>
      <c r="D386" s="94" t="s">
        <v>21</v>
      </c>
      <c r="E386" s="135">
        <v>50</v>
      </c>
      <c r="F386" s="99"/>
      <c r="G386" s="105" t="s">
        <v>403</v>
      </c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9.5" customHeight="1">
      <c r="A387" s="91" t="s">
        <v>425</v>
      </c>
      <c r="B387" s="91" t="s">
        <v>431</v>
      </c>
      <c r="C387" s="93" t="s">
        <v>70</v>
      </c>
      <c r="D387" s="94" t="s">
        <v>20</v>
      </c>
      <c r="E387" s="135">
        <v>100.1</v>
      </c>
      <c r="F387" s="99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9.5" customHeight="1">
      <c r="A388" s="91" t="s">
        <v>425</v>
      </c>
      <c r="B388" s="91" t="s">
        <v>432</v>
      </c>
      <c r="C388" s="93" t="s">
        <v>70</v>
      </c>
      <c r="D388" s="94" t="s">
        <v>20</v>
      </c>
      <c r="E388" s="135">
        <v>100.13</v>
      </c>
      <c r="F388" s="99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9.5" customHeight="1">
      <c r="A389" s="91" t="s">
        <v>425</v>
      </c>
      <c r="B389" s="91" t="s">
        <v>433</v>
      </c>
      <c r="C389" s="93" t="s">
        <v>70</v>
      </c>
      <c r="D389" s="94" t="s">
        <v>21</v>
      </c>
      <c r="E389" s="135">
        <v>26</v>
      </c>
      <c r="F389" s="99"/>
      <c r="G389" s="105" t="s">
        <v>24</v>
      </c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9.5" customHeight="1">
      <c r="A390" s="91" t="s">
        <v>425</v>
      </c>
      <c r="B390" s="91" t="s">
        <v>434</v>
      </c>
      <c r="C390" s="93" t="s">
        <v>70</v>
      </c>
      <c r="D390" s="94" t="s">
        <v>21</v>
      </c>
      <c r="E390" s="135">
        <v>27</v>
      </c>
      <c r="F390" s="99"/>
      <c r="G390" s="105" t="s">
        <v>24</v>
      </c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9.5" customHeight="1">
      <c r="A391" s="91" t="s">
        <v>425</v>
      </c>
      <c r="B391" s="92" t="s">
        <v>396</v>
      </c>
      <c r="C391" s="93" t="s">
        <v>70</v>
      </c>
      <c r="D391" s="94"/>
      <c r="E391" s="137"/>
      <c r="F391" s="96">
        <v>10106.370000000001</v>
      </c>
      <c r="G391" s="106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9.5" customHeight="1">
      <c r="A392" s="91" t="s">
        <v>435</v>
      </c>
      <c r="B392" s="91" t="s">
        <v>436</v>
      </c>
      <c r="C392" s="93" t="s">
        <v>70</v>
      </c>
      <c r="D392" s="94" t="s">
        <v>21</v>
      </c>
      <c r="E392" s="135">
        <v>50</v>
      </c>
      <c r="F392" s="99"/>
      <c r="G392" s="105" t="s">
        <v>403</v>
      </c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9.5" customHeight="1">
      <c r="A393" s="91" t="s">
        <v>435</v>
      </c>
      <c r="B393" s="91" t="s">
        <v>436</v>
      </c>
      <c r="C393" s="93" t="s">
        <v>70</v>
      </c>
      <c r="D393" s="94" t="s">
        <v>21</v>
      </c>
      <c r="E393" s="135">
        <v>223</v>
      </c>
      <c r="F393" s="99"/>
      <c r="G393" s="105" t="s">
        <v>409</v>
      </c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9.5" customHeight="1">
      <c r="A394" s="91" t="s">
        <v>435</v>
      </c>
      <c r="B394" s="91" t="s">
        <v>437</v>
      </c>
      <c r="C394" s="93" t="s">
        <v>70</v>
      </c>
      <c r="D394" s="94" t="s">
        <v>21</v>
      </c>
      <c r="E394" s="135">
        <v>50</v>
      </c>
      <c r="F394" s="99"/>
      <c r="G394" s="105" t="s">
        <v>403</v>
      </c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9.5" customHeight="1">
      <c r="A395" s="91" t="s">
        <v>435</v>
      </c>
      <c r="B395" s="92" t="s">
        <v>396</v>
      </c>
      <c r="C395" s="93" t="s">
        <v>70</v>
      </c>
      <c r="D395" s="94"/>
      <c r="E395" s="137"/>
      <c r="F395" s="96">
        <v>10429.370000000001</v>
      </c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9.5" customHeight="1">
      <c r="A396" s="91" t="s">
        <v>438</v>
      </c>
      <c r="B396" s="91" t="s">
        <v>439</v>
      </c>
      <c r="C396" s="93" t="s">
        <v>70</v>
      </c>
      <c r="D396" s="94" t="s">
        <v>331</v>
      </c>
      <c r="E396" s="135">
        <v>100</v>
      </c>
      <c r="F396" s="99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9.5" customHeight="1">
      <c r="A397" s="91" t="s">
        <v>438</v>
      </c>
      <c r="B397" s="91" t="s">
        <v>440</v>
      </c>
      <c r="C397" s="93" t="s">
        <v>70</v>
      </c>
      <c r="D397" s="94" t="s">
        <v>20</v>
      </c>
      <c r="E397" s="135">
        <v>100.22</v>
      </c>
      <c r="F397" s="99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9.5" customHeight="1">
      <c r="A398" s="91" t="s">
        <v>438</v>
      </c>
      <c r="B398" s="91" t="s">
        <v>441</v>
      </c>
      <c r="C398" s="93" t="s">
        <v>70</v>
      </c>
      <c r="D398" s="94" t="s">
        <v>21</v>
      </c>
      <c r="E398" s="135">
        <v>50</v>
      </c>
      <c r="F398" s="99"/>
      <c r="G398" s="105" t="s">
        <v>403</v>
      </c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9.5" customHeight="1">
      <c r="A399" s="91" t="s">
        <v>438</v>
      </c>
      <c r="B399" s="91" t="s">
        <v>442</v>
      </c>
      <c r="C399" s="93" t="s">
        <v>70</v>
      </c>
      <c r="D399" s="94" t="s">
        <v>20</v>
      </c>
      <c r="E399" s="135">
        <v>100.16</v>
      </c>
      <c r="F399" s="99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9.5" customHeight="1">
      <c r="A400" s="91" t="s">
        <v>438</v>
      </c>
      <c r="B400" s="91" t="s">
        <v>443</v>
      </c>
      <c r="C400" s="93" t="s">
        <v>70</v>
      </c>
      <c r="D400" s="94" t="s">
        <v>21</v>
      </c>
      <c r="E400" s="135">
        <v>150</v>
      </c>
      <c r="F400" s="99"/>
      <c r="G400" s="105" t="s">
        <v>403</v>
      </c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9.5" customHeight="1">
      <c r="A401" s="91" t="s">
        <v>438</v>
      </c>
      <c r="B401" s="91" t="s">
        <v>444</v>
      </c>
      <c r="C401" s="93" t="s">
        <v>70</v>
      </c>
      <c r="D401" s="94" t="s">
        <v>21</v>
      </c>
      <c r="E401" s="135">
        <v>50</v>
      </c>
      <c r="F401" s="99"/>
      <c r="G401" s="105" t="s">
        <v>403</v>
      </c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9.5" customHeight="1">
      <c r="A402" s="91" t="s">
        <v>438</v>
      </c>
      <c r="B402" s="91" t="s">
        <v>440</v>
      </c>
      <c r="C402" s="93" t="s">
        <v>70</v>
      </c>
      <c r="D402" s="94" t="s">
        <v>21</v>
      </c>
      <c r="E402" s="135">
        <v>50</v>
      </c>
      <c r="F402" s="99"/>
      <c r="G402" s="105" t="s">
        <v>403</v>
      </c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9.5" customHeight="1">
      <c r="A403" s="91" t="s">
        <v>438</v>
      </c>
      <c r="B403" s="91" t="s">
        <v>445</v>
      </c>
      <c r="C403" s="93" t="s">
        <v>70</v>
      </c>
      <c r="D403" s="94" t="s">
        <v>21</v>
      </c>
      <c r="E403" s="135">
        <v>50</v>
      </c>
      <c r="F403" s="99"/>
      <c r="G403" s="105" t="s">
        <v>403</v>
      </c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9.5" customHeight="1">
      <c r="A404" s="91" t="s">
        <v>438</v>
      </c>
      <c r="B404" s="91" t="s">
        <v>444</v>
      </c>
      <c r="C404" s="93" t="s">
        <v>70</v>
      </c>
      <c r="D404" s="94" t="s">
        <v>21</v>
      </c>
      <c r="E404" s="135">
        <v>50</v>
      </c>
      <c r="F404" s="99"/>
      <c r="G404" s="105" t="s">
        <v>403</v>
      </c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9.5" customHeight="1">
      <c r="A405" s="91" t="s">
        <v>438</v>
      </c>
      <c r="B405" s="92" t="s">
        <v>396</v>
      </c>
      <c r="C405" s="93" t="s">
        <v>70</v>
      </c>
      <c r="D405" s="94"/>
      <c r="E405" s="137"/>
      <c r="F405" s="96">
        <v>11129.75</v>
      </c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9.5" customHeight="1">
      <c r="A406" s="91" t="s">
        <v>446</v>
      </c>
      <c r="B406" s="91" t="s">
        <v>447</v>
      </c>
      <c r="C406" s="93" t="s">
        <v>70</v>
      </c>
      <c r="D406" s="94" t="s">
        <v>21</v>
      </c>
      <c r="E406" s="135">
        <v>50</v>
      </c>
      <c r="F406" s="99"/>
      <c r="G406" s="105" t="s">
        <v>403</v>
      </c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9.5" customHeight="1">
      <c r="A407" s="91" t="s">
        <v>446</v>
      </c>
      <c r="B407" s="91" t="s">
        <v>448</v>
      </c>
      <c r="C407" s="93" t="s">
        <v>70</v>
      </c>
      <c r="D407" s="94" t="s">
        <v>21</v>
      </c>
      <c r="E407" s="135">
        <v>150</v>
      </c>
      <c r="F407" s="99"/>
      <c r="G407" s="105" t="s">
        <v>403</v>
      </c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9.5" customHeight="1">
      <c r="A408" s="91" t="s">
        <v>446</v>
      </c>
      <c r="B408" s="91" t="s">
        <v>449</v>
      </c>
      <c r="C408" s="93" t="s">
        <v>70</v>
      </c>
      <c r="D408" s="94" t="s">
        <v>21</v>
      </c>
      <c r="E408" s="135">
        <v>100</v>
      </c>
      <c r="F408" s="99"/>
      <c r="G408" s="105" t="s">
        <v>403</v>
      </c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9.5" customHeight="1">
      <c r="A409" s="91" t="s">
        <v>446</v>
      </c>
      <c r="B409" s="91" t="s">
        <v>450</v>
      </c>
      <c r="C409" s="93" t="s">
        <v>70</v>
      </c>
      <c r="D409" s="94" t="s">
        <v>21</v>
      </c>
      <c r="E409" s="135">
        <v>50</v>
      </c>
      <c r="F409" s="99"/>
      <c r="G409" s="105" t="s">
        <v>403</v>
      </c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9.5" customHeight="1">
      <c r="A410" s="91" t="s">
        <v>446</v>
      </c>
      <c r="B410" s="91" t="s">
        <v>451</v>
      </c>
      <c r="C410" s="93" t="s">
        <v>70</v>
      </c>
      <c r="D410" s="94" t="s">
        <v>21</v>
      </c>
      <c r="E410" s="135">
        <v>50</v>
      </c>
      <c r="F410" s="99"/>
      <c r="G410" s="105" t="s">
        <v>403</v>
      </c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9.5" customHeight="1">
      <c r="A411" s="91" t="s">
        <v>446</v>
      </c>
      <c r="B411" s="91" t="s">
        <v>452</v>
      </c>
      <c r="C411" s="93" t="s">
        <v>70</v>
      </c>
      <c r="D411" s="94" t="s">
        <v>21</v>
      </c>
      <c r="E411" s="135">
        <v>50</v>
      </c>
      <c r="F411" s="99"/>
      <c r="G411" s="105" t="s">
        <v>403</v>
      </c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9.5" customHeight="1">
      <c r="A412" s="91" t="s">
        <v>446</v>
      </c>
      <c r="B412" s="92" t="s">
        <v>396</v>
      </c>
      <c r="C412" s="93" t="s">
        <v>70</v>
      </c>
      <c r="D412" s="94"/>
      <c r="E412" s="137"/>
      <c r="F412" s="96">
        <v>11579.75</v>
      </c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9.5" customHeight="1">
      <c r="A413" s="91" t="s">
        <v>453</v>
      </c>
      <c r="B413" s="91" t="s">
        <v>454</v>
      </c>
      <c r="C413" s="93" t="s">
        <v>70</v>
      </c>
      <c r="D413" s="94" t="s">
        <v>21</v>
      </c>
      <c r="E413" s="135">
        <v>50</v>
      </c>
      <c r="F413" s="99"/>
      <c r="G413" s="105" t="s">
        <v>403</v>
      </c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9.5" customHeight="1">
      <c r="A414" s="91" t="s">
        <v>453</v>
      </c>
      <c r="B414" s="91" t="s">
        <v>455</v>
      </c>
      <c r="C414" s="93" t="s">
        <v>70</v>
      </c>
      <c r="D414" s="94" t="s">
        <v>21</v>
      </c>
      <c r="E414" s="135">
        <v>50</v>
      </c>
      <c r="F414" s="99"/>
      <c r="G414" s="105" t="s">
        <v>403</v>
      </c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9.5" customHeight="1">
      <c r="A415" s="91" t="s">
        <v>453</v>
      </c>
      <c r="B415" s="91" t="s">
        <v>455</v>
      </c>
      <c r="C415" s="93" t="s">
        <v>70</v>
      </c>
      <c r="D415" s="94" t="s">
        <v>20</v>
      </c>
      <c r="E415" s="135">
        <v>100.14</v>
      </c>
      <c r="F415" s="99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9.5" customHeight="1">
      <c r="A416" s="91" t="s">
        <v>453</v>
      </c>
      <c r="B416" s="92" t="s">
        <v>396</v>
      </c>
      <c r="C416" s="141" t="s">
        <v>70</v>
      </c>
      <c r="D416" s="94"/>
      <c r="E416" s="137"/>
      <c r="F416" s="96">
        <v>11779.89</v>
      </c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9.5" customHeight="1">
      <c r="A417" s="91" t="s">
        <v>456</v>
      </c>
      <c r="B417" s="91" t="s">
        <v>457</v>
      </c>
      <c r="C417" s="85"/>
      <c r="D417" s="94" t="s">
        <v>20</v>
      </c>
      <c r="E417" s="135">
        <v>100.15</v>
      </c>
      <c r="F417" s="99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9.5" customHeight="1">
      <c r="A418" s="91" t="s">
        <v>456</v>
      </c>
      <c r="B418" s="91" t="s">
        <v>458</v>
      </c>
      <c r="C418" s="85"/>
      <c r="D418" s="94" t="s">
        <v>20</v>
      </c>
      <c r="E418" s="135">
        <v>100.02</v>
      </c>
      <c r="F418" s="99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9.5" customHeight="1">
      <c r="A419" s="91" t="s">
        <v>456</v>
      </c>
      <c r="B419" s="91" t="s">
        <v>459</v>
      </c>
      <c r="C419" s="85"/>
      <c r="D419" s="103" t="s">
        <v>331</v>
      </c>
      <c r="E419" s="135">
        <v>150</v>
      </c>
      <c r="F419" s="99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9.5" customHeight="1">
      <c r="A420" s="91" t="s">
        <v>456</v>
      </c>
      <c r="B420" s="91" t="s">
        <v>460</v>
      </c>
      <c r="C420" s="85"/>
      <c r="D420" s="103" t="s">
        <v>331</v>
      </c>
      <c r="E420" s="135">
        <v>150</v>
      </c>
      <c r="F420" s="99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9.5" customHeight="1">
      <c r="A421" s="91" t="s">
        <v>456</v>
      </c>
      <c r="B421" s="91" t="s">
        <v>461</v>
      </c>
      <c r="C421" s="85"/>
      <c r="D421" s="103" t="s">
        <v>331</v>
      </c>
      <c r="E421" s="135">
        <v>100</v>
      </c>
      <c r="F421" s="99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9.5" customHeight="1">
      <c r="A422" s="91" t="s">
        <v>456</v>
      </c>
      <c r="B422" s="91" t="s">
        <v>462</v>
      </c>
      <c r="C422" s="85"/>
      <c r="D422" s="103" t="s">
        <v>331</v>
      </c>
      <c r="E422" s="135">
        <v>50</v>
      </c>
      <c r="F422" s="99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9.5" customHeight="1">
      <c r="A423" s="91" t="s">
        <v>456</v>
      </c>
      <c r="B423" s="91" t="s">
        <v>463</v>
      </c>
      <c r="C423" s="85"/>
      <c r="D423" s="103" t="s">
        <v>331</v>
      </c>
      <c r="E423" s="135">
        <v>100</v>
      </c>
      <c r="F423" s="99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9.5" customHeight="1">
      <c r="A424" s="91" t="s">
        <v>456</v>
      </c>
      <c r="B424" s="92" t="s">
        <v>396</v>
      </c>
      <c r="C424" s="85"/>
      <c r="D424" s="142"/>
      <c r="E424" s="137"/>
      <c r="F424" s="96">
        <v>12530.06</v>
      </c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9.5" customHeight="1">
      <c r="A425" s="91" t="s">
        <v>464</v>
      </c>
      <c r="B425" s="91" t="s">
        <v>465</v>
      </c>
      <c r="C425" s="85"/>
      <c r="D425" s="142" t="s">
        <v>331</v>
      </c>
      <c r="E425" s="135">
        <v>50</v>
      </c>
      <c r="F425" s="99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9.5" customHeight="1">
      <c r="A426" s="91" t="s">
        <v>464</v>
      </c>
      <c r="B426" s="91" t="s">
        <v>466</v>
      </c>
      <c r="C426" s="85"/>
      <c r="D426" s="142" t="s">
        <v>331</v>
      </c>
      <c r="E426" s="135">
        <v>250</v>
      </c>
      <c r="F426" s="99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9.5" customHeight="1">
      <c r="A427" s="91" t="s">
        <v>464</v>
      </c>
      <c r="B427" s="91" t="s">
        <v>467</v>
      </c>
      <c r="C427" s="85"/>
      <c r="D427" s="142" t="s">
        <v>331</v>
      </c>
      <c r="E427" s="135">
        <v>100</v>
      </c>
      <c r="F427" s="99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9.5" customHeight="1">
      <c r="A428" s="91" t="s">
        <v>464</v>
      </c>
      <c r="B428" s="92" t="s">
        <v>396</v>
      </c>
      <c r="C428" s="93" t="s">
        <v>70</v>
      </c>
      <c r="D428" s="94"/>
      <c r="E428" s="137"/>
      <c r="F428" s="96">
        <v>12930.06</v>
      </c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9.5" customHeight="1">
      <c r="A429" s="91" t="s">
        <v>468</v>
      </c>
      <c r="B429" s="91" t="s">
        <v>469</v>
      </c>
      <c r="C429" s="93" t="s">
        <v>70</v>
      </c>
      <c r="D429" s="94" t="s">
        <v>21</v>
      </c>
      <c r="E429" s="135">
        <v>100</v>
      </c>
      <c r="F429" s="99"/>
      <c r="G429" s="105" t="s">
        <v>403</v>
      </c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9.5" customHeight="1">
      <c r="A430" s="91" t="s">
        <v>468</v>
      </c>
      <c r="B430" s="91" t="s">
        <v>470</v>
      </c>
      <c r="C430" s="93" t="s">
        <v>70</v>
      </c>
      <c r="D430" s="94" t="s">
        <v>331</v>
      </c>
      <c r="E430" s="135">
        <v>50</v>
      </c>
      <c r="F430" s="99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9.5" customHeight="1">
      <c r="A431" s="91" t="s">
        <v>468</v>
      </c>
      <c r="B431" s="91" t="s">
        <v>471</v>
      </c>
      <c r="C431" s="93" t="s">
        <v>70</v>
      </c>
      <c r="D431" s="94" t="s">
        <v>331</v>
      </c>
      <c r="E431" s="135">
        <v>100</v>
      </c>
      <c r="F431" s="99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9.5" customHeight="1">
      <c r="A432" s="91" t="s">
        <v>468</v>
      </c>
      <c r="B432" s="92" t="s">
        <v>396</v>
      </c>
      <c r="C432" s="93" t="s">
        <v>70</v>
      </c>
      <c r="D432" s="94"/>
      <c r="E432" s="137"/>
      <c r="F432" s="96">
        <v>13180.06</v>
      </c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9.5" customHeight="1">
      <c r="A433" s="91" t="s">
        <v>472</v>
      </c>
      <c r="B433" s="91" t="s">
        <v>473</v>
      </c>
      <c r="C433" s="93" t="s">
        <v>70</v>
      </c>
      <c r="D433" s="94" t="s">
        <v>331</v>
      </c>
      <c r="E433" s="135">
        <v>50</v>
      </c>
      <c r="F433" s="99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9.5" customHeight="1">
      <c r="A434" s="91" t="s">
        <v>472</v>
      </c>
      <c r="B434" s="91" t="s">
        <v>474</v>
      </c>
      <c r="C434" s="93" t="s">
        <v>70</v>
      </c>
      <c r="D434" s="94" t="s">
        <v>331</v>
      </c>
      <c r="E434" s="135">
        <v>100</v>
      </c>
      <c r="F434" s="99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9.5" customHeight="1">
      <c r="A435" s="91" t="s">
        <v>472</v>
      </c>
      <c r="B435" s="91" t="s">
        <v>475</v>
      </c>
      <c r="C435" s="93" t="s">
        <v>70</v>
      </c>
      <c r="D435" s="94" t="s">
        <v>331</v>
      </c>
      <c r="E435" s="135">
        <v>50</v>
      </c>
      <c r="F435" s="99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9.5" customHeight="1">
      <c r="A436" s="91" t="s">
        <v>472</v>
      </c>
      <c r="B436" s="91" t="s">
        <v>476</v>
      </c>
      <c r="C436" s="93" t="s">
        <v>70</v>
      </c>
      <c r="D436" s="94" t="s">
        <v>331</v>
      </c>
      <c r="E436" s="135">
        <v>100</v>
      </c>
      <c r="F436" s="99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9.5" customHeight="1">
      <c r="A437" s="91" t="s">
        <v>472</v>
      </c>
      <c r="B437" s="91" t="s">
        <v>477</v>
      </c>
      <c r="C437" s="93" t="s">
        <v>70</v>
      </c>
      <c r="D437" s="94" t="s">
        <v>331</v>
      </c>
      <c r="E437" s="135">
        <v>100</v>
      </c>
      <c r="F437" s="99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9.5" customHeight="1">
      <c r="A438" s="91" t="s">
        <v>472</v>
      </c>
      <c r="B438" s="91" t="s">
        <v>478</v>
      </c>
      <c r="C438" s="93" t="s">
        <v>70</v>
      </c>
      <c r="D438" s="94" t="s">
        <v>331</v>
      </c>
      <c r="E438" s="135">
        <v>50</v>
      </c>
      <c r="F438" s="99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9.5" customHeight="1">
      <c r="A439" s="91" t="s">
        <v>472</v>
      </c>
      <c r="B439" s="91" t="s">
        <v>479</v>
      </c>
      <c r="C439" s="93" t="s">
        <v>70</v>
      </c>
      <c r="D439" s="94" t="s">
        <v>331</v>
      </c>
      <c r="E439" s="135">
        <v>50</v>
      </c>
      <c r="F439" s="99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9.5" customHeight="1">
      <c r="A440" s="91" t="s">
        <v>472</v>
      </c>
      <c r="B440" s="91" t="s">
        <v>480</v>
      </c>
      <c r="C440" s="93" t="s">
        <v>70</v>
      </c>
      <c r="D440" s="94" t="s">
        <v>331</v>
      </c>
      <c r="E440" s="135">
        <v>100</v>
      </c>
      <c r="F440" s="99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9.5" customHeight="1">
      <c r="A441" s="91" t="s">
        <v>472</v>
      </c>
      <c r="B441" s="92" t="s">
        <v>396</v>
      </c>
      <c r="C441" s="93" t="s">
        <v>70</v>
      </c>
      <c r="D441" s="94"/>
      <c r="E441" s="137"/>
      <c r="F441" s="96">
        <v>13780.06</v>
      </c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9.5" customHeight="1">
      <c r="A442" s="91" t="s">
        <v>481</v>
      </c>
      <c r="B442" s="91" t="s">
        <v>482</v>
      </c>
      <c r="C442" s="93" t="s">
        <v>70</v>
      </c>
      <c r="D442" s="94" t="s">
        <v>483</v>
      </c>
      <c r="E442" s="135">
        <f>850-E443</f>
        <v>350</v>
      </c>
      <c r="F442" s="99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9.5" customHeight="1">
      <c r="A443" s="91" t="s">
        <v>481</v>
      </c>
      <c r="B443" s="91" t="s">
        <v>482</v>
      </c>
      <c r="C443" s="93" t="s">
        <v>70</v>
      </c>
      <c r="D443" s="94" t="s">
        <v>21</v>
      </c>
      <c r="E443" s="135">
        <v>500</v>
      </c>
      <c r="F443" s="99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9.5" customHeight="1">
      <c r="A444" s="91" t="s">
        <v>481</v>
      </c>
      <c r="B444" s="91" t="s">
        <v>484</v>
      </c>
      <c r="C444" s="93" t="s">
        <v>70</v>
      </c>
      <c r="D444" s="94" t="s">
        <v>331</v>
      </c>
      <c r="E444" s="135">
        <v>50</v>
      </c>
      <c r="F444" s="99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9.5" customHeight="1">
      <c r="A445" s="91" t="s">
        <v>481</v>
      </c>
      <c r="B445" s="91" t="s">
        <v>485</v>
      </c>
      <c r="C445" s="93" t="s">
        <v>70</v>
      </c>
      <c r="D445" s="94" t="s">
        <v>331</v>
      </c>
      <c r="E445" s="135">
        <v>100</v>
      </c>
      <c r="F445" s="99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9.5" customHeight="1">
      <c r="A446" s="91" t="s">
        <v>481</v>
      </c>
      <c r="B446" s="91" t="s">
        <v>486</v>
      </c>
      <c r="C446" s="93" t="s">
        <v>70</v>
      </c>
      <c r="D446" s="94" t="s">
        <v>331</v>
      </c>
      <c r="E446" s="135">
        <v>50</v>
      </c>
      <c r="F446" s="99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9.5" customHeight="1">
      <c r="A447" s="91" t="s">
        <v>481</v>
      </c>
      <c r="B447" s="91" t="s">
        <v>487</v>
      </c>
      <c r="C447" s="93" t="s">
        <v>70</v>
      </c>
      <c r="D447" s="94" t="s">
        <v>331</v>
      </c>
      <c r="E447" s="135">
        <v>50</v>
      </c>
      <c r="F447" s="99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9.5" customHeight="1">
      <c r="A448" s="91" t="s">
        <v>481</v>
      </c>
      <c r="B448" s="91" t="s">
        <v>488</v>
      </c>
      <c r="C448" s="93" t="s">
        <v>70</v>
      </c>
      <c r="D448" s="94" t="s">
        <v>331</v>
      </c>
      <c r="E448" s="135">
        <v>50</v>
      </c>
      <c r="F448" s="99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9.5" customHeight="1">
      <c r="A449" s="91" t="s">
        <v>481</v>
      </c>
      <c r="B449" s="91" t="s">
        <v>489</v>
      </c>
      <c r="C449" s="93" t="s">
        <v>70</v>
      </c>
      <c r="D449" s="94" t="s">
        <v>331</v>
      </c>
      <c r="E449" s="135">
        <v>50</v>
      </c>
      <c r="F449" s="99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9.5" customHeight="1">
      <c r="A450" s="91" t="s">
        <v>481</v>
      </c>
      <c r="B450" s="91" t="s">
        <v>490</v>
      </c>
      <c r="C450" s="93" t="s">
        <v>70</v>
      </c>
      <c r="D450" s="94" t="s">
        <v>331</v>
      </c>
      <c r="E450" s="135">
        <v>50</v>
      </c>
      <c r="F450" s="99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9.5" customHeight="1">
      <c r="A451" s="91" t="s">
        <v>481</v>
      </c>
      <c r="B451" s="91" t="s">
        <v>491</v>
      </c>
      <c r="C451" s="93" t="s">
        <v>70</v>
      </c>
      <c r="D451" s="94" t="s">
        <v>21</v>
      </c>
      <c r="E451" s="135">
        <v>21</v>
      </c>
      <c r="F451" s="99"/>
      <c r="G451" s="105" t="s">
        <v>24</v>
      </c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9.5" customHeight="1">
      <c r="A452" s="91" t="s">
        <v>481</v>
      </c>
      <c r="B452" s="91" t="s">
        <v>492</v>
      </c>
      <c r="C452" s="93" t="s">
        <v>70</v>
      </c>
      <c r="D452" s="94" t="s">
        <v>483</v>
      </c>
      <c r="E452" s="135">
        <v>20</v>
      </c>
      <c r="F452" s="99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9.5" customHeight="1">
      <c r="A453" s="91" t="s">
        <v>481</v>
      </c>
      <c r="B453" s="91" t="s">
        <v>493</v>
      </c>
      <c r="C453" s="93" t="s">
        <v>70</v>
      </c>
      <c r="D453" s="94" t="s">
        <v>483</v>
      </c>
      <c r="E453" s="135">
        <v>20</v>
      </c>
      <c r="F453" s="99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9.5" customHeight="1">
      <c r="A454" s="91" t="s">
        <v>481</v>
      </c>
      <c r="B454" s="91" t="s">
        <v>494</v>
      </c>
      <c r="C454" s="93" t="s">
        <v>70</v>
      </c>
      <c r="D454" s="94" t="s">
        <v>483</v>
      </c>
      <c r="E454" s="135">
        <v>50</v>
      </c>
      <c r="F454" s="99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9.5" customHeight="1">
      <c r="A455" s="91" t="s">
        <v>481</v>
      </c>
      <c r="B455" s="91" t="s">
        <v>495</v>
      </c>
      <c r="C455" s="93" t="s">
        <v>70</v>
      </c>
      <c r="D455" s="94" t="s">
        <v>21</v>
      </c>
      <c r="E455" s="135">
        <v>50</v>
      </c>
      <c r="F455" s="99"/>
      <c r="G455" s="105" t="s">
        <v>403</v>
      </c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9.5" customHeight="1">
      <c r="A456" s="91" t="s">
        <v>481</v>
      </c>
      <c r="B456" s="92" t="s">
        <v>396</v>
      </c>
      <c r="C456" s="93" t="s">
        <v>70</v>
      </c>
      <c r="D456" s="94"/>
      <c r="E456" s="137"/>
      <c r="F456" s="96">
        <v>15191.06</v>
      </c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9.5" customHeight="1">
      <c r="A457" s="91" t="s">
        <v>496</v>
      </c>
      <c r="B457" s="91" t="s">
        <v>497</v>
      </c>
      <c r="C457" s="93" t="s">
        <v>70</v>
      </c>
      <c r="D457" s="94" t="s">
        <v>20</v>
      </c>
      <c r="E457" s="135">
        <v>100.07</v>
      </c>
      <c r="F457" s="99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9.5" customHeight="1">
      <c r="A458" s="91" t="s">
        <v>496</v>
      </c>
      <c r="B458" s="92" t="s">
        <v>396</v>
      </c>
      <c r="C458" s="93" t="s">
        <v>70</v>
      </c>
      <c r="D458" s="94"/>
      <c r="E458" s="137"/>
      <c r="F458" s="96">
        <v>15291.13</v>
      </c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9.5" customHeight="1">
      <c r="A459" s="91" t="s">
        <v>498</v>
      </c>
      <c r="B459" s="91" t="s">
        <v>89</v>
      </c>
      <c r="C459" s="93" t="s">
        <v>70</v>
      </c>
      <c r="D459" s="100" t="s">
        <v>499</v>
      </c>
      <c r="E459" s="101">
        <v>-829.23</v>
      </c>
      <c r="F459" s="102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9.5" customHeight="1">
      <c r="A460" s="91" t="s">
        <v>498</v>
      </c>
      <c r="B460" s="91" t="s">
        <v>93</v>
      </c>
      <c r="C460" s="93" t="s">
        <v>70</v>
      </c>
      <c r="D460" s="94" t="s">
        <v>27</v>
      </c>
      <c r="E460" s="135">
        <v>1.81</v>
      </c>
      <c r="F460" s="99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9.5" customHeight="1">
      <c r="A461" s="91" t="s">
        <v>498</v>
      </c>
      <c r="B461" s="92" t="s">
        <v>396</v>
      </c>
      <c r="C461" s="93" t="s">
        <v>70</v>
      </c>
      <c r="D461" s="94"/>
      <c r="E461" s="137"/>
      <c r="F461" s="96">
        <v>14463.71</v>
      </c>
      <c r="G461" s="143"/>
      <c r="H461" s="14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3.5" customHeight="1">
      <c r="A462" s="111">
        <v>45446</v>
      </c>
      <c r="B462" s="112" t="s">
        <v>89</v>
      </c>
      <c r="C462" s="145"/>
      <c r="D462" s="94" t="s">
        <v>499</v>
      </c>
      <c r="E462" s="146">
        <v>-383.89</v>
      </c>
      <c r="F462" s="11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3.5" customHeight="1">
      <c r="A463" s="107">
        <v>45446</v>
      </c>
      <c r="B463" s="108" t="s">
        <v>89</v>
      </c>
      <c r="C463" s="147"/>
      <c r="D463" s="94" t="s">
        <v>500</v>
      </c>
      <c r="E463" s="146">
        <v>-1447.7</v>
      </c>
      <c r="F463" s="110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3.5" customHeight="1">
      <c r="A464" s="111">
        <v>45446</v>
      </c>
      <c r="B464" s="112" t="s">
        <v>501</v>
      </c>
      <c r="C464" s="148"/>
      <c r="D464" s="94" t="s">
        <v>20</v>
      </c>
      <c r="E464" s="149">
        <v>50</v>
      </c>
      <c r="F464" s="11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3.5" customHeight="1">
      <c r="A465" s="107">
        <v>45446</v>
      </c>
      <c r="B465" s="108" t="s">
        <v>502</v>
      </c>
      <c r="C465" s="150"/>
      <c r="D465" s="94" t="s">
        <v>20</v>
      </c>
      <c r="E465" s="149">
        <v>100</v>
      </c>
      <c r="F465" s="110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3.5" customHeight="1">
      <c r="A466" s="111">
        <v>45446</v>
      </c>
      <c r="B466" s="112" t="s">
        <v>503</v>
      </c>
      <c r="C466" s="148"/>
      <c r="D466" s="94" t="s">
        <v>20</v>
      </c>
      <c r="E466" s="149">
        <v>100</v>
      </c>
      <c r="F466" s="11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3.5" customHeight="1">
      <c r="A467" s="107">
        <v>45446</v>
      </c>
      <c r="B467" s="108" t="s">
        <v>504</v>
      </c>
      <c r="C467" s="150"/>
      <c r="D467" s="94" t="s">
        <v>20</v>
      </c>
      <c r="E467" s="149">
        <v>50.2</v>
      </c>
      <c r="F467" s="110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3.5" customHeight="1">
      <c r="A468" s="111">
        <v>45446</v>
      </c>
      <c r="B468" s="112" t="s">
        <v>505</v>
      </c>
      <c r="C468" s="148"/>
      <c r="D468" s="94" t="s">
        <v>20</v>
      </c>
      <c r="E468" s="149">
        <v>50</v>
      </c>
      <c r="F468" s="11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3.5" customHeight="1">
      <c r="A469" s="107">
        <v>45446</v>
      </c>
      <c r="B469" s="108" t="s">
        <v>505</v>
      </c>
      <c r="C469" s="150"/>
      <c r="D469" s="94" t="s">
        <v>20</v>
      </c>
      <c r="E469" s="149">
        <v>50.23</v>
      </c>
      <c r="F469" s="110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3.5" customHeight="1">
      <c r="A470" s="111">
        <v>45446</v>
      </c>
      <c r="B470" s="112" t="s">
        <v>506</v>
      </c>
      <c r="C470" s="148"/>
      <c r="D470" s="94" t="s">
        <v>20</v>
      </c>
      <c r="E470" s="149">
        <v>100.19</v>
      </c>
      <c r="F470" s="11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3.5" customHeight="1">
      <c r="A471" s="111">
        <v>45446</v>
      </c>
      <c r="B471" s="112" t="s">
        <v>93</v>
      </c>
      <c r="C471" s="148"/>
      <c r="D471" s="94" t="s">
        <v>27</v>
      </c>
      <c r="E471" s="149">
        <v>2.84</v>
      </c>
      <c r="F471" s="11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3.5" customHeight="1">
      <c r="A472" s="107">
        <v>45446</v>
      </c>
      <c r="B472" s="108" t="s">
        <v>308</v>
      </c>
      <c r="C472" s="115"/>
      <c r="D472" s="110"/>
      <c r="E472" s="151"/>
      <c r="F472" s="152">
        <v>13134.58</v>
      </c>
      <c r="G472" s="126">
        <f>F461+E462+E463+SUM(E464:E471)</f>
        <v>13135.579999999998</v>
      </c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3.5" customHeight="1">
      <c r="A473" s="111">
        <v>45447</v>
      </c>
      <c r="B473" s="112" t="s">
        <v>507</v>
      </c>
      <c r="C473" s="148"/>
      <c r="D473" s="94" t="s">
        <v>19</v>
      </c>
      <c r="E473" s="149">
        <v>50</v>
      </c>
      <c r="F473" s="11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3.5" customHeight="1">
      <c r="A474" s="107">
        <v>45447</v>
      </c>
      <c r="B474" s="108" t="s">
        <v>508</v>
      </c>
      <c r="C474" s="150"/>
      <c r="D474" s="94" t="s">
        <v>20</v>
      </c>
      <c r="E474" s="149">
        <v>100.11</v>
      </c>
      <c r="F474" s="110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3.5" customHeight="1">
      <c r="A475" s="111">
        <v>45447</v>
      </c>
      <c r="B475" s="112" t="s">
        <v>509</v>
      </c>
      <c r="C475" s="148"/>
      <c r="D475" s="94" t="s">
        <v>20</v>
      </c>
      <c r="E475" s="149">
        <v>100.05</v>
      </c>
      <c r="F475" s="11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3.5" customHeight="1">
      <c r="A476" s="111">
        <v>45447</v>
      </c>
      <c r="B476" s="112" t="s">
        <v>510</v>
      </c>
      <c r="C476" s="148"/>
      <c r="D476" s="94" t="s">
        <v>80</v>
      </c>
      <c r="E476" s="146">
        <v>-139</v>
      </c>
      <c r="F476" s="11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3.5" customHeight="1">
      <c r="A477" s="107">
        <v>45447</v>
      </c>
      <c r="B477" s="108" t="s">
        <v>81</v>
      </c>
      <c r="C477" s="150"/>
      <c r="D477" s="94" t="s">
        <v>511</v>
      </c>
      <c r="E477" s="146">
        <v>-7.16</v>
      </c>
      <c r="F477" s="110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3.5" customHeight="1">
      <c r="A478" s="111">
        <v>45447</v>
      </c>
      <c r="B478" s="112" t="s">
        <v>308</v>
      </c>
      <c r="C478" s="121"/>
      <c r="D478" s="114"/>
      <c r="E478" s="151"/>
      <c r="F478" s="153">
        <v>13238.58</v>
      </c>
      <c r="G478" s="126">
        <f>F472+E473+E474+E475+E476+E477</f>
        <v>13238.58</v>
      </c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3.5" customHeight="1">
      <c r="A479" s="107">
        <v>45448</v>
      </c>
      <c r="B479" s="108" t="s">
        <v>512</v>
      </c>
      <c r="C479" s="150"/>
      <c r="D479" s="94" t="s">
        <v>20</v>
      </c>
      <c r="E479" s="149">
        <v>150.12</v>
      </c>
      <c r="F479" s="110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3.5" customHeight="1">
      <c r="A480" s="111">
        <v>45448</v>
      </c>
      <c r="B480" s="112" t="s">
        <v>513</v>
      </c>
      <c r="C480" s="148"/>
      <c r="D480" s="94" t="s">
        <v>20</v>
      </c>
      <c r="E480" s="149">
        <v>100.06</v>
      </c>
      <c r="F480" s="11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3.5" customHeight="1">
      <c r="A481" s="107">
        <v>45448</v>
      </c>
      <c r="B481" s="108" t="s">
        <v>514</v>
      </c>
      <c r="C481" s="150"/>
      <c r="D481" s="94" t="s">
        <v>20</v>
      </c>
      <c r="E481" s="149">
        <v>50</v>
      </c>
      <c r="F481" s="110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3.5" customHeight="1">
      <c r="A482" s="111">
        <v>45448</v>
      </c>
      <c r="B482" s="112" t="s">
        <v>515</v>
      </c>
      <c r="C482" s="148"/>
      <c r="D482" s="94" t="s">
        <v>19</v>
      </c>
      <c r="E482" s="149">
        <v>50</v>
      </c>
      <c r="F482" s="11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3.5" customHeight="1">
      <c r="A483" s="111">
        <v>45448</v>
      </c>
      <c r="B483" s="112" t="s">
        <v>308</v>
      </c>
      <c r="C483" s="121"/>
      <c r="D483" s="114"/>
      <c r="E483" s="151"/>
      <c r="F483" s="153">
        <v>13588.76</v>
      </c>
      <c r="G483" s="126">
        <f>F478+E479+E480+E481+E482</f>
        <v>13588.76</v>
      </c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3.5" customHeight="1">
      <c r="A484" s="107">
        <v>45449</v>
      </c>
      <c r="B484" s="108" t="s">
        <v>516</v>
      </c>
      <c r="C484" s="150"/>
      <c r="D484" s="94" t="s">
        <v>20</v>
      </c>
      <c r="E484" s="149">
        <v>100.1</v>
      </c>
      <c r="F484" s="110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3.5" customHeight="1">
      <c r="A485" s="107">
        <v>45449</v>
      </c>
      <c r="B485" s="108" t="s">
        <v>308</v>
      </c>
      <c r="C485" s="115"/>
      <c r="D485" s="110"/>
      <c r="E485" s="151"/>
      <c r="F485" s="152">
        <v>13688.86</v>
      </c>
      <c r="G485" s="126">
        <f>F483+E484</f>
        <v>13688.86</v>
      </c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3.5" customHeight="1">
      <c r="A486" s="111">
        <v>45450</v>
      </c>
      <c r="B486" s="112" t="s">
        <v>517</v>
      </c>
      <c r="C486" s="148"/>
      <c r="D486" s="94" t="s">
        <v>20</v>
      </c>
      <c r="E486" s="149">
        <v>101</v>
      </c>
      <c r="F486" s="11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3.5" customHeight="1">
      <c r="A487" s="111">
        <v>45450</v>
      </c>
      <c r="B487" s="112" t="s">
        <v>308</v>
      </c>
      <c r="C487" s="121"/>
      <c r="D487" s="114"/>
      <c r="E487" s="151"/>
      <c r="F487" s="153">
        <v>13789.86</v>
      </c>
      <c r="G487" s="126">
        <f>F485+E486</f>
        <v>13789.86</v>
      </c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3.5" customHeight="1">
      <c r="A488" s="107">
        <v>45453</v>
      </c>
      <c r="B488" s="108" t="s">
        <v>518</v>
      </c>
      <c r="C488" s="150"/>
      <c r="D488" s="94" t="s">
        <v>20</v>
      </c>
      <c r="E488" s="149">
        <v>218</v>
      </c>
      <c r="F488" s="110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3.5" customHeight="1">
      <c r="A489" s="111">
        <v>45453</v>
      </c>
      <c r="B489" s="112" t="s">
        <v>519</v>
      </c>
      <c r="C489" s="148"/>
      <c r="D489" s="94" t="s">
        <v>20</v>
      </c>
      <c r="E489" s="149">
        <v>100.03</v>
      </c>
      <c r="F489" s="11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3.5" customHeight="1">
      <c r="A490" s="111">
        <v>45453</v>
      </c>
      <c r="B490" s="112" t="s">
        <v>308</v>
      </c>
      <c r="C490" s="121"/>
      <c r="D490" s="114"/>
      <c r="E490" s="151"/>
      <c r="F490" s="153">
        <v>14107.89</v>
      </c>
      <c r="G490" s="126">
        <f>F487+E488+E489</f>
        <v>14107.890000000001</v>
      </c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3.5" customHeight="1">
      <c r="A491" s="107">
        <v>45454</v>
      </c>
      <c r="B491" s="108" t="s">
        <v>89</v>
      </c>
      <c r="C491" s="147"/>
      <c r="D491" s="108" t="s">
        <v>520</v>
      </c>
      <c r="E491" s="146">
        <v>-714.1</v>
      </c>
      <c r="F491" s="110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3.5" customHeight="1">
      <c r="A492" s="111">
        <v>45454</v>
      </c>
      <c r="B492" s="112" t="s">
        <v>521</v>
      </c>
      <c r="C492" s="148"/>
      <c r="D492" s="94" t="s">
        <v>20</v>
      </c>
      <c r="E492" s="149">
        <v>50</v>
      </c>
      <c r="F492" s="11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3.5" customHeight="1">
      <c r="A493" s="107">
        <v>45454</v>
      </c>
      <c r="B493" s="108" t="s">
        <v>522</v>
      </c>
      <c r="C493" s="150"/>
      <c r="D493" s="94" t="s">
        <v>20</v>
      </c>
      <c r="E493" s="149">
        <v>100.13</v>
      </c>
      <c r="F493" s="110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3.5" customHeight="1">
      <c r="A494" s="107">
        <v>45454</v>
      </c>
      <c r="B494" s="108" t="s">
        <v>93</v>
      </c>
      <c r="C494" s="150"/>
      <c r="D494" s="94" t="s">
        <v>27</v>
      </c>
      <c r="E494" s="149">
        <v>1.34</v>
      </c>
      <c r="F494" s="110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3.5" customHeight="1">
      <c r="A495" s="111">
        <v>45454</v>
      </c>
      <c r="B495" s="112" t="s">
        <v>308</v>
      </c>
      <c r="C495" s="121"/>
      <c r="D495" s="114"/>
      <c r="E495" s="151"/>
      <c r="F495" s="153">
        <v>13545.26</v>
      </c>
      <c r="G495" s="126">
        <f>F490+E491+SUM(E492:E494)</f>
        <v>13545.259999999998</v>
      </c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3.5" customHeight="1">
      <c r="A496" s="107">
        <v>45455</v>
      </c>
      <c r="B496" s="108" t="s">
        <v>523</v>
      </c>
      <c r="C496" s="150"/>
      <c r="D496" s="94" t="s">
        <v>20</v>
      </c>
      <c r="E496" s="149">
        <v>100.22</v>
      </c>
      <c r="F496" s="110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3.5" customHeight="1">
      <c r="A497" s="111">
        <v>45455</v>
      </c>
      <c r="B497" s="112" t="s">
        <v>524</v>
      </c>
      <c r="C497" s="148"/>
      <c r="D497" s="94" t="s">
        <v>20</v>
      </c>
      <c r="E497" s="149">
        <v>100.14</v>
      </c>
      <c r="F497" s="11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3.5" customHeight="1">
      <c r="A498" s="107">
        <v>45455</v>
      </c>
      <c r="B498" s="108" t="s">
        <v>524</v>
      </c>
      <c r="C498" s="150"/>
      <c r="D498" s="94" t="s">
        <v>21</v>
      </c>
      <c r="E498" s="149">
        <v>50</v>
      </c>
      <c r="F498" s="110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3.5" customHeight="1">
      <c r="A499" s="111">
        <v>45455</v>
      </c>
      <c r="B499" s="112" t="s">
        <v>525</v>
      </c>
      <c r="C499" s="148"/>
      <c r="D499" s="94" t="s">
        <v>20</v>
      </c>
      <c r="E499" s="149">
        <v>100.03</v>
      </c>
      <c r="F499" s="11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3.5" customHeight="1">
      <c r="A500" s="111">
        <v>45455</v>
      </c>
      <c r="B500" s="112" t="s">
        <v>308</v>
      </c>
      <c r="C500" s="121"/>
      <c r="D500" s="114"/>
      <c r="E500" s="151"/>
      <c r="F500" s="153">
        <v>13895.65</v>
      </c>
      <c r="G500" s="126">
        <f>F495+SUM(E496:E499)</f>
        <v>13895.65</v>
      </c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3.5" customHeight="1">
      <c r="A501" s="111">
        <v>45457</v>
      </c>
      <c r="B501" s="112" t="s">
        <v>526</v>
      </c>
      <c r="C501" s="148"/>
      <c r="D501" s="112" t="s">
        <v>21</v>
      </c>
      <c r="E501" s="149">
        <v>50</v>
      </c>
      <c r="F501" s="11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3.5" customHeight="1">
      <c r="A502" s="107">
        <v>45457</v>
      </c>
      <c r="B502" s="108" t="s">
        <v>526</v>
      </c>
      <c r="C502" s="150"/>
      <c r="D502" s="94" t="s">
        <v>20</v>
      </c>
      <c r="E502" s="149">
        <v>100.15</v>
      </c>
      <c r="F502" s="110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3.5" customHeight="1">
      <c r="A503" s="107">
        <v>45457</v>
      </c>
      <c r="B503" s="108" t="s">
        <v>308</v>
      </c>
      <c r="C503" s="115"/>
      <c r="D503" s="110"/>
      <c r="E503" s="151"/>
      <c r="F503" s="152">
        <v>14045.8</v>
      </c>
      <c r="G503" s="126">
        <f>F500+E501+E502</f>
        <v>14045.8</v>
      </c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3.5" customHeight="1">
      <c r="A504" s="111">
        <v>45462</v>
      </c>
      <c r="B504" s="112" t="s">
        <v>89</v>
      </c>
      <c r="C504" s="145"/>
      <c r="D504" s="154" t="s">
        <v>527</v>
      </c>
      <c r="E504" s="146">
        <v>-405</v>
      </c>
      <c r="F504" s="11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3.5" customHeight="1">
      <c r="A505" s="111">
        <v>45462</v>
      </c>
      <c r="B505" s="112" t="s">
        <v>93</v>
      </c>
      <c r="C505" s="148"/>
      <c r="D505" s="94" t="s">
        <v>27</v>
      </c>
      <c r="E505" s="149">
        <v>1.06</v>
      </c>
      <c r="F505" s="11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3.5" customHeight="1">
      <c r="A506" s="107">
        <v>45462</v>
      </c>
      <c r="B506" s="108" t="s">
        <v>308</v>
      </c>
      <c r="C506" s="115"/>
      <c r="D506" s="110"/>
      <c r="E506" s="151"/>
      <c r="F506" s="152">
        <v>13641.86</v>
      </c>
      <c r="G506" s="126">
        <f>F503+E504+E505</f>
        <v>13641.859999999999</v>
      </c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3.5" customHeight="1">
      <c r="A507" s="111">
        <v>45463</v>
      </c>
      <c r="B507" s="112" t="s">
        <v>528</v>
      </c>
      <c r="C507" s="148"/>
      <c r="D507" s="112" t="s">
        <v>529</v>
      </c>
      <c r="E507" s="149">
        <v>10</v>
      </c>
      <c r="F507" s="11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3.5" customHeight="1">
      <c r="A508" s="107">
        <v>45463</v>
      </c>
      <c r="B508" s="108" t="s">
        <v>530</v>
      </c>
      <c r="C508" s="150"/>
      <c r="D508" s="112" t="s">
        <v>529</v>
      </c>
      <c r="E508" s="149">
        <v>10</v>
      </c>
      <c r="F508" s="110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3.5" customHeight="1">
      <c r="A509" s="111">
        <v>45463</v>
      </c>
      <c r="B509" s="112" t="s">
        <v>531</v>
      </c>
      <c r="C509" s="148"/>
      <c r="D509" s="112" t="s">
        <v>529</v>
      </c>
      <c r="E509" s="149">
        <v>30</v>
      </c>
      <c r="F509" s="11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3.5" customHeight="1">
      <c r="A510" s="107">
        <v>45463</v>
      </c>
      <c r="B510" s="108" t="s">
        <v>531</v>
      </c>
      <c r="C510" s="150"/>
      <c r="D510" s="112" t="s">
        <v>529</v>
      </c>
      <c r="E510" s="149">
        <v>10</v>
      </c>
      <c r="F510" s="110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3.5" customHeight="1">
      <c r="A511" s="111">
        <v>45463</v>
      </c>
      <c r="B511" s="112" t="s">
        <v>532</v>
      </c>
      <c r="C511" s="148"/>
      <c r="D511" s="112" t="s">
        <v>529</v>
      </c>
      <c r="E511" s="149">
        <v>10</v>
      </c>
      <c r="F511" s="11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3.5" customHeight="1">
      <c r="A512" s="107">
        <v>45463</v>
      </c>
      <c r="B512" s="108" t="s">
        <v>532</v>
      </c>
      <c r="C512" s="150"/>
      <c r="D512" s="112" t="s">
        <v>529</v>
      </c>
      <c r="E512" s="149">
        <v>10</v>
      </c>
      <c r="F512" s="110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3.5" customHeight="1">
      <c r="A513" s="111">
        <v>45463</v>
      </c>
      <c r="B513" s="112" t="s">
        <v>533</v>
      </c>
      <c r="C513" s="148"/>
      <c r="D513" s="112" t="s">
        <v>529</v>
      </c>
      <c r="E513" s="149">
        <v>10</v>
      </c>
      <c r="F513" s="11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3.5" customHeight="1">
      <c r="A514" s="107">
        <v>45463</v>
      </c>
      <c r="B514" s="108" t="s">
        <v>534</v>
      </c>
      <c r="C514" s="150"/>
      <c r="D514" s="112" t="s">
        <v>529</v>
      </c>
      <c r="E514" s="149">
        <v>15</v>
      </c>
      <c r="F514" s="110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3.5" customHeight="1">
      <c r="A515" s="111">
        <v>45463</v>
      </c>
      <c r="B515" s="112" t="s">
        <v>535</v>
      </c>
      <c r="C515" s="148"/>
      <c r="D515" s="112" t="s">
        <v>529</v>
      </c>
      <c r="E515" s="149">
        <v>10</v>
      </c>
      <c r="F515" s="11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3.5" customHeight="1">
      <c r="A516" s="107">
        <v>45463</v>
      </c>
      <c r="B516" s="108" t="s">
        <v>536</v>
      </c>
      <c r="C516" s="150"/>
      <c r="D516" s="112" t="s">
        <v>529</v>
      </c>
      <c r="E516" s="149">
        <v>10</v>
      </c>
      <c r="F516" s="110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3.5" customHeight="1">
      <c r="A517" s="111">
        <v>45463</v>
      </c>
      <c r="B517" s="112" t="s">
        <v>537</v>
      </c>
      <c r="C517" s="148"/>
      <c r="D517" s="112" t="s">
        <v>529</v>
      </c>
      <c r="E517" s="149">
        <v>20</v>
      </c>
      <c r="F517" s="11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3.5" customHeight="1">
      <c r="A518" s="107">
        <v>45463</v>
      </c>
      <c r="B518" s="108" t="s">
        <v>538</v>
      </c>
      <c r="C518" s="150"/>
      <c r="D518" s="112" t="s">
        <v>529</v>
      </c>
      <c r="E518" s="149">
        <v>10</v>
      </c>
      <c r="F518" s="110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3.5" customHeight="1">
      <c r="A519" s="111">
        <v>45463</v>
      </c>
      <c r="B519" s="112" t="s">
        <v>539</v>
      </c>
      <c r="C519" s="148"/>
      <c r="D519" s="112" t="s">
        <v>529</v>
      </c>
      <c r="E519" s="149">
        <v>10</v>
      </c>
      <c r="F519" s="11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3.5" customHeight="1">
      <c r="A520" s="107">
        <v>45463</v>
      </c>
      <c r="B520" s="108" t="s">
        <v>540</v>
      </c>
      <c r="C520" s="150"/>
      <c r="D520" s="112" t="s">
        <v>529</v>
      </c>
      <c r="E520" s="149">
        <v>40</v>
      </c>
      <c r="F520" s="110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3.5" customHeight="1">
      <c r="A521" s="111">
        <v>45463</v>
      </c>
      <c r="B521" s="112" t="s">
        <v>541</v>
      </c>
      <c r="C521" s="148"/>
      <c r="D521" s="112" t="s">
        <v>529</v>
      </c>
      <c r="E521" s="149">
        <v>10</v>
      </c>
      <c r="F521" s="11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3.5" customHeight="1">
      <c r="A522" s="107">
        <v>45463</v>
      </c>
      <c r="B522" s="108" t="s">
        <v>542</v>
      </c>
      <c r="C522" s="150"/>
      <c r="D522" s="112" t="s">
        <v>529</v>
      </c>
      <c r="E522" s="149">
        <v>20</v>
      </c>
      <c r="F522" s="110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3.5" customHeight="1">
      <c r="A523" s="111">
        <v>45463</v>
      </c>
      <c r="B523" s="112" t="s">
        <v>543</v>
      </c>
      <c r="C523" s="148"/>
      <c r="D523" s="112" t="s">
        <v>529</v>
      </c>
      <c r="E523" s="149">
        <v>10</v>
      </c>
      <c r="F523" s="11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3.5" customHeight="1">
      <c r="A524" s="107">
        <v>45463</v>
      </c>
      <c r="B524" s="108" t="s">
        <v>544</v>
      </c>
      <c r="C524" s="150"/>
      <c r="D524" s="112" t="s">
        <v>529</v>
      </c>
      <c r="E524" s="149">
        <v>7</v>
      </c>
      <c r="F524" s="110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3.5" customHeight="1">
      <c r="A525" s="111">
        <v>45463</v>
      </c>
      <c r="B525" s="112" t="s">
        <v>545</v>
      </c>
      <c r="C525" s="148"/>
      <c r="D525" s="112" t="s">
        <v>529</v>
      </c>
      <c r="E525" s="149">
        <v>20</v>
      </c>
      <c r="F525" s="11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3.5" customHeight="1">
      <c r="A526" s="107">
        <v>45463</v>
      </c>
      <c r="B526" s="108" t="s">
        <v>546</v>
      </c>
      <c r="C526" s="150"/>
      <c r="D526" s="112" t="s">
        <v>529</v>
      </c>
      <c r="E526" s="149">
        <v>15</v>
      </c>
      <c r="F526" s="110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3.5" customHeight="1">
      <c r="A527" s="111">
        <v>45463</v>
      </c>
      <c r="B527" s="112" t="s">
        <v>547</v>
      </c>
      <c r="C527" s="148"/>
      <c r="D527" s="112" t="s">
        <v>529</v>
      </c>
      <c r="E527" s="149">
        <v>10</v>
      </c>
      <c r="F527" s="11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3.5" customHeight="1">
      <c r="A528" s="107">
        <v>45463</v>
      </c>
      <c r="B528" s="108" t="s">
        <v>548</v>
      </c>
      <c r="C528" s="150"/>
      <c r="D528" s="112" t="s">
        <v>529</v>
      </c>
      <c r="E528" s="149">
        <v>10</v>
      </c>
      <c r="F528" s="110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3.5" customHeight="1">
      <c r="A529" s="111">
        <v>45463</v>
      </c>
      <c r="B529" s="112" t="s">
        <v>549</v>
      </c>
      <c r="C529" s="148"/>
      <c r="D529" s="112" t="s">
        <v>529</v>
      </c>
      <c r="E529" s="149">
        <v>10</v>
      </c>
      <c r="F529" s="11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3.5" customHeight="1">
      <c r="A530" s="107">
        <v>45463</v>
      </c>
      <c r="B530" s="108" t="s">
        <v>550</v>
      </c>
      <c r="C530" s="150"/>
      <c r="D530" s="112" t="s">
        <v>529</v>
      </c>
      <c r="E530" s="149">
        <v>10</v>
      </c>
      <c r="F530" s="110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3.5" customHeight="1">
      <c r="A531" s="111">
        <v>45463</v>
      </c>
      <c r="B531" s="112" t="s">
        <v>551</v>
      </c>
      <c r="C531" s="148"/>
      <c r="D531" s="112" t="s">
        <v>529</v>
      </c>
      <c r="E531" s="149">
        <v>20</v>
      </c>
      <c r="F531" s="11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3.5" customHeight="1">
      <c r="A532" s="107">
        <v>45463</v>
      </c>
      <c r="B532" s="108" t="s">
        <v>552</v>
      </c>
      <c r="C532" s="150"/>
      <c r="D532" s="112" t="s">
        <v>529</v>
      </c>
      <c r="E532" s="149">
        <v>7</v>
      </c>
      <c r="F532" s="110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3.5" customHeight="1">
      <c r="A533" s="111">
        <v>45463</v>
      </c>
      <c r="B533" s="112" t="s">
        <v>553</v>
      </c>
      <c r="C533" s="148"/>
      <c r="D533" s="112" t="s">
        <v>529</v>
      </c>
      <c r="E533" s="149">
        <v>7</v>
      </c>
      <c r="F533" s="11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3.5" customHeight="1">
      <c r="A534" s="107">
        <v>45463</v>
      </c>
      <c r="B534" s="108" t="s">
        <v>554</v>
      </c>
      <c r="C534" s="150"/>
      <c r="D534" s="112" t="s">
        <v>529</v>
      </c>
      <c r="E534" s="149">
        <v>20</v>
      </c>
      <c r="F534" s="110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3.5" customHeight="1">
      <c r="A535" s="111">
        <v>45463</v>
      </c>
      <c r="B535" s="112" t="s">
        <v>555</v>
      </c>
      <c r="C535" s="148"/>
      <c r="D535" s="112" t="s">
        <v>529</v>
      </c>
      <c r="E535" s="149">
        <v>10</v>
      </c>
      <c r="F535" s="11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3.5" customHeight="1">
      <c r="A536" s="107">
        <v>45463</v>
      </c>
      <c r="B536" s="108" t="s">
        <v>556</v>
      </c>
      <c r="C536" s="150"/>
      <c r="D536" s="112" t="s">
        <v>529</v>
      </c>
      <c r="E536" s="149">
        <v>10</v>
      </c>
      <c r="F536" s="110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3.5" customHeight="1">
      <c r="A537" s="111">
        <v>45463</v>
      </c>
      <c r="B537" s="112" t="s">
        <v>556</v>
      </c>
      <c r="C537" s="148"/>
      <c r="D537" s="112" t="s">
        <v>529</v>
      </c>
      <c r="E537" s="149">
        <v>14</v>
      </c>
      <c r="F537" s="11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3.5" customHeight="1">
      <c r="A538" s="107">
        <v>45463</v>
      </c>
      <c r="B538" s="108" t="s">
        <v>557</v>
      </c>
      <c r="C538" s="150"/>
      <c r="D538" s="112" t="s">
        <v>529</v>
      </c>
      <c r="E538" s="149">
        <v>10</v>
      </c>
      <c r="F538" s="110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3.5" customHeight="1">
      <c r="A539" s="111">
        <v>45463</v>
      </c>
      <c r="B539" s="112" t="s">
        <v>557</v>
      </c>
      <c r="C539" s="148"/>
      <c r="D539" s="112" t="s">
        <v>529</v>
      </c>
      <c r="E539" s="149">
        <v>7</v>
      </c>
      <c r="F539" s="11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3.5" customHeight="1">
      <c r="A540" s="107">
        <v>45463</v>
      </c>
      <c r="B540" s="108" t="s">
        <v>558</v>
      </c>
      <c r="C540" s="150"/>
      <c r="D540" s="112" t="s">
        <v>529</v>
      </c>
      <c r="E540" s="149">
        <v>20</v>
      </c>
      <c r="F540" s="110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3.5" customHeight="1">
      <c r="A541" s="111">
        <v>45463</v>
      </c>
      <c r="B541" s="112" t="s">
        <v>558</v>
      </c>
      <c r="C541" s="148"/>
      <c r="D541" s="112" t="s">
        <v>529</v>
      </c>
      <c r="E541" s="149">
        <v>10</v>
      </c>
      <c r="F541" s="11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3.5" customHeight="1">
      <c r="A542" s="107">
        <v>45463</v>
      </c>
      <c r="B542" s="108" t="s">
        <v>559</v>
      </c>
      <c r="C542" s="150"/>
      <c r="D542" s="112" t="s">
        <v>529</v>
      </c>
      <c r="E542" s="149">
        <v>10</v>
      </c>
      <c r="F542" s="110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3.5" customHeight="1">
      <c r="A543" s="111">
        <v>45463</v>
      </c>
      <c r="B543" s="112" t="s">
        <v>560</v>
      </c>
      <c r="C543" s="148"/>
      <c r="D543" s="112" t="s">
        <v>529</v>
      </c>
      <c r="E543" s="149">
        <v>20</v>
      </c>
      <c r="F543" s="11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3.5" customHeight="1">
      <c r="A544" s="107">
        <v>45463</v>
      </c>
      <c r="B544" s="108" t="s">
        <v>561</v>
      </c>
      <c r="C544" s="150"/>
      <c r="D544" s="112" t="s">
        <v>529</v>
      </c>
      <c r="E544" s="149">
        <v>14</v>
      </c>
      <c r="F544" s="110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3.5" customHeight="1">
      <c r="A545" s="111">
        <v>45463</v>
      </c>
      <c r="B545" s="112" t="s">
        <v>562</v>
      </c>
      <c r="C545" s="148"/>
      <c r="D545" s="112" t="s">
        <v>529</v>
      </c>
      <c r="E545" s="149">
        <v>7</v>
      </c>
      <c r="F545" s="11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3.5" customHeight="1">
      <c r="A546" s="107">
        <v>45463</v>
      </c>
      <c r="B546" s="108" t="s">
        <v>563</v>
      </c>
      <c r="C546" s="150"/>
      <c r="D546" s="112" t="s">
        <v>529</v>
      </c>
      <c r="E546" s="149">
        <v>10</v>
      </c>
      <c r="F546" s="110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3.5" customHeight="1">
      <c r="A547" s="111">
        <v>45463</v>
      </c>
      <c r="B547" s="112" t="s">
        <v>564</v>
      </c>
      <c r="C547" s="148"/>
      <c r="D547" s="112" t="s">
        <v>529</v>
      </c>
      <c r="E547" s="149">
        <v>20</v>
      </c>
      <c r="F547" s="11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3.5" customHeight="1">
      <c r="A548" s="107">
        <v>45463</v>
      </c>
      <c r="B548" s="108" t="s">
        <v>565</v>
      </c>
      <c r="C548" s="150"/>
      <c r="D548" s="112" t="s">
        <v>529</v>
      </c>
      <c r="E548" s="149">
        <v>20</v>
      </c>
      <c r="F548" s="110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3.5" customHeight="1">
      <c r="A549" s="111">
        <v>45463</v>
      </c>
      <c r="B549" s="112" t="s">
        <v>566</v>
      </c>
      <c r="C549" s="148"/>
      <c r="D549" s="112" t="s">
        <v>529</v>
      </c>
      <c r="E549" s="149">
        <v>20</v>
      </c>
      <c r="F549" s="11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3.5" customHeight="1">
      <c r="A550" s="107">
        <v>45463</v>
      </c>
      <c r="B550" s="108" t="s">
        <v>567</v>
      </c>
      <c r="C550" s="150"/>
      <c r="D550" s="112" t="s">
        <v>529</v>
      </c>
      <c r="E550" s="149">
        <v>10</v>
      </c>
      <c r="F550" s="110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3.5" customHeight="1">
      <c r="A551" s="111">
        <v>45463</v>
      </c>
      <c r="B551" s="112" t="s">
        <v>568</v>
      </c>
      <c r="C551" s="148"/>
      <c r="D551" s="112" t="s">
        <v>529</v>
      </c>
      <c r="E551" s="149">
        <v>10</v>
      </c>
      <c r="F551" s="11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3.5" customHeight="1">
      <c r="A552" s="107">
        <v>45463</v>
      </c>
      <c r="B552" s="108" t="s">
        <v>568</v>
      </c>
      <c r="C552" s="150"/>
      <c r="D552" s="112" t="s">
        <v>529</v>
      </c>
      <c r="E552" s="149">
        <v>10</v>
      </c>
      <c r="F552" s="110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3.5" customHeight="1">
      <c r="A553" s="111">
        <v>45463</v>
      </c>
      <c r="B553" s="112" t="s">
        <v>568</v>
      </c>
      <c r="C553" s="148"/>
      <c r="D553" s="112" t="s">
        <v>529</v>
      </c>
      <c r="E553" s="149">
        <v>10</v>
      </c>
      <c r="F553" s="11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3.5" customHeight="1">
      <c r="A554" s="107">
        <v>45463</v>
      </c>
      <c r="B554" s="108" t="s">
        <v>569</v>
      </c>
      <c r="C554" s="150"/>
      <c r="D554" s="112" t="s">
        <v>529</v>
      </c>
      <c r="E554" s="149">
        <v>20</v>
      </c>
      <c r="F554" s="110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3.5" customHeight="1">
      <c r="A555" s="111">
        <v>45463</v>
      </c>
      <c r="B555" s="112" t="s">
        <v>570</v>
      </c>
      <c r="C555" s="148"/>
      <c r="D555" s="112" t="s">
        <v>529</v>
      </c>
      <c r="E555" s="149">
        <v>10</v>
      </c>
      <c r="F555" s="11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3.5" customHeight="1">
      <c r="A556" s="107">
        <v>45463</v>
      </c>
      <c r="B556" s="108" t="s">
        <v>571</v>
      </c>
      <c r="C556" s="150"/>
      <c r="D556" s="94" t="s">
        <v>20</v>
      </c>
      <c r="E556" s="149">
        <v>100.02</v>
      </c>
      <c r="F556" s="110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3.5" customHeight="1">
      <c r="A557" s="111">
        <v>45463</v>
      </c>
      <c r="B557" s="112" t="s">
        <v>572</v>
      </c>
      <c r="C557" s="148"/>
      <c r="D557" s="112" t="s">
        <v>21</v>
      </c>
      <c r="E557" s="149">
        <v>26</v>
      </c>
      <c r="F557" s="114"/>
      <c r="G557" s="84" t="s">
        <v>24</v>
      </c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3.5" customHeight="1">
      <c r="A558" s="111">
        <v>45463</v>
      </c>
      <c r="B558" s="112" t="s">
        <v>308</v>
      </c>
      <c r="C558" s="121"/>
      <c r="D558" s="114"/>
      <c r="E558" s="151"/>
      <c r="F558" s="153">
        <v>14420.88</v>
      </c>
      <c r="G558" s="126">
        <f>F506+SUM(E507:E557)</f>
        <v>14420.880000000001</v>
      </c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3.5" customHeight="1">
      <c r="A559" s="107">
        <v>45464</v>
      </c>
      <c r="B559" s="108" t="s">
        <v>573</v>
      </c>
      <c r="C559" s="150"/>
      <c r="D559" s="112" t="s">
        <v>529</v>
      </c>
      <c r="E559" s="149">
        <v>20</v>
      </c>
      <c r="F559" s="110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3.5" customHeight="1">
      <c r="A560" s="111">
        <v>45464</v>
      </c>
      <c r="B560" s="112" t="s">
        <v>574</v>
      </c>
      <c r="C560" s="148"/>
      <c r="D560" s="94" t="s">
        <v>20</v>
      </c>
      <c r="E560" s="149">
        <v>100.16</v>
      </c>
      <c r="F560" s="11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3.5" customHeight="1">
      <c r="A561" s="111">
        <v>45464</v>
      </c>
      <c r="B561" s="112" t="s">
        <v>308</v>
      </c>
      <c r="C561" s="121"/>
      <c r="D561" s="114"/>
      <c r="E561" s="151"/>
      <c r="F561" s="153">
        <v>14541.04</v>
      </c>
      <c r="G561" s="126">
        <f>F558+E559+E560</f>
        <v>14541.039999999999</v>
      </c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3.5" customHeight="1">
      <c r="A562" s="107">
        <v>45467</v>
      </c>
      <c r="B562" s="108" t="s">
        <v>308</v>
      </c>
      <c r="C562" s="115"/>
      <c r="D562" s="110"/>
      <c r="E562" s="151"/>
      <c r="F562" s="152">
        <v>14541.04</v>
      </c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3.5" customHeight="1">
      <c r="A563" s="111">
        <v>45468</v>
      </c>
      <c r="B563" s="112" t="s">
        <v>575</v>
      </c>
      <c r="C563" s="148"/>
      <c r="D563" s="112" t="s">
        <v>21</v>
      </c>
      <c r="E563" s="149">
        <v>30</v>
      </c>
      <c r="F563" s="11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3.5" customHeight="1">
      <c r="A564" s="111">
        <v>45468</v>
      </c>
      <c r="B564" s="112" t="s">
        <v>308</v>
      </c>
      <c r="C564" s="121"/>
      <c r="D564" s="114"/>
      <c r="E564" s="151"/>
      <c r="F564" s="153">
        <v>14571.04</v>
      </c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3.5" customHeight="1">
      <c r="A565" s="107">
        <v>45469</v>
      </c>
      <c r="B565" s="108" t="s">
        <v>576</v>
      </c>
      <c r="C565" s="150"/>
      <c r="D565" s="108" t="s">
        <v>21</v>
      </c>
      <c r="E565" s="149">
        <v>30</v>
      </c>
      <c r="F565" s="110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3.5" customHeight="1">
      <c r="A566" s="111">
        <v>45469</v>
      </c>
      <c r="B566" s="112" t="s">
        <v>577</v>
      </c>
      <c r="C566" s="148"/>
      <c r="D566" s="112" t="s">
        <v>21</v>
      </c>
      <c r="E566" s="149">
        <v>30</v>
      </c>
      <c r="F566" s="11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3.5" customHeight="1">
      <c r="A567" s="111">
        <v>45469</v>
      </c>
      <c r="B567" s="112" t="s">
        <v>308</v>
      </c>
      <c r="C567" s="121"/>
      <c r="D567" s="114"/>
      <c r="E567" s="151"/>
      <c r="F567" s="153">
        <v>14631.04</v>
      </c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3.5" customHeight="1">
      <c r="A568" s="107">
        <v>45470</v>
      </c>
      <c r="B568" s="108" t="s">
        <v>89</v>
      </c>
      <c r="C568" s="147"/>
      <c r="D568" s="127" t="s">
        <v>578</v>
      </c>
      <c r="E568" s="146">
        <v>-1031.6400000000001</v>
      </c>
      <c r="F568" s="110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3.5" customHeight="1">
      <c r="A569" s="107">
        <v>45470</v>
      </c>
      <c r="B569" s="108" t="s">
        <v>93</v>
      </c>
      <c r="C569" s="150"/>
      <c r="D569" s="94" t="s">
        <v>27</v>
      </c>
      <c r="E569" s="149">
        <v>2.66</v>
      </c>
      <c r="F569" s="110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3.5" customHeight="1">
      <c r="A570" s="111">
        <v>45470</v>
      </c>
      <c r="B570" s="112" t="s">
        <v>308</v>
      </c>
      <c r="C570" s="121"/>
      <c r="D570" s="114"/>
      <c r="E570" s="151"/>
      <c r="F570" s="153">
        <v>13602.06</v>
      </c>
      <c r="G570" s="126">
        <f>F567+E568+E569</f>
        <v>13602.060000000001</v>
      </c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3.5" customHeight="1">
      <c r="A571" s="107">
        <v>45471</v>
      </c>
      <c r="B571" s="108" t="s">
        <v>579</v>
      </c>
      <c r="C571" s="150"/>
      <c r="D571" s="108" t="s">
        <v>21</v>
      </c>
      <c r="E571" s="149">
        <v>30</v>
      </c>
      <c r="F571" s="110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3.5" customHeight="1">
      <c r="A572" s="107">
        <v>45471</v>
      </c>
      <c r="B572" s="108" t="s">
        <v>308</v>
      </c>
      <c r="C572" s="155"/>
      <c r="D572" s="156"/>
      <c r="E572" s="157"/>
      <c r="F572" s="152">
        <v>13632.06</v>
      </c>
      <c r="G572" s="126">
        <f>F570+E571</f>
        <v>13632.06</v>
      </c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3.5" customHeight="1">
      <c r="A573" s="107"/>
      <c r="B573" s="108"/>
      <c r="C573" s="155"/>
      <c r="D573" s="156"/>
      <c r="E573" s="157"/>
      <c r="F573" s="152"/>
      <c r="G573" s="126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3.5" customHeight="1">
      <c r="A574" s="158">
        <v>45474</v>
      </c>
      <c r="B574" s="112" t="s">
        <v>89</v>
      </c>
      <c r="C574" s="145"/>
      <c r="D574" s="112" t="s">
        <v>580</v>
      </c>
      <c r="E574" s="159">
        <v>-436.02</v>
      </c>
      <c r="F574" s="160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3.5" customHeight="1">
      <c r="A575" s="161">
        <v>45474</v>
      </c>
      <c r="B575" s="108" t="s">
        <v>89</v>
      </c>
      <c r="C575" s="147"/>
      <c r="D575" s="162" t="s">
        <v>581</v>
      </c>
      <c r="E575" s="159">
        <v>-715.2</v>
      </c>
      <c r="F575" s="156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3.5" customHeight="1">
      <c r="A576" s="158">
        <v>45474</v>
      </c>
      <c r="B576" s="112" t="s">
        <v>582</v>
      </c>
      <c r="C576" s="163"/>
      <c r="D576" s="112" t="s">
        <v>583</v>
      </c>
      <c r="E576" s="164">
        <v>30</v>
      </c>
      <c r="F576" s="160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3.5" customHeight="1">
      <c r="A577" s="161">
        <v>45474</v>
      </c>
      <c r="B577" s="108" t="s">
        <v>582</v>
      </c>
      <c r="C577" s="165"/>
      <c r="D577" s="94" t="s">
        <v>20</v>
      </c>
      <c r="E577" s="164">
        <v>100</v>
      </c>
      <c r="F577" s="156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3.5" customHeight="1">
      <c r="A578" s="158">
        <v>45474</v>
      </c>
      <c r="B578" s="112" t="s">
        <v>584</v>
      </c>
      <c r="C578" s="163"/>
      <c r="D578" s="94" t="s">
        <v>20</v>
      </c>
      <c r="E578" s="164">
        <v>100.05</v>
      </c>
      <c r="F578" s="160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3.5" customHeight="1">
      <c r="A579" s="158">
        <v>45474</v>
      </c>
      <c r="B579" s="112" t="s">
        <v>93</v>
      </c>
      <c r="C579" s="163"/>
      <c r="D579" s="94" t="s">
        <v>27</v>
      </c>
      <c r="E579" s="164">
        <v>2.39</v>
      </c>
      <c r="F579" s="160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3.5" customHeight="1">
      <c r="A580" s="161">
        <v>45474</v>
      </c>
      <c r="B580" s="108" t="s">
        <v>308</v>
      </c>
      <c r="C580" s="155"/>
      <c r="D580" s="156"/>
      <c r="E580" s="157"/>
      <c r="F580" s="152">
        <v>12713.28</v>
      </c>
      <c r="G580" s="126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3.5" customHeight="1">
      <c r="A581" s="158">
        <v>45475</v>
      </c>
      <c r="B581" s="112" t="s">
        <v>585</v>
      </c>
      <c r="C581" s="163"/>
      <c r="D581" s="94" t="s">
        <v>20</v>
      </c>
      <c r="E581" s="164">
        <v>100</v>
      </c>
      <c r="F581" s="160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3.5" customHeight="1">
      <c r="A582" s="161">
        <v>45475</v>
      </c>
      <c r="B582" s="108" t="s">
        <v>586</v>
      </c>
      <c r="C582" s="165"/>
      <c r="D582" s="94" t="s">
        <v>80</v>
      </c>
      <c r="E582" s="159">
        <v>-139</v>
      </c>
      <c r="F582" s="156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3.5" customHeight="1">
      <c r="A583" s="158">
        <v>45475</v>
      </c>
      <c r="B583" s="112" t="s">
        <v>81</v>
      </c>
      <c r="C583" s="163"/>
      <c r="D583" s="94" t="s">
        <v>587</v>
      </c>
      <c r="E583" s="159">
        <v>-5.5</v>
      </c>
      <c r="F583" s="160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3.5" customHeight="1">
      <c r="A584" s="158">
        <v>45475</v>
      </c>
      <c r="B584" s="112" t="s">
        <v>93</v>
      </c>
      <c r="C584" s="163"/>
      <c r="D584" s="94" t="s">
        <v>27</v>
      </c>
      <c r="E584" s="164">
        <v>0.12</v>
      </c>
      <c r="F584" s="160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3.5" customHeight="1">
      <c r="A585" s="161">
        <v>45475</v>
      </c>
      <c r="B585" s="108" t="s">
        <v>308</v>
      </c>
      <c r="C585" s="155"/>
      <c r="D585" s="156"/>
      <c r="E585" s="157"/>
      <c r="F585" s="152">
        <v>12668.9</v>
      </c>
      <c r="G585" s="126">
        <f>F580+E581+E582+E583+E584</f>
        <v>12668.900000000001</v>
      </c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3.5" customHeight="1">
      <c r="A586" s="158">
        <v>45476</v>
      </c>
      <c r="B586" s="112" t="s">
        <v>588</v>
      </c>
      <c r="C586" s="163"/>
      <c r="D586" s="94" t="s">
        <v>20</v>
      </c>
      <c r="E586" s="164">
        <v>50</v>
      </c>
      <c r="F586" s="160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3.5" customHeight="1">
      <c r="A587" s="161">
        <v>45476</v>
      </c>
      <c r="B587" s="108" t="s">
        <v>589</v>
      </c>
      <c r="C587" s="165"/>
      <c r="D587" s="112" t="s">
        <v>583</v>
      </c>
      <c r="E587" s="164">
        <v>30</v>
      </c>
      <c r="F587" s="156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3.5" customHeight="1">
      <c r="A588" s="158">
        <v>45476</v>
      </c>
      <c r="B588" s="112" t="s">
        <v>590</v>
      </c>
      <c r="C588" s="163"/>
      <c r="D588" s="112" t="s">
        <v>583</v>
      </c>
      <c r="E588" s="164">
        <v>30</v>
      </c>
      <c r="F588" s="160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3.5" customHeight="1">
      <c r="A589" s="158">
        <v>45476</v>
      </c>
      <c r="B589" s="112" t="s">
        <v>308</v>
      </c>
      <c r="C589" s="166"/>
      <c r="D589" s="160"/>
      <c r="E589" s="157"/>
      <c r="F589" s="153">
        <v>12778.9</v>
      </c>
      <c r="G589" s="126">
        <f>F585+E586+E587+E588</f>
        <v>12778.9</v>
      </c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3.5" customHeight="1">
      <c r="A590" s="161">
        <v>45477</v>
      </c>
      <c r="B590" s="108" t="s">
        <v>89</v>
      </c>
      <c r="C590" s="147" t="s">
        <v>591</v>
      </c>
      <c r="D590" s="108" t="s">
        <v>592</v>
      </c>
      <c r="E590" s="159">
        <v>-300</v>
      </c>
      <c r="F590" s="156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3.5" customHeight="1">
      <c r="A591" s="158">
        <v>45477</v>
      </c>
      <c r="B591" s="112" t="s">
        <v>593</v>
      </c>
      <c r="C591" s="163"/>
      <c r="D591" s="94" t="s">
        <v>19</v>
      </c>
      <c r="E591" s="149">
        <v>50</v>
      </c>
      <c r="F591" s="160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3.5" customHeight="1">
      <c r="A592" s="161">
        <v>45477</v>
      </c>
      <c r="B592" s="108" t="s">
        <v>594</v>
      </c>
      <c r="C592" s="165"/>
      <c r="D592" s="112" t="s">
        <v>583</v>
      </c>
      <c r="E592" s="164">
        <v>30</v>
      </c>
      <c r="F592" s="156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3.5" customHeight="1">
      <c r="A593" s="158">
        <v>45477</v>
      </c>
      <c r="B593" s="112" t="s">
        <v>595</v>
      </c>
      <c r="C593" s="163"/>
      <c r="D593" s="94" t="s">
        <v>20</v>
      </c>
      <c r="E593" s="164">
        <v>100</v>
      </c>
      <c r="F593" s="160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3.5" customHeight="1">
      <c r="A594" s="161">
        <v>45477</v>
      </c>
      <c r="B594" s="108" t="s">
        <v>596</v>
      </c>
      <c r="C594" s="165"/>
      <c r="D594" s="112" t="s">
        <v>583</v>
      </c>
      <c r="E594" s="164">
        <v>30</v>
      </c>
      <c r="F594" s="156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3.5" customHeight="1">
      <c r="A595" s="161">
        <v>45477</v>
      </c>
      <c r="B595" s="108" t="s">
        <v>93</v>
      </c>
      <c r="C595" s="165"/>
      <c r="D595" s="94" t="s">
        <v>27</v>
      </c>
      <c r="E595" s="164">
        <v>0.24</v>
      </c>
      <c r="F595" s="156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3.5" customHeight="1">
      <c r="A596" s="158">
        <v>45477</v>
      </c>
      <c r="B596" s="112" t="s">
        <v>308</v>
      </c>
      <c r="C596" s="166"/>
      <c r="D596" s="160"/>
      <c r="E596" s="157"/>
      <c r="F596" s="153">
        <v>12689.14</v>
      </c>
      <c r="G596" s="126">
        <f>F589+E590+SUM(E591:E595)</f>
        <v>12689.14</v>
      </c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3.5" customHeight="1">
      <c r="A597" s="161">
        <v>45478</v>
      </c>
      <c r="B597" s="108" t="s">
        <v>597</v>
      </c>
      <c r="C597" s="165"/>
      <c r="D597" s="94" t="s">
        <v>20</v>
      </c>
      <c r="E597" s="164">
        <v>100.01</v>
      </c>
      <c r="F597" s="156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3.5" customHeight="1">
      <c r="A598" s="158">
        <v>45478</v>
      </c>
      <c r="B598" s="112" t="s">
        <v>598</v>
      </c>
      <c r="C598" s="163"/>
      <c r="D598" s="112" t="s">
        <v>599</v>
      </c>
      <c r="E598" s="164">
        <v>16</v>
      </c>
      <c r="F598" s="160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3.5" customHeight="1">
      <c r="A599" s="158">
        <v>45478</v>
      </c>
      <c r="B599" s="112" t="s">
        <v>308</v>
      </c>
      <c r="C599" s="166"/>
      <c r="D599" s="160"/>
      <c r="E599" s="157"/>
      <c r="F599" s="153">
        <v>12805.15</v>
      </c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3.5" customHeight="1">
      <c r="A600" s="161">
        <v>45481</v>
      </c>
      <c r="B600" s="108" t="s">
        <v>89</v>
      </c>
      <c r="C600" s="147" t="s">
        <v>600</v>
      </c>
      <c r="D600" s="108" t="s">
        <v>601</v>
      </c>
      <c r="E600" s="159">
        <v>-168</v>
      </c>
      <c r="F600" s="156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3.5" customHeight="1">
      <c r="A601" s="158">
        <v>45481</v>
      </c>
      <c r="B601" s="112" t="s">
        <v>89</v>
      </c>
      <c r="C601" s="145" t="s">
        <v>602</v>
      </c>
      <c r="D601" s="112" t="s">
        <v>603</v>
      </c>
      <c r="E601" s="159">
        <v>-159.78</v>
      </c>
      <c r="F601" s="160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3.5" customHeight="1">
      <c r="A602" s="161">
        <v>45481</v>
      </c>
      <c r="B602" s="108" t="s">
        <v>89</v>
      </c>
      <c r="C602" s="147" t="s">
        <v>604</v>
      </c>
      <c r="D602" s="108" t="s">
        <v>605</v>
      </c>
      <c r="E602" s="159">
        <v>-1750</v>
      </c>
      <c r="F602" s="156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3.5" customHeight="1">
      <c r="A603" s="158">
        <v>45481</v>
      </c>
      <c r="B603" s="112" t="s">
        <v>89</v>
      </c>
      <c r="C603" s="145" t="s">
        <v>606</v>
      </c>
      <c r="D603" s="112" t="s">
        <v>607</v>
      </c>
      <c r="E603" s="159">
        <v>-600</v>
      </c>
      <c r="F603" s="160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3.5" customHeight="1">
      <c r="A604" s="161">
        <v>45481</v>
      </c>
      <c r="B604" s="108" t="s">
        <v>608</v>
      </c>
      <c r="C604" s="165"/>
      <c r="D604" s="112" t="s">
        <v>599</v>
      </c>
      <c r="E604" s="164">
        <v>30</v>
      </c>
      <c r="F604" s="167"/>
      <c r="G604" s="167"/>
      <c r="H604" s="168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3.5" customHeight="1">
      <c r="A605" s="158">
        <v>45481</v>
      </c>
      <c r="B605" s="112" t="s">
        <v>609</v>
      </c>
      <c r="C605" s="163"/>
      <c r="D605" s="112" t="s">
        <v>599</v>
      </c>
      <c r="E605" s="164">
        <v>50</v>
      </c>
      <c r="F605" s="169"/>
      <c r="G605" s="169"/>
      <c r="H605" s="170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3.5" customHeight="1">
      <c r="A606" s="161">
        <v>45481</v>
      </c>
      <c r="B606" s="108" t="s">
        <v>610</v>
      </c>
      <c r="C606" s="165"/>
      <c r="D606" s="94" t="s">
        <v>20</v>
      </c>
      <c r="E606" s="164">
        <v>100.1</v>
      </c>
      <c r="F606" s="167"/>
      <c r="G606" s="167"/>
      <c r="H606" s="168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3.5" customHeight="1">
      <c r="A607" s="158">
        <v>45481</v>
      </c>
      <c r="B607" s="112" t="s">
        <v>611</v>
      </c>
      <c r="C607" s="163"/>
      <c r="D607" s="112" t="s">
        <v>599</v>
      </c>
      <c r="E607" s="164">
        <v>26</v>
      </c>
      <c r="F607" s="169"/>
      <c r="G607" s="169"/>
      <c r="H607" s="170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3.5" customHeight="1">
      <c r="A608" s="161">
        <v>45481</v>
      </c>
      <c r="B608" s="108" t="s">
        <v>612</v>
      </c>
      <c r="C608" s="165"/>
      <c r="D608" s="112" t="s">
        <v>599</v>
      </c>
      <c r="E608" s="164">
        <v>26</v>
      </c>
      <c r="F608" s="167"/>
      <c r="G608" s="167"/>
      <c r="H608" s="168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3.5" customHeight="1">
      <c r="A609" s="158">
        <v>45481</v>
      </c>
      <c r="B609" s="112" t="s">
        <v>612</v>
      </c>
      <c r="C609" s="163"/>
      <c r="D609" s="112" t="s">
        <v>599</v>
      </c>
      <c r="E609" s="164">
        <v>15</v>
      </c>
      <c r="F609" s="169"/>
      <c r="G609" s="169"/>
      <c r="H609" s="170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3.5" customHeight="1">
      <c r="A610" s="161">
        <v>45481</v>
      </c>
      <c r="B610" s="108" t="s">
        <v>613</v>
      </c>
      <c r="C610" s="165"/>
      <c r="D610" s="94" t="s">
        <v>20</v>
      </c>
      <c r="E610" s="164">
        <v>100.12</v>
      </c>
      <c r="F610" s="167"/>
      <c r="G610" s="167"/>
      <c r="H610" s="168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3.5" customHeight="1">
      <c r="A611" s="161">
        <v>45481</v>
      </c>
      <c r="B611" s="108" t="s">
        <v>613</v>
      </c>
      <c r="C611" s="165"/>
      <c r="D611" s="94" t="s">
        <v>614</v>
      </c>
      <c r="E611" s="149">
        <v>50</v>
      </c>
      <c r="F611" s="167"/>
      <c r="G611" s="167"/>
      <c r="H611" s="168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3.5" customHeight="1">
      <c r="A612" s="158">
        <v>45481</v>
      </c>
      <c r="B612" s="112" t="s">
        <v>615</v>
      </c>
      <c r="C612" s="163"/>
      <c r="D612" s="112" t="s">
        <v>599</v>
      </c>
      <c r="E612" s="164">
        <v>50</v>
      </c>
      <c r="F612" s="169"/>
      <c r="G612" s="169"/>
      <c r="H612" s="170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3.5" customHeight="1">
      <c r="A613" s="161">
        <v>45481</v>
      </c>
      <c r="B613" s="108" t="s">
        <v>616</v>
      </c>
      <c r="C613" s="165"/>
      <c r="D613" s="112" t="s">
        <v>599</v>
      </c>
      <c r="E613" s="164">
        <v>48</v>
      </c>
      <c r="F613" s="167"/>
      <c r="G613" s="167"/>
      <c r="H613" s="168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3.5" customHeight="1">
      <c r="A614" s="158">
        <v>45481</v>
      </c>
      <c r="B614" s="112" t="s">
        <v>617</v>
      </c>
      <c r="C614" s="163"/>
      <c r="D614" s="112" t="s">
        <v>599</v>
      </c>
      <c r="E614" s="164">
        <v>10</v>
      </c>
      <c r="F614" s="169"/>
      <c r="G614" s="169"/>
      <c r="H614" s="170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3.5" customHeight="1">
      <c r="A615" s="161">
        <v>45481</v>
      </c>
      <c r="B615" s="108" t="s">
        <v>617</v>
      </c>
      <c r="C615" s="165"/>
      <c r="D615" s="112" t="s">
        <v>599</v>
      </c>
      <c r="E615" s="164">
        <v>10</v>
      </c>
      <c r="F615" s="169"/>
      <c r="G615" s="169"/>
      <c r="H615" s="170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3.5" customHeight="1">
      <c r="A616" s="158">
        <v>45481</v>
      </c>
      <c r="B616" s="112" t="s">
        <v>617</v>
      </c>
      <c r="C616" s="163"/>
      <c r="D616" s="112" t="s">
        <v>599</v>
      </c>
      <c r="E616" s="164">
        <v>18</v>
      </c>
      <c r="F616" s="160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3.5" customHeight="1">
      <c r="A617" s="158">
        <v>45481</v>
      </c>
      <c r="B617" s="112" t="s">
        <v>93</v>
      </c>
      <c r="C617" s="163"/>
      <c r="D617" s="94" t="s">
        <v>27</v>
      </c>
      <c r="E617" s="164">
        <v>5.25</v>
      </c>
      <c r="F617" s="160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3.5" customHeight="1">
      <c r="A618" s="161">
        <v>45481</v>
      </c>
      <c r="B618" s="108" t="s">
        <v>308</v>
      </c>
      <c r="C618" s="155"/>
      <c r="D618" s="156"/>
      <c r="E618" s="157"/>
      <c r="F618" s="152">
        <v>10665.84</v>
      </c>
      <c r="G618" s="126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3.5" customHeight="1">
      <c r="A619" s="158">
        <v>45483</v>
      </c>
      <c r="B619" s="112" t="s">
        <v>618</v>
      </c>
      <c r="C619" s="163"/>
      <c r="D619" s="94" t="s">
        <v>20</v>
      </c>
      <c r="E619" s="164">
        <v>50</v>
      </c>
      <c r="F619" s="160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3.5" customHeight="1">
      <c r="A620" s="161">
        <v>45483</v>
      </c>
      <c r="B620" s="108" t="s">
        <v>619</v>
      </c>
      <c r="C620" s="165"/>
      <c r="D620" s="94" t="s">
        <v>20</v>
      </c>
      <c r="E620" s="164">
        <v>100.03</v>
      </c>
      <c r="F620" s="156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3.5" customHeight="1">
      <c r="A621" s="158">
        <v>45483</v>
      </c>
      <c r="B621" s="112" t="s">
        <v>620</v>
      </c>
      <c r="C621" s="163"/>
      <c r="D621" s="94" t="s">
        <v>20</v>
      </c>
      <c r="E621" s="164">
        <v>100.19</v>
      </c>
      <c r="F621" s="160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3.5" customHeight="1">
      <c r="A622" s="158">
        <v>45483</v>
      </c>
      <c r="B622" s="112" t="s">
        <v>308</v>
      </c>
      <c r="C622" s="166"/>
      <c r="D622" s="160"/>
      <c r="E622" s="157"/>
      <c r="F622" s="153">
        <v>10916.06</v>
      </c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3.5" customHeight="1">
      <c r="A623" s="161">
        <v>45484</v>
      </c>
      <c r="B623" s="108" t="s">
        <v>621</v>
      </c>
      <c r="C623" s="165"/>
      <c r="D623" s="94" t="s">
        <v>20</v>
      </c>
      <c r="E623" s="164">
        <v>100.11</v>
      </c>
      <c r="F623" s="156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3.5" customHeight="1">
      <c r="A624" s="158">
        <v>45484</v>
      </c>
      <c r="B624" s="112" t="s">
        <v>622</v>
      </c>
      <c r="C624" s="163"/>
      <c r="D624" s="94" t="s">
        <v>20</v>
      </c>
      <c r="E624" s="164">
        <v>100.14</v>
      </c>
      <c r="F624" s="160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3.5" customHeight="1">
      <c r="A625" s="161">
        <v>45484</v>
      </c>
      <c r="B625" s="108" t="s">
        <v>623</v>
      </c>
      <c r="C625" s="165"/>
      <c r="D625" s="94" t="s">
        <v>20</v>
      </c>
      <c r="E625" s="164">
        <v>50</v>
      </c>
      <c r="F625" s="156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3.5" customHeight="1">
      <c r="A626" s="158">
        <v>45484</v>
      </c>
      <c r="B626" s="112" t="s">
        <v>624</v>
      </c>
      <c r="C626" s="163"/>
      <c r="D626" s="94" t="s">
        <v>20</v>
      </c>
      <c r="E626" s="164">
        <v>50.2</v>
      </c>
      <c r="F626" s="160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3.5" customHeight="1">
      <c r="A627" s="161">
        <v>45484</v>
      </c>
      <c r="B627" s="108" t="s">
        <v>625</v>
      </c>
      <c r="C627" s="165"/>
      <c r="D627" s="94" t="s">
        <v>20</v>
      </c>
      <c r="E627" s="164">
        <v>100.03</v>
      </c>
      <c r="F627" s="156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3.5" customHeight="1">
      <c r="A628" s="158">
        <v>45484</v>
      </c>
      <c r="B628" s="112" t="s">
        <v>626</v>
      </c>
      <c r="C628" s="163"/>
      <c r="D628" s="94" t="s">
        <v>20</v>
      </c>
      <c r="E628" s="164">
        <v>100.13</v>
      </c>
      <c r="F628" s="160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3.5" customHeight="1">
      <c r="A629" s="161">
        <v>45484</v>
      </c>
      <c r="B629" s="108" t="s">
        <v>627</v>
      </c>
      <c r="C629" s="165"/>
      <c r="D629" s="94" t="s">
        <v>20</v>
      </c>
      <c r="E629" s="164">
        <v>100.07</v>
      </c>
      <c r="F629" s="156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3.5" customHeight="1">
      <c r="A630" s="161">
        <v>45484</v>
      </c>
      <c r="B630" s="108" t="s">
        <v>308</v>
      </c>
      <c r="C630" s="155"/>
      <c r="D630" s="156"/>
      <c r="E630" s="157"/>
      <c r="F630" s="152">
        <v>11516.74</v>
      </c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3.5" customHeight="1">
      <c r="A631" s="158">
        <v>45485</v>
      </c>
      <c r="B631" s="112" t="s">
        <v>628</v>
      </c>
      <c r="C631" s="163"/>
      <c r="D631" s="112" t="s">
        <v>629</v>
      </c>
      <c r="E631" s="159">
        <v>-10000</v>
      </c>
      <c r="F631" s="160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3.5" customHeight="1">
      <c r="A632" s="161">
        <v>45485</v>
      </c>
      <c r="B632" s="108" t="s">
        <v>630</v>
      </c>
      <c r="C632" s="165"/>
      <c r="D632" s="108" t="s">
        <v>631</v>
      </c>
      <c r="E632" s="164">
        <v>6952</v>
      </c>
      <c r="F632" s="156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3.5" customHeight="1">
      <c r="A633" s="161">
        <v>45485</v>
      </c>
      <c r="B633" s="108" t="s">
        <v>93</v>
      </c>
      <c r="C633" s="165"/>
      <c r="D633" s="94" t="s">
        <v>27</v>
      </c>
      <c r="E633" s="164">
        <v>3.04</v>
      </c>
      <c r="F633" s="156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3.5" customHeight="1">
      <c r="A634" s="158">
        <v>45485</v>
      </c>
      <c r="B634" s="112" t="s">
        <v>308</v>
      </c>
      <c r="C634" s="166"/>
      <c r="D634" s="160"/>
      <c r="E634" s="157"/>
      <c r="F634" s="153">
        <v>8471.7800000000007</v>
      </c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3.5" customHeight="1">
      <c r="A635" s="161">
        <v>45488</v>
      </c>
      <c r="B635" s="108" t="s">
        <v>89</v>
      </c>
      <c r="C635" s="147" t="s">
        <v>632</v>
      </c>
      <c r="D635" s="171" t="s">
        <v>633</v>
      </c>
      <c r="E635" s="159">
        <v>-399.52</v>
      </c>
      <c r="F635" s="172">
        <f>499.4+E635</f>
        <v>99.88</v>
      </c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3.5" customHeight="1">
      <c r="A636" s="158">
        <v>45488</v>
      </c>
      <c r="B636" s="112" t="s">
        <v>89</v>
      </c>
      <c r="C636" s="145" t="s">
        <v>634</v>
      </c>
      <c r="D636" s="112" t="s">
        <v>635</v>
      </c>
      <c r="E636" s="159">
        <v>-440.95</v>
      </c>
      <c r="F636" s="160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3.5" customHeight="1">
      <c r="A637" s="161">
        <v>45488</v>
      </c>
      <c r="B637" s="108" t="s">
        <v>89</v>
      </c>
      <c r="C637" s="147" t="s">
        <v>636</v>
      </c>
      <c r="D637" s="108" t="s">
        <v>637</v>
      </c>
      <c r="E637" s="159">
        <v>-87.8</v>
      </c>
      <c r="F637" s="156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3.5" customHeight="1">
      <c r="A638" s="158">
        <v>45488</v>
      </c>
      <c r="B638" s="112" t="s">
        <v>89</v>
      </c>
      <c r="C638" s="145" t="s">
        <v>638</v>
      </c>
      <c r="D638" s="112" t="s">
        <v>639</v>
      </c>
      <c r="E638" s="159">
        <v>-599.28</v>
      </c>
      <c r="F638" s="160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3.5" customHeight="1">
      <c r="A639" s="161">
        <v>45488</v>
      </c>
      <c r="B639" s="108" t="s">
        <v>89</v>
      </c>
      <c r="C639" s="147" t="s">
        <v>640</v>
      </c>
      <c r="D639" s="112" t="s">
        <v>641</v>
      </c>
      <c r="E639" s="159">
        <v>-227.17</v>
      </c>
      <c r="F639" s="156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3.5" customHeight="1">
      <c r="A640" s="158">
        <v>45488</v>
      </c>
      <c r="B640" s="112" t="s">
        <v>89</v>
      </c>
      <c r="C640" s="145" t="s">
        <v>642</v>
      </c>
      <c r="D640" s="112" t="s">
        <v>643</v>
      </c>
      <c r="E640" s="159">
        <v>-33</v>
      </c>
      <c r="F640" s="160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3.5" customHeight="1">
      <c r="A641" s="161">
        <v>45488</v>
      </c>
      <c r="B641" s="108" t="s">
        <v>89</v>
      </c>
      <c r="C641" s="147" t="s">
        <v>644</v>
      </c>
      <c r="D641" s="171" t="s">
        <v>645</v>
      </c>
      <c r="E641" s="159">
        <v>-519.67999999999995</v>
      </c>
      <c r="F641" s="156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3.5" customHeight="1">
      <c r="A642" s="158">
        <v>45488</v>
      </c>
      <c r="B642" s="112" t="s">
        <v>89</v>
      </c>
      <c r="C642" s="145" t="s">
        <v>646</v>
      </c>
      <c r="D642" s="171" t="s">
        <v>647</v>
      </c>
      <c r="E642" s="159">
        <v>-99.88</v>
      </c>
      <c r="F642" s="160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3.5" customHeight="1">
      <c r="A643" s="161">
        <v>45488</v>
      </c>
      <c r="B643" s="108" t="s">
        <v>89</v>
      </c>
      <c r="C643" s="147" t="s">
        <v>648</v>
      </c>
      <c r="D643" s="112" t="s">
        <v>649</v>
      </c>
      <c r="E643" s="159">
        <v>-28.01</v>
      </c>
      <c r="F643" s="156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3.5" customHeight="1">
      <c r="A644" s="158">
        <v>45488</v>
      </c>
      <c r="B644" s="112" t="s">
        <v>89</v>
      </c>
      <c r="C644" s="145" t="s">
        <v>650</v>
      </c>
      <c r="D644" s="112" t="s">
        <v>651</v>
      </c>
      <c r="E644" s="159">
        <v>-220.9</v>
      </c>
      <c r="F644" s="160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3.5" customHeight="1">
      <c r="A645" s="161">
        <v>45488</v>
      </c>
      <c r="B645" s="108" t="s">
        <v>652</v>
      </c>
      <c r="C645" s="165"/>
      <c r="D645" s="108" t="s">
        <v>631</v>
      </c>
      <c r="E645" s="164">
        <v>99.88</v>
      </c>
      <c r="F645" s="156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3.5" customHeight="1">
      <c r="A646" s="158">
        <v>45488</v>
      </c>
      <c r="B646" s="112" t="s">
        <v>653</v>
      </c>
      <c r="C646" s="163"/>
      <c r="D646" s="108" t="s">
        <v>631</v>
      </c>
      <c r="E646" s="164">
        <v>250</v>
      </c>
      <c r="F646" s="160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3.5" customHeight="1">
      <c r="A647" s="158">
        <v>45488</v>
      </c>
      <c r="B647" s="112" t="s">
        <v>93</v>
      </c>
      <c r="C647" s="163"/>
      <c r="D647" s="94" t="s">
        <v>27</v>
      </c>
      <c r="E647" s="164">
        <v>0.55000000000000004</v>
      </c>
      <c r="F647" s="160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3.5" customHeight="1">
      <c r="A648" s="161">
        <v>45488</v>
      </c>
      <c r="B648" s="108" t="s">
        <v>308</v>
      </c>
      <c r="C648" s="155"/>
      <c r="D648" s="156"/>
      <c r="E648" s="157"/>
      <c r="F648" s="152">
        <v>6166.02</v>
      </c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3.5" customHeight="1">
      <c r="A649" s="158">
        <v>45489</v>
      </c>
      <c r="B649" s="112" t="s">
        <v>654</v>
      </c>
      <c r="C649" s="163"/>
      <c r="D649" s="112" t="s">
        <v>21</v>
      </c>
      <c r="E649" s="164">
        <v>55</v>
      </c>
      <c r="F649" s="160"/>
      <c r="G649" s="84" t="s">
        <v>655</v>
      </c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3.5" customHeight="1">
      <c r="A650" s="161">
        <v>45489</v>
      </c>
      <c r="B650" s="108" t="s">
        <v>656</v>
      </c>
      <c r="C650" s="165"/>
      <c r="D650" s="94" t="s">
        <v>20</v>
      </c>
      <c r="E650" s="164">
        <v>100.22</v>
      </c>
      <c r="F650" s="156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3.5" customHeight="1">
      <c r="A651" s="158">
        <v>45489</v>
      </c>
      <c r="B651" s="112" t="s">
        <v>657</v>
      </c>
      <c r="C651" s="163"/>
      <c r="D651" s="112" t="s">
        <v>21</v>
      </c>
      <c r="E651" s="164">
        <v>223</v>
      </c>
      <c r="F651" s="160"/>
      <c r="G651" s="84" t="s">
        <v>658</v>
      </c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3.5" customHeight="1">
      <c r="A652" s="161">
        <v>45489</v>
      </c>
      <c r="B652" s="108" t="s">
        <v>657</v>
      </c>
      <c r="C652" s="165"/>
      <c r="D652" s="108" t="s">
        <v>21</v>
      </c>
      <c r="E652" s="164">
        <v>55</v>
      </c>
      <c r="F652" s="156"/>
      <c r="G652" s="84" t="s">
        <v>655</v>
      </c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3.5" customHeight="1">
      <c r="A653" s="158">
        <v>45489</v>
      </c>
      <c r="B653" s="112" t="s">
        <v>659</v>
      </c>
      <c r="C653" s="163"/>
      <c r="D653" s="112" t="s">
        <v>21</v>
      </c>
      <c r="E653" s="164">
        <v>55</v>
      </c>
      <c r="F653" s="160"/>
      <c r="G653" s="84" t="s">
        <v>655</v>
      </c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3.5" customHeight="1">
      <c r="A654" s="161">
        <v>45489</v>
      </c>
      <c r="B654" s="108" t="s">
        <v>660</v>
      </c>
      <c r="C654" s="165"/>
      <c r="D654" s="108" t="s">
        <v>21</v>
      </c>
      <c r="E654" s="164">
        <v>473</v>
      </c>
      <c r="F654" s="156"/>
      <c r="G654" s="84" t="s">
        <v>661</v>
      </c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3.5" customHeight="1">
      <c r="A655" s="161">
        <v>45489</v>
      </c>
      <c r="B655" s="108" t="s">
        <v>308</v>
      </c>
      <c r="C655" s="155"/>
      <c r="D655" s="156"/>
      <c r="E655" s="157"/>
      <c r="F655" s="152">
        <v>7127.24</v>
      </c>
      <c r="G655" s="126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3.5" customHeight="1">
      <c r="A656" s="158">
        <v>45490</v>
      </c>
      <c r="B656" s="112" t="s">
        <v>662</v>
      </c>
      <c r="C656" s="163"/>
      <c r="D656" s="112" t="s">
        <v>21</v>
      </c>
      <c r="E656" s="164">
        <v>348</v>
      </c>
      <c r="F656" s="160"/>
      <c r="G656" s="84" t="s">
        <v>661</v>
      </c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3.5" customHeight="1">
      <c r="A657" s="161">
        <v>45490</v>
      </c>
      <c r="B657" s="108" t="s">
        <v>662</v>
      </c>
      <c r="C657" s="165"/>
      <c r="D657" s="112" t="s">
        <v>21</v>
      </c>
      <c r="E657" s="164">
        <v>82.5</v>
      </c>
      <c r="F657" s="156"/>
      <c r="G657" s="84" t="s">
        <v>655</v>
      </c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3.5" customHeight="1">
      <c r="A658" s="158">
        <v>45490</v>
      </c>
      <c r="B658" s="112" t="s">
        <v>663</v>
      </c>
      <c r="C658" s="163"/>
      <c r="D658" s="94" t="s">
        <v>20</v>
      </c>
      <c r="E658" s="164">
        <v>100.16</v>
      </c>
      <c r="F658" s="160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3.5" customHeight="1">
      <c r="A659" s="161">
        <v>45490</v>
      </c>
      <c r="B659" s="108" t="s">
        <v>664</v>
      </c>
      <c r="C659" s="165"/>
      <c r="D659" s="108" t="s">
        <v>21</v>
      </c>
      <c r="E659" s="164">
        <v>223</v>
      </c>
      <c r="F659" s="156"/>
      <c r="G659" s="84" t="s">
        <v>658</v>
      </c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3.5" customHeight="1">
      <c r="A660" s="158">
        <v>45490</v>
      </c>
      <c r="B660" s="112" t="s">
        <v>665</v>
      </c>
      <c r="C660" s="163"/>
      <c r="D660" s="94" t="s">
        <v>20</v>
      </c>
      <c r="E660" s="164">
        <v>100.15</v>
      </c>
      <c r="F660" s="160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3.5" customHeight="1">
      <c r="A661" s="161">
        <v>45490</v>
      </c>
      <c r="B661" s="108" t="s">
        <v>666</v>
      </c>
      <c r="C661" s="165"/>
      <c r="D661" s="108" t="s">
        <v>21</v>
      </c>
      <c r="E661" s="164">
        <v>250</v>
      </c>
      <c r="F661" s="156"/>
      <c r="G661" s="84" t="s">
        <v>667</v>
      </c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3.5" customHeight="1">
      <c r="A662" s="158">
        <v>45490</v>
      </c>
      <c r="B662" s="112" t="s">
        <v>668</v>
      </c>
      <c r="C662" s="163"/>
      <c r="D662" s="112" t="s">
        <v>21</v>
      </c>
      <c r="E662" s="164">
        <v>82.5</v>
      </c>
      <c r="F662" s="160"/>
      <c r="G662" s="84" t="s">
        <v>669</v>
      </c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3.5" customHeight="1">
      <c r="A663" s="158">
        <v>45490</v>
      </c>
      <c r="B663" s="112" t="s">
        <v>308</v>
      </c>
      <c r="C663" s="166"/>
      <c r="D663" s="160"/>
      <c r="E663" s="157"/>
      <c r="F663" s="153">
        <v>8313.5499999999993</v>
      </c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3.5" customHeight="1">
      <c r="A664" s="161">
        <v>45491</v>
      </c>
      <c r="B664" s="108" t="s">
        <v>670</v>
      </c>
      <c r="C664" s="165"/>
      <c r="D664" s="108" t="s">
        <v>21</v>
      </c>
      <c r="E664" s="164">
        <v>55</v>
      </c>
      <c r="F664" s="156"/>
      <c r="G664" s="84" t="s">
        <v>669</v>
      </c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3.5" customHeight="1">
      <c r="A665" s="158">
        <v>45491</v>
      </c>
      <c r="B665" s="112" t="s">
        <v>671</v>
      </c>
      <c r="C665" s="163"/>
      <c r="D665" s="108" t="s">
        <v>21</v>
      </c>
      <c r="E665" s="164">
        <v>110</v>
      </c>
      <c r="F665" s="160"/>
      <c r="G665" s="84" t="s">
        <v>669</v>
      </c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3.5" customHeight="1">
      <c r="A666" s="161">
        <v>45491</v>
      </c>
      <c r="B666" s="108" t="s">
        <v>672</v>
      </c>
      <c r="C666" s="165"/>
      <c r="D666" s="108" t="s">
        <v>21</v>
      </c>
      <c r="E666" s="164">
        <v>55</v>
      </c>
      <c r="F666" s="156"/>
      <c r="G666" s="84" t="s">
        <v>669</v>
      </c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3.5" customHeight="1">
      <c r="A667" s="158">
        <v>45491</v>
      </c>
      <c r="B667" s="112" t="s">
        <v>673</v>
      </c>
      <c r="C667" s="163"/>
      <c r="D667" s="108" t="s">
        <v>21</v>
      </c>
      <c r="E667" s="164">
        <v>165</v>
      </c>
      <c r="F667" s="160"/>
      <c r="G667" s="84" t="s">
        <v>669</v>
      </c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3.5" customHeight="1">
      <c r="A668" s="161">
        <v>45491</v>
      </c>
      <c r="B668" s="108" t="s">
        <v>674</v>
      </c>
      <c r="C668" s="165"/>
      <c r="D668" s="108" t="s">
        <v>21</v>
      </c>
      <c r="E668" s="164">
        <v>82.5</v>
      </c>
      <c r="F668" s="156"/>
      <c r="G668" s="84" t="s">
        <v>669</v>
      </c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3.5" customHeight="1">
      <c r="A669" s="158">
        <v>45491</v>
      </c>
      <c r="B669" s="112" t="s">
        <v>675</v>
      </c>
      <c r="C669" s="163"/>
      <c r="D669" s="108" t="s">
        <v>21</v>
      </c>
      <c r="E669" s="164">
        <v>55</v>
      </c>
      <c r="F669" s="160"/>
      <c r="G669" s="84" t="s">
        <v>669</v>
      </c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3.5" customHeight="1">
      <c r="A670" s="161">
        <v>45491</v>
      </c>
      <c r="B670" s="108" t="s">
        <v>676</v>
      </c>
      <c r="C670" s="165"/>
      <c r="D670" s="108" t="s">
        <v>21</v>
      </c>
      <c r="E670" s="164">
        <v>55</v>
      </c>
      <c r="F670" s="156"/>
      <c r="G670" s="84" t="s">
        <v>669</v>
      </c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3.5" customHeight="1">
      <c r="A671" s="158">
        <v>45491</v>
      </c>
      <c r="B671" s="112" t="s">
        <v>677</v>
      </c>
      <c r="C671" s="163"/>
      <c r="D671" s="108" t="s">
        <v>21</v>
      </c>
      <c r="E671" s="164">
        <v>110</v>
      </c>
      <c r="F671" s="160"/>
      <c r="G671" s="84" t="s">
        <v>669</v>
      </c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3.5" customHeight="1">
      <c r="A672" s="161">
        <v>45491</v>
      </c>
      <c r="B672" s="108" t="s">
        <v>678</v>
      </c>
      <c r="C672" s="165"/>
      <c r="D672" s="108" t="s">
        <v>21</v>
      </c>
      <c r="E672" s="164">
        <v>110</v>
      </c>
      <c r="F672" s="156"/>
      <c r="G672" s="84" t="s">
        <v>669</v>
      </c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3.5" customHeight="1">
      <c r="A673" s="158">
        <v>45491</v>
      </c>
      <c r="B673" s="112" t="s">
        <v>679</v>
      </c>
      <c r="C673" s="163"/>
      <c r="D673" s="108" t="s">
        <v>21</v>
      </c>
      <c r="E673" s="164">
        <v>27.5</v>
      </c>
      <c r="F673" s="160"/>
      <c r="G673" s="84" t="s">
        <v>669</v>
      </c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3.5" customHeight="1">
      <c r="A674" s="161">
        <v>45491</v>
      </c>
      <c r="B674" s="108" t="s">
        <v>680</v>
      </c>
      <c r="C674" s="165"/>
      <c r="D674" s="108" t="s">
        <v>21</v>
      </c>
      <c r="E674" s="164">
        <v>110</v>
      </c>
      <c r="F674" s="156"/>
      <c r="G674" s="84" t="s">
        <v>669</v>
      </c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3.5" customHeight="1">
      <c r="A675" s="158">
        <v>45492</v>
      </c>
      <c r="B675" s="112" t="s">
        <v>681</v>
      </c>
      <c r="C675" s="163"/>
      <c r="D675" s="108" t="s">
        <v>21</v>
      </c>
      <c r="E675" s="164">
        <v>110</v>
      </c>
      <c r="F675" s="160"/>
      <c r="G675" s="84" t="s">
        <v>669</v>
      </c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3.5" customHeight="1">
      <c r="A676" s="161">
        <v>45492</v>
      </c>
      <c r="B676" s="108" t="s">
        <v>682</v>
      </c>
      <c r="C676" s="165"/>
      <c r="D676" s="108" t="s">
        <v>21</v>
      </c>
      <c r="E676" s="164">
        <v>55</v>
      </c>
      <c r="F676" s="156"/>
      <c r="G676" s="84" t="s">
        <v>669</v>
      </c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3.5" customHeight="1">
      <c r="A677" s="158">
        <v>45492</v>
      </c>
      <c r="B677" s="112" t="s">
        <v>683</v>
      </c>
      <c r="C677" s="163"/>
      <c r="D677" s="108" t="s">
        <v>21</v>
      </c>
      <c r="E677" s="164">
        <v>55</v>
      </c>
      <c r="F677" s="160"/>
      <c r="G677" s="84" t="s">
        <v>669</v>
      </c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3.5" customHeight="1">
      <c r="A678" s="161">
        <v>45495</v>
      </c>
      <c r="B678" s="108" t="s">
        <v>89</v>
      </c>
      <c r="C678" s="147" t="s">
        <v>684</v>
      </c>
      <c r="D678" s="108" t="s">
        <v>685</v>
      </c>
      <c r="E678" s="159">
        <v>-1650</v>
      </c>
      <c r="F678" s="156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3.5" customHeight="1">
      <c r="A679" s="158">
        <v>45495</v>
      </c>
      <c r="B679" s="112" t="s">
        <v>686</v>
      </c>
      <c r="C679" s="163"/>
      <c r="D679" s="112" t="s">
        <v>21</v>
      </c>
      <c r="E679" s="164">
        <v>110</v>
      </c>
      <c r="F679" s="160"/>
      <c r="G679" s="84" t="s">
        <v>669</v>
      </c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3.5" customHeight="1">
      <c r="A680" s="161">
        <v>45495</v>
      </c>
      <c r="B680" s="108" t="s">
        <v>687</v>
      </c>
      <c r="C680" s="165"/>
      <c r="D680" s="108" t="s">
        <v>21</v>
      </c>
      <c r="E680" s="164">
        <v>82.5</v>
      </c>
      <c r="F680" s="156"/>
      <c r="G680" s="84" t="s">
        <v>669</v>
      </c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3.5" customHeight="1">
      <c r="A681" s="158">
        <v>45495</v>
      </c>
      <c r="B681" s="112" t="s">
        <v>688</v>
      </c>
      <c r="C681" s="163"/>
      <c r="D681" s="112" t="s">
        <v>21</v>
      </c>
      <c r="E681" s="164">
        <v>110</v>
      </c>
      <c r="F681" s="160"/>
      <c r="G681" s="84" t="s">
        <v>669</v>
      </c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3.5" customHeight="1">
      <c r="A682" s="161">
        <v>45495</v>
      </c>
      <c r="B682" s="108" t="s">
        <v>689</v>
      </c>
      <c r="C682" s="165"/>
      <c r="D682" s="108" t="s">
        <v>21</v>
      </c>
      <c r="E682" s="164">
        <v>27.5</v>
      </c>
      <c r="F682" s="156"/>
      <c r="G682" s="84" t="s">
        <v>669</v>
      </c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3.5" customHeight="1">
      <c r="A683" s="158">
        <v>45495</v>
      </c>
      <c r="B683" s="112" t="s">
        <v>690</v>
      </c>
      <c r="C683" s="163"/>
      <c r="D683" s="94" t="s">
        <v>20</v>
      </c>
      <c r="E683" s="164">
        <v>100.02</v>
      </c>
      <c r="F683" s="160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3.5" customHeight="1">
      <c r="A684" s="161">
        <v>45495</v>
      </c>
      <c r="B684" s="108" t="s">
        <v>691</v>
      </c>
      <c r="C684" s="165"/>
      <c r="D684" s="108" t="s">
        <v>21</v>
      </c>
      <c r="E684" s="164">
        <v>110</v>
      </c>
      <c r="F684" s="156"/>
      <c r="G684" s="84" t="s">
        <v>669</v>
      </c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3.5" customHeight="1">
      <c r="A685" s="161">
        <v>45495</v>
      </c>
      <c r="B685" s="108" t="s">
        <v>93</v>
      </c>
      <c r="C685" s="165"/>
      <c r="D685" s="94" t="s">
        <v>27</v>
      </c>
      <c r="E685" s="164">
        <v>0.27</v>
      </c>
      <c r="F685" s="156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3.5" customHeight="1">
      <c r="A686" s="158">
        <v>45495</v>
      </c>
      <c r="B686" s="112" t="s">
        <v>308</v>
      </c>
      <c r="C686" s="166"/>
      <c r="D686" s="160"/>
      <c r="E686" s="157"/>
      <c r="F686" s="153">
        <v>8358.84</v>
      </c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3.5" customHeight="1">
      <c r="A687" s="161">
        <v>45496</v>
      </c>
      <c r="B687" s="108" t="s">
        <v>692</v>
      </c>
      <c r="C687" s="165"/>
      <c r="D687" s="108" t="s">
        <v>21</v>
      </c>
      <c r="E687" s="164">
        <v>223</v>
      </c>
      <c r="F687" s="156"/>
      <c r="G687" s="84" t="s">
        <v>658</v>
      </c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3.5" customHeight="1">
      <c r="A688" s="161">
        <v>45496</v>
      </c>
      <c r="B688" s="108" t="s">
        <v>308</v>
      </c>
      <c r="C688" s="155"/>
      <c r="D688" s="156"/>
      <c r="E688" s="157"/>
      <c r="F688" s="152">
        <v>8581.84</v>
      </c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3.5" customHeight="1">
      <c r="A689" s="161">
        <v>45498</v>
      </c>
      <c r="B689" s="108" t="s">
        <v>89</v>
      </c>
      <c r="C689" s="147" t="s">
        <v>693</v>
      </c>
      <c r="D689" s="127" t="s">
        <v>694</v>
      </c>
      <c r="E689" s="159">
        <v>-5320</v>
      </c>
      <c r="F689" s="156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3.5" customHeight="1">
      <c r="A690" s="158">
        <v>45498</v>
      </c>
      <c r="B690" s="112" t="s">
        <v>695</v>
      </c>
      <c r="C690" s="163"/>
      <c r="D690" s="112" t="s">
        <v>21</v>
      </c>
      <c r="E690" s="164">
        <v>38</v>
      </c>
      <c r="F690" s="160"/>
      <c r="G690" s="84" t="s">
        <v>696</v>
      </c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3.5" customHeight="1">
      <c r="A691" s="158">
        <v>45498</v>
      </c>
      <c r="B691" s="112" t="s">
        <v>93</v>
      </c>
      <c r="C691" s="163"/>
      <c r="D691" s="94" t="s">
        <v>27</v>
      </c>
      <c r="E691" s="164">
        <v>0.89</v>
      </c>
      <c r="F691" s="160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3.5" customHeight="1">
      <c r="A692" s="161">
        <v>45502</v>
      </c>
      <c r="B692" s="108" t="s">
        <v>308</v>
      </c>
      <c r="C692" s="155"/>
      <c r="D692" s="156"/>
      <c r="E692" s="157"/>
      <c r="F692" s="152">
        <v>3300.73</v>
      </c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3.5" customHeight="1">
      <c r="A693" s="158">
        <v>45503</v>
      </c>
      <c r="B693" s="112" t="s">
        <v>89</v>
      </c>
      <c r="C693" s="145"/>
      <c r="D693" s="112" t="s">
        <v>697</v>
      </c>
      <c r="E693" s="159">
        <v>-329.7</v>
      </c>
      <c r="F693" s="160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3.5" customHeight="1">
      <c r="A694" s="158">
        <v>45503</v>
      </c>
      <c r="B694" s="112" t="s">
        <v>93</v>
      </c>
      <c r="C694" s="163"/>
      <c r="D694" s="94" t="s">
        <v>27</v>
      </c>
      <c r="E694" s="164">
        <v>0.01</v>
      </c>
      <c r="F694" s="160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3.5" customHeight="1">
      <c r="A695" s="161">
        <v>45503</v>
      </c>
      <c r="B695" s="108" t="s">
        <v>308</v>
      </c>
      <c r="C695" s="155"/>
      <c r="D695" s="156"/>
      <c r="E695" s="157"/>
      <c r="F695" s="152">
        <v>2971.04</v>
      </c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3.5" customHeight="1">
      <c r="A696" s="158">
        <v>45504</v>
      </c>
      <c r="B696" s="112" t="s">
        <v>89</v>
      </c>
      <c r="C696" s="145"/>
      <c r="D696" s="173" t="s">
        <v>698</v>
      </c>
      <c r="E696" s="159">
        <v>-157</v>
      </c>
      <c r="F696" s="160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3.5" customHeight="1">
      <c r="A697" s="161">
        <v>45504</v>
      </c>
      <c r="B697" s="108" t="s">
        <v>89</v>
      </c>
      <c r="C697" s="147"/>
      <c r="D697" s="173" t="s">
        <v>699</v>
      </c>
      <c r="E697" s="159">
        <v>-157</v>
      </c>
      <c r="F697" s="156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3.5" customHeight="1">
      <c r="A698" s="158">
        <v>45504</v>
      </c>
      <c r="B698" s="112" t="s">
        <v>700</v>
      </c>
      <c r="C698" s="163"/>
      <c r="D698" s="112" t="s">
        <v>21</v>
      </c>
      <c r="E698" s="164">
        <v>21</v>
      </c>
      <c r="F698" s="160"/>
      <c r="G698" s="84" t="s">
        <v>40</v>
      </c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3.5" customHeight="1">
      <c r="A699" s="161">
        <v>45504</v>
      </c>
      <c r="B699" s="108" t="s">
        <v>701</v>
      </c>
      <c r="C699" s="165"/>
      <c r="D699" s="94" t="s">
        <v>20</v>
      </c>
      <c r="E699" s="164">
        <v>100.05</v>
      </c>
      <c r="F699" s="156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3.5" customHeight="1">
      <c r="A700" s="161">
        <v>45504</v>
      </c>
      <c r="B700" s="108" t="s">
        <v>93</v>
      </c>
      <c r="C700" s="165"/>
      <c r="D700" s="94" t="s">
        <v>27</v>
      </c>
      <c r="E700" s="164">
        <v>0.01</v>
      </c>
      <c r="F700" s="156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3.5" customHeight="1">
      <c r="A701" s="158">
        <v>45504</v>
      </c>
      <c r="B701" s="112" t="s">
        <v>308</v>
      </c>
      <c r="C701" s="166"/>
      <c r="D701" s="160"/>
      <c r="E701" s="157"/>
      <c r="F701" s="153">
        <v>2778.1</v>
      </c>
      <c r="G701" s="126" t="s">
        <v>105</v>
      </c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3.5" customHeight="1">
      <c r="A702" s="91" t="s">
        <v>702</v>
      </c>
      <c r="B702" s="91" t="s">
        <v>703</v>
      </c>
      <c r="C702" s="93"/>
      <c r="D702" s="94" t="s">
        <v>20</v>
      </c>
      <c r="E702" s="174">
        <v>50.21</v>
      </c>
      <c r="F702" s="99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3.5" customHeight="1">
      <c r="A703" s="91" t="s">
        <v>702</v>
      </c>
      <c r="B703" s="91" t="s">
        <v>704</v>
      </c>
      <c r="C703" s="93"/>
      <c r="D703" s="94" t="s">
        <v>20</v>
      </c>
      <c r="E703" s="174">
        <v>100</v>
      </c>
      <c r="F703" s="99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3.5" customHeight="1">
      <c r="A704" s="91" t="s">
        <v>702</v>
      </c>
      <c r="B704" s="91" t="s">
        <v>705</v>
      </c>
      <c r="C704" s="93"/>
      <c r="D704" s="94" t="s">
        <v>20</v>
      </c>
      <c r="E704" s="174">
        <v>50.23</v>
      </c>
      <c r="F704" s="99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3.5" customHeight="1">
      <c r="A705" s="91" t="s">
        <v>702</v>
      </c>
      <c r="B705" s="92" t="s">
        <v>308</v>
      </c>
      <c r="C705" s="93"/>
      <c r="D705" s="94"/>
      <c r="E705" s="96"/>
      <c r="F705" s="96">
        <v>2978.54</v>
      </c>
      <c r="G705" s="126">
        <f>F701+E702+E703+E704</f>
        <v>2978.54</v>
      </c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3.5" customHeight="1">
      <c r="A706" s="91" t="s">
        <v>706</v>
      </c>
      <c r="B706" s="91" t="s">
        <v>707</v>
      </c>
      <c r="C706" s="93"/>
      <c r="D706" s="94" t="s">
        <v>20</v>
      </c>
      <c r="E706" s="174">
        <v>100.11</v>
      </c>
      <c r="F706" s="99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3.5" customHeight="1">
      <c r="A707" s="91" t="s">
        <v>706</v>
      </c>
      <c r="B707" s="91" t="s">
        <v>708</v>
      </c>
      <c r="C707" s="93"/>
      <c r="D707" s="94" t="s">
        <v>20</v>
      </c>
      <c r="E707" s="174">
        <v>100</v>
      </c>
      <c r="F707" s="99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3.5" customHeight="1">
      <c r="A708" s="91" t="s">
        <v>706</v>
      </c>
      <c r="B708" s="91" t="s">
        <v>709</v>
      </c>
      <c r="C708" s="93"/>
      <c r="D708" s="94" t="s">
        <v>80</v>
      </c>
      <c r="E708" s="175">
        <v>-139</v>
      </c>
      <c r="F708" s="102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3.5" customHeight="1">
      <c r="A709" s="91" t="s">
        <v>706</v>
      </c>
      <c r="B709" s="92" t="s">
        <v>308</v>
      </c>
      <c r="C709" s="93"/>
      <c r="D709" s="94"/>
      <c r="E709" s="96"/>
      <c r="F709" s="96">
        <v>3039.65</v>
      </c>
      <c r="G709" s="126">
        <f>G705+E706+E707+E708</f>
        <v>3039.65</v>
      </c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3.5" customHeight="1">
      <c r="A710" s="91" t="s">
        <v>710</v>
      </c>
      <c r="B710" s="91" t="s">
        <v>711</v>
      </c>
      <c r="C710" s="93"/>
      <c r="D710" s="94" t="s">
        <v>20</v>
      </c>
      <c r="E710" s="174">
        <v>100.01</v>
      </c>
      <c r="F710" s="99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3.5" customHeight="1">
      <c r="A711" s="91" t="s">
        <v>710</v>
      </c>
      <c r="B711" s="91" t="s">
        <v>712</v>
      </c>
      <c r="C711" s="93"/>
      <c r="D711" s="94" t="s">
        <v>20</v>
      </c>
      <c r="E711" s="174">
        <v>100.12</v>
      </c>
      <c r="F711" s="99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3.5" customHeight="1">
      <c r="A712" s="91" t="s">
        <v>710</v>
      </c>
      <c r="B712" s="91" t="s">
        <v>712</v>
      </c>
      <c r="C712" s="93"/>
      <c r="D712" s="94" t="s">
        <v>19</v>
      </c>
      <c r="E712" s="174">
        <v>50</v>
      </c>
      <c r="F712" s="99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3.5" customHeight="1">
      <c r="A713" s="91" t="s">
        <v>710</v>
      </c>
      <c r="B713" s="91" t="s">
        <v>713</v>
      </c>
      <c r="C713" s="93"/>
      <c r="D713" s="94" t="s">
        <v>21</v>
      </c>
      <c r="E713" s="174">
        <v>52</v>
      </c>
      <c r="F713" s="99"/>
      <c r="G713" s="84" t="s">
        <v>40</v>
      </c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3.5" customHeight="1">
      <c r="A714" s="91" t="s">
        <v>710</v>
      </c>
      <c r="B714" s="91" t="s">
        <v>714</v>
      </c>
      <c r="C714" s="93"/>
      <c r="D714" s="94" t="s">
        <v>20</v>
      </c>
      <c r="E714" s="174">
        <v>200</v>
      </c>
      <c r="F714" s="99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3.5" customHeight="1">
      <c r="A715" s="91" t="s">
        <v>710</v>
      </c>
      <c r="B715" s="91" t="s">
        <v>715</v>
      </c>
      <c r="C715" s="93"/>
      <c r="D715" s="94" t="s">
        <v>20</v>
      </c>
      <c r="E715" s="174">
        <v>100.07</v>
      </c>
      <c r="F715" s="99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3.5" customHeight="1">
      <c r="A716" s="91" t="s">
        <v>710</v>
      </c>
      <c r="B716" s="92" t="s">
        <v>308</v>
      </c>
      <c r="C716" s="93"/>
      <c r="D716" s="94"/>
      <c r="E716" s="96"/>
      <c r="F716" s="96">
        <v>3641.85</v>
      </c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3.5" customHeight="1">
      <c r="A717" s="91" t="s">
        <v>716</v>
      </c>
      <c r="B717" s="92" t="s">
        <v>308</v>
      </c>
      <c r="C717" s="93"/>
      <c r="D717" s="94"/>
      <c r="E717" s="96"/>
      <c r="F717" s="96">
        <v>3641.85</v>
      </c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3.5" customHeight="1">
      <c r="A718" s="91" t="s">
        <v>717</v>
      </c>
      <c r="B718" s="92" t="s">
        <v>308</v>
      </c>
      <c r="C718" s="93"/>
      <c r="D718" s="94"/>
      <c r="E718" s="96"/>
      <c r="F718" s="96">
        <v>3641.85</v>
      </c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3.5" customHeight="1">
      <c r="A719" s="91" t="s">
        <v>718</v>
      </c>
      <c r="B719" s="91" t="s">
        <v>719</v>
      </c>
      <c r="C719" s="93"/>
      <c r="D719" s="94" t="s">
        <v>20</v>
      </c>
      <c r="E719" s="174">
        <v>50.24</v>
      </c>
      <c r="F719" s="99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3.5" customHeight="1">
      <c r="A720" s="91" t="s">
        <v>718</v>
      </c>
      <c r="B720" s="91" t="s">
        <v>720</v>
      </c>
      <c r="C720" s="93"/>
      <c r="D720" s="94" t="s">
        <v>21</v>
      </c>
      <c r="E720" s="174">
        <v>26</v>
      </c>
      <c r="F720" s="99"/>
      <c r="G720" s="84" t="s">
        <v>40</v>
      </c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3.5" customHeight="1">
      <c r="A721" s="91" t="s">
        <v>718</v>
      </c>
      <c r="B721" s="91" t="s">
        <v>721</v>
      </c>
      <c r="C721" s="93"/>
      <c r="D721" s="94" t="s">
        <v>20</v>
      </c>
      <c r="E721" s="174">
        <v>50.26</v>
      </c>
      <c r="F721" s="99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3.5" customHeight="1">
      <c r="A722" s="91" t="s">
        <v>718</v>
      </c>
      <c r="B722" s="91" t="s">
        <v>722</v>
      </c>
      <c r="C722" s="93"/>
      <c r="D722" s="94" t="s">
        <v>20</v>
      </c>
      <c r="E722" s="174">
        <v>200.06</v>
      </c>
      <c r="F722" s="99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3.5" customHeight="1">
      <c r="A723" s="91" t="s">
        <v>718</v>
      </c>
      <c r="B723" s="91" t="s">
        <v>723</v>
      </c>
      <c r="C723" s="93"/>
      <c r="D723" s="94" t="s">
        <v>20</v>
      </c>
      <c r="E723" s="174">
        <v>100.13</v>
      </c>
      <c r="F723" s="99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3.5" customHeight="1">
      <c r="A724" s="91" t="s">
        <v>718</v>
      </c>
      <c r="B724" s="92" t="s">
        <v>308</v>
      </c>
      <c r="C724" s="93"/>
      <c r="D724" s="94"/>
      <c r="E724" s="96"/>
      <c r="F724" s="96">
        <v>4068.54</v>
      </c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3.5" customHeight="1">
      <c r="A725" s="91" t="s">
        <v>724</v>
      </c>
      <c r="B725" s="91" t="s">
        <v>725</v>
      </c>
      <c r="C725" s="93"/>
      <c r="D725" s="94" t="s">
        <v>21</v>
      </c>
      <c r="E725" s="174">
        <v>26</v>
      </c>
      <c r="F725" s="99"/>
      <c r="G725" s="84" t="s">
        <v>40</v>
      </c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3.5" customHeight="1">
      <c r="A726" s="91" t="s">
        <v>724</v>
      </c>
      <c r="B726" s="91" t="s">
        <v>726</v>
      </c>
      <c r="C726" s="93"/>
      <c r="D726" s="94" t="s">
        <v>20</v>
      </c>
      <c r="E726" s="174">
        <v>50.25</v>
      </c>
      <c r="F726" s="99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3.5" customHeight="1">
      <c r="A727" s="91" t="s">
        <v>724</v>
      </c>
      <c r="B727" s="91" t="s">
        <v>727</v>
      </c>
      <c r="C727" s="93"/>
      <c r="D727" s="94" t="s">
        <v>20</v>
      </c>
      <c r="E727" s="174">
        <v>100.07</v>
      </c>
      <c r="F727" s="99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3.5" customHeight="1">
      <c r="A728" s="91" t="s">
        <v>724</v>
      </c>
      <c r="B728" s="92" t="s">
        <v>308</v>
      </c>
      <c r="C728" s="93"/>
      <c r="D728" s="94"/>
      <c r="E728" s="96"/>
      <c r="F728" s="96">
        <v>4244.8599999999997</v>
      </c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3.5" customHeight="1">
      <c r="A729" s="91" t="s">
        <v>728</v>
      </c>
      <c r="B729" s="91" t="s">
        <v>729</v>
      </c>
      <c r="C729" s="93"/>
      <c r="D729" s="94" t="s">
        <v>20</v>
      </c>
      <c r="E729" s="174">
        <v>100.03</v>
      </c>
      <c r="F729" s="99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3.5" customHeight="1">
      <c r="A730" s="91" t="s">
        <v>728</v>
      </c>
      <c r="B730" s="92" t="s">
        <v>308</v>
      </c>
      <c r="C730" s="93"/>
      <c r="D730" s="94"/>
      <c r="E730" s="96"/>
      <c r="F730" s="96">
        <v>4344.8900000000003</v>
      </c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3.5" customHeight="1">
      <c r="A731" s="91" t="s">
        <v>730</v>
      </c>
      <c r="B731" s="91" t="s">
        <v>731</v>
      </c>
      <c r="C731" s="93"/>
      <c r="D731" s="94" t="s">
        <v>21</v>
      </c>
      <c r="E731" s="174">
        <v>42</v>
      </c>
      <c r="F731" s="99"/>
      <c r="G731" s="84" t="s">
        <v>40</v>
      </c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3.5" customHeight="1">
      <c r="A732" s="91" t="s">
        <v>730</v>
      </c>
      <c r="B732" s="92" t="s">
        <v>308</v>
      </c>
      <c r="C732" s="93"/>
      <c r="D732" s="94"/>
      <c r="E732" s="96"/>
      <c r="F732" s="96">
        <v>4386.8900000000003</v>
      </c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3.5" customHeight="1">
      <c r="A733" s="91" t="s">
        <v>732</v>
      </c>
      <c r="B733" s="91" t="s">
        <v>733</v>
      </c>
      <c r="C733" s="93"/>
      <c r="D733" s="94" t="s">
        <v>21</v>
      </c>
      <c r="E733" s="174">
        <v>21</v>
      </c>
      <c r="F733" s="99"/>
      <c r="G733" s="84" t="s">
        <v>40</v>
      </c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3.5" customHeight="1">
      <c r="A734" s="91" t="s">
        <v>732</v>
      </c>
      <c r="B734" s="92" t="s">
        <v>308</v>
      </c>
      <c r="C734" s="93"/>
      <c r="D734" s="94"/>
      <c r="E734" s="96"/>
      <c r="F734" s="96">
        <v>4407.8900000000003</v>
      </c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3.5" customHeight="1">
      <c r="A735" s="91" t="s">
        <v>734</v>
      </c>
      <c r="B735" s="91" t="s">
        <v>735</v>
      </c>
      <c r="C735" s="93"/>
      <c r="D735" s="94" t="s">
        <v>20</v>
      </c>
      <c r="E735" s="174">
        <v>100.16</v>
      </c>
      <c r="F735" s="99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3.5" customHeight="1">
      <c r="A736" s="91" t="s">
        <v>734</v>
      </c>
      <c r="B736" s="91" t="s">
        <v>736</v>
      </c>
      <c r="C736" s="93"/>
      <c r="D736" s="94" t="s">
        <v>21</v>
      </c>
      <c r="E736" s="174">
        <v>26</v>
      </c>
      <c r="F736" s="99"/>
      <c r="G736" s="84" t="s">
        <v>102</v>
      </c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3.5" customHeight="1">
      <c r="A737" s="91" t="s">
        <v>734</v>
      </c>
      <c r="B737" s="92" t="s">
        <v>308</v>
      </c>
      <c r="C737" s="93"/>
      <c r="D737" s="94"/>
      <c r="E737" s="96"/>
      <c r="F737" s="96">
        <v>4534.05</v>
      </c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3.5" customHeight="1">
      <c r="A738" s="91" t="s">
        <v>737</v>
      </c>
      <c r="B738" s="91" t="s">
        <v>738</v>
      </c>
      <c r="C738" s="93"/>
      <c r="D738" s="94" t="s">
        <v>21</v>
      </c>
      <c r="E738" s="174">
        <v>55</v>
      </c>
      <c r="F738" s="99"/>
      <c r="G738" s="84" t="s">
        <v>739</v>
      </c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3.5" customHeight="1">
      <c r="A739" s="91" t="s">
        <v>737</v>
      </c>
      <c r="B739" s="91" t="s">
        <v>740</v>
      </c>
      <c r="C739" s="93"/>
      <c r="D739" s="94" t="s">
        <v>21</v>
      </c>
      <c r="E739" s="174">
        <v>137.5</v>
      </c>
      <c r="F739" s="99"/>
      <c r="G739" s="84" t="s">
        <v>739</v>
      </c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3.5" customHeight="1">
      <c r="A740" s="91" t="s">
        <v>737</v>
      </c>
      <c r="B740" s="91" t="s">
        <v>741</v>
      </c>
      <c r="C740" s="93"/>
      <c r="D740" s="140" t="s">
        <v>21</v>
      </c>
      <c r="E740" s="174">
        <v>55</v>
      </c>
      <c r="F740" s="99"/>
      <c r="G740" s="84" t="s">
        <v>739</v>
      </c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3.5" customHeight="1">
      <c r="A741" s="91" t="s">
        <v>737</v>
      </c>
      <c r="B741" s="92" t="s">
        <v>308</v>
      </c>
      <c r="C741" s="93"/>
      <c r="D741" s="94"/>
      <c r="E741" s="96"/>
      <c r="F741" s="96">
        <v>4781.55</v>
      </c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3.5" customHeight="1">
      <c r="A742" s="91" t="s">
        <v>742</v>
      </c>
      <c r="B742" s="91" t="s">
        <v>743</v>
      </c>
      <c r="C742" s="93"/>
      <c r="D742" s="94" t="s">
        <v>21</v>
      </c>
      <c r="E742" s="174">
        <v>55</v>
      </c>
      <c r="F742" s="99"/>
      <c r="G742" s="84" t="s">
        <v>739</v>
      </c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3.5" customHeight="1">
      <c r="A743" s="91" t="s">
        <v>742</v>
      </c>
      <c r="B743" s="91" t="s">
        <v>744</v>
      </c>
      <c r="C743" s="93"/>
      <c r="D743" s="94" t="s">
        <v>21</v>
      </c>
      <c r="E743" s="174">
        <v>82.5</v>
      </c>
      <c r="F743" s="99"/>
      <c r="G743" s="84" t="s">
        <v>739</v>
      </c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3.5" customHeight="1">
      <c r="A744" s="91" t="s">
        <v>742</v>
      </c>
      <c r="B744" s="91" t="s">
        <v>744</v>
      </c>
      <c r="C744" s="93"/>
      <c r="D744" s="94" t="s">
        <v>21</v>
      </c>
      <c r="E744" s="174">
        <v>125</v>
      </c>
      <c r="F744" s="99"/>
      <c r="G744" s="84" t="s">
        <v>739</v>
      </c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3.5" customHeight="1">
      <c r="A745" s="91" t="s">
        <v>742</v>
      </c>
      <c r="B745" s="91" t="s">
        <v>745</v>
      </c>
      <c r="C745" s="93"/>
      <c r="D745" s="94"/>
      <c r="E745" s="99">
        <v>263.5</v>
      </c>
      <c r="F745" s="99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3.5" customHeight="1">
      <c r="A746" s="91" t="s">
        <v>742</v>
      </c>
      <c r="B746" s="92" t="s">
        <v>746</v>
      </c>
      <c r="C746" s="93"/>
      <c r="D746" s="94"/>
      <c r="E746" s="96"/>
      <c r="F746" s="96">
        <v>263.5</v>
      </c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3.5" customHeight="1">
      <c r="A747" s="91" t="s">
        <v>742</v>
      </c>
      <c r="B747" s="91" t="s">
        <v>747</v>
      </c>
      <c r="C747" s="93"/>
      <c r="D747" s="94" t="s">
        <v>21</v>
      </c>
      <c r="E747" s="174">
        <v>82.5</v>
      </c>
      <c r="F747" s="99"/>
      <c r="G747" s="84" t="s">
        <v>739</v>
      </c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3.5" customHeight="1">
      <c r="A748" s="91" t="s">
        <v>742</v>
      </c>
      <c r="B748" s="91" t="s">
        <v>748</v>
      </c>
      <c r="C748" s="93"/>
      <c r="D748" s="94" t="s">
        <v>21</v>
      </c>
      <c r="E748" s="174">
        <v>55</v>
      </c>
      <c r="F748" s="99"/>
      <c r="G748" s="84" t="s">
        <v>739</v>
      </c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3.5" customHeight="1">
      <c r="A749" s="91" t="s">
        <v>742</v>
      </c>
      <c r="B749" s="91" t="s">
        <v>749</v>
      </c>
      <c r="C749" s="93"/>
      <c r="D749" s="94" t="s">
        <v>20</v>
      </c>
      <c r="E749" s="174">
        <v>100.02</v>
      </c>
      <c r="F749" s="99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3.5" customHeight="1">
      <c r="A750" s="91" t="s">
        <v>742</v>
      </c>
      <c r="B750" s="91" t="s">
        <v>750</v>
      </c>
      <c r="C750" s="93"/>
      <c r="D750" s="94" t="s">
        <v>21</v>
      </c>
      <c r="E750" s="174">
        <v>110</v>
      </c>
      <c r="F750" s="99"/>
      <c r="G750" s="84" t="s">
        <v>739</v>
      </c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3.5" customHeight="1">
      <c r="A751" s="91" t="s">
        <v>742</v>
      </c>
      <c r="B751" s="91" t="s">
        <v>751</v>
      </c>
      <c r="C751" s="93"/>
      <c r="D751" s="94" t="s">
        <v>21</v>
      </c>
      <c r="E751" s="174">
        <v>27.5</v>
      </c>
      <c r="F751" s="99"/>
      <c r="G751" s="84" t="s">
        <v>739</v>
      </c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3.5" customHeight="1">
      <c r="A752" s="91" t="s">
        <v>742</v>
      </c>
      <c r="B752" s="91" t="s">
        <v>752</v>
      </c>
      <c r="C752" s="93"/>
      <c r="D752" s="94" t="s">
        <v>20</v>
      </c>
      <c r="E752" s="174">
        <v>100.03</v>
      </c>
      <c r="F752" s="99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3.5" customHeight="1">
      <c r="A753" s="91" t="s">
        <v>742</v>
      </c>
      <c r="B753" s="91" t="s">
        <v>752</v>
      </c>
      <c r="C753" s="93"/>
      <c r="D753" s="94" t="s">
        <v>21</v>
      </c>
      <c r="E753" s="174">
        <v>55</v>
      </c>
      <c r="F753" s="99"/>
      <c r="G753" s="84" t="s">
        <v>739</v>
      </c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3.5" customHeight="1">
      <c r="A754" s="91" t="s">
        <v>742</v>
      </c>
      <c r="B754" s="92" t="s">
        <v>308</v>
      </c>
      <c r="C754" s="93"/>
      <c r="D754" s="94"/>
      <c r="E754" s="96"/>
      <c r="F754" s="96">
        <v>5574.1</v>
      </c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3.5" customHeight="1">
      <c r="A755" s="91" t="s">
        <v>753</v>
      </c>
      <c r="B755" s="92" t="s">
        <v>308</v>
      </c>
      <c r="C755" s="93"/>
      <c r="D755" s="94"/>
      <c r="E755" s="96"/>
      <c r="F755" s="96">
        <v>5574.1</v>
      </c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3.5" customHeight="1">
      <c r="A756" s="91" t="s">
        <v>754</v>
      </c>
      <c r="B756" s="91" t="s">
        <v>755</v>
      </c>
      <c r="C756" s="93"/>
      <c r="D756" s="94" t="s">
        <v>21</v>
      </c>
      <c r="E756" s="174">
        <v>110</v>
      </c>
      <c r="F756" s="99"/>
      <c r="G756" s="84" t="s">
        <v>739</v>
      </c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3.5" customHeight="1">
      <c r="A757" s="91" t="s">
        <v>754</v>
      </c>
      <c r="B757" s="92" t="s">
        <v>308</v>
      </c>
      <c r="C757" s="93"/>
      <c r="D757" s="94"/>
      <c r="E757" s="96"/>
      <c r="F757" s="96">
        <v>5684.1</v>
      </c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3.5" customHeight="1">
      <c r="A758" s="91" t="s">
        <v>756</v>
      </c>
      <c r="B758" s="91" t="s">
        <v>89</v>
      </c>
      <c r="C758" s="93"/>
      <c r="D758" s="173" t="s">
        <v>757</v>
      </c>
      <c r="E758" s="175">
        <v>-79</v>
      </c>
      <c r="F758" s="102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3.5" customHeight="1">
      <c r="A759" s="91" t="s">
        <v>756</v>
      </c>
      <c r="B759" s="91" t="s">
        <v>89</v>
      </c>
      <c r="C759" s="93"/>
      <c r="D759" s="173" t="s">
        <v>758</v>
      </c>
      <c r="E759" s="175">
        <v>-157.44</v>
      </c>
      <c r="F759" s="102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3.5" customHeight="1">
      <c r="A760" s="91" t="s">
        <v>756</v>
      </c>
      <c r="B760" s="91" t="s">
        <v>89</v>
      </c>
      <c r="C760" s="93"/>
      <c r="D760" s="173" t="s">
        <v>759</v>
      </c>
      <c r="E760" s="175">
        <v>-481.33</v>
      </c>
      <c r="F760" s="102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3.5" customHeight="1">
      <c r="A761" s="91" t="s">
        <v>756</v>
      </c>
      <c r="B761" s="91" t="s">
        <v>89</v>
      </c>
      <c r="C761" s="93"/>
      <c r="D761" s="94" t="s">
        <v>760</v>
      </c>
      <c r="E761" s="175">
        <v>-27</v>
      </c>
      <c r="F761" s="102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3.5" customHeight="1">
      <c r="A762" s="91" t="s">
        <v>756</v>
      </c>
      <c r="B762" s="91" t="s">
        <v>89</v>
      </c>
      <c r="C762" s="93"/>
      <c r="D762" s="173" t="s">
        <v>761</v>
      </c>
      <c r="E762" s="175">
        <v>-262.39999999999998</v>
      </c>
      <c r="F762" s="102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3.5" customHeight="1">
      <c r="A763" s="91" t="s">
        <v>756</v>
      </c>
      <c r="B763" s="91" t="s">
        <v>89</v>
      </c>
      <c r="C763" s="93"/>
      <c r="D763" s="173" t="s">
        <v>762</v>
      </c>
      <c r="E763" s="175">
        <v>-874.92</v>
      </c>
      <c r="F763" s="102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3.5" customHeight="1">
      <c r="A764" s="91" t="s">
        <v>756</v>
      </c>
      <c r="B764" s="91" t="s">
        <v>763</v>
      </c>
      <c r="C764" s="93"/>
      <c r="D764" s="94" t="s">
        <v>21</v>
      </c>
      <c r="E764" s="174">
        <v>110</v>
      </c>
      <c r="F764" s="99"/>
      <c r="G764" s="84" t="s">
        <v>739</v>
      </c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3.5" customHeight="1">
      <c r="A765" s="91" t="s">
        <v>756</v>
      </c>
      <c r="B765" s="91" t="s">
        <v>764</v>
      </c>
      <c r="C765" s="93"/>
      <c r="D765" s="94" t="s">
        <v>21</v>
      </c>
      <c r="E765" s="174">
        <v>55</v>
      </c>
      <c r="F765" s="99"/>
      <c r="G765" s="84" t="s">
        <v>739</v>
      </c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3.5" customHeight="1">
      <c r="A766" s="91" t="s">
        <v>756</v>
      </c>
      <c r="B766" s="91" t="s">
        <v>765</v>
      </c>
      <c r="C766" s="93"/>
      <c r="D766" s="94" t="s">
        <v>21</v>
      </c>
      <c r="E766" s="174">
        <v>82.5</v>
      </c>
      <c r="F766" s="99"/>
      <c r="G766" s="84" t="s">
        <v>739</v>
      </c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3.5" customHeight="1">
      <c r="A767" s="91" t="s">
        <v>756</v>
      </c>
      <c r="B767" s="91" t="s">
        <v>766</v>
      </c>
      <c r="C767" s="93"/>
      <c r="D767" s="94" t="s">
        <v>21</v>
      </c>
      <c r="E767" s="174">
        <v>55</v>
      </c>
      <c r="F767" s="99"/>
      <c r="G767" s="84" t="s">
        <v>739</v>
      </c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3.5" customHeight="1">
      <c r="A768" s="91" t="s">
        <v>756</v>
      </c>
      <c r="B768" s="91" t="s">
        <v>767</v>
      </c>
      <c r="C768" s="93"/>
      <c r="D768" s="94" t="s">
        <v>21</v>
      </c>
      <c r="E768" s="174">
        <v>110</v>
      </c>
      <c r="F768" s="99"/>
      <c r="G768" s="84" t="s">
        <v>739</v>
      </c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3.5" customHeight="1">
      <c r="A769" s="91" t="s">
        <v>756</v>
      </c>
      <c r="B769" s="91" t="s">
        <v>768</v>
      </c>
      <c r="C769" s="93"/>
      <c r="D769" s="94" t="s">
        <v>21</v>
      </c>
      <c r="E769" s="174">
        <v>110</v>
      </c>
      <c r="F769" s="99"/>
      <c r="G769" s="84" t="s">
        <v>739</v>
      </c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3.5" customHeight="1">
      <c r="A770" s="91" t="s">
        <v>756</v>
      </c>
      <c r="B770" s="91" t="s">
        <v>769</v>
      </c>
      <c r="C770" s="93"/>
      <c r="D770" s="94" t="s">
        <v>21</v>
      </c>
      <c r="E770" s="174">
        <v>27.5</v>
      </c>
      <c r="F770" s="99"/>
      <c r="G770" s="84" t="s">
        <v>739</v>
      </c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3.5" customHeight="1">
      <c r="A771" s="91" t="s">
        <v>756</v>
      </c>
      <c r="B771" s="91" t="s">
        <v>93</v>
      </c>
      <c r="C771" s="93"/>
      <c r="D771" s="94" t="s">
        <v>27</v>
      </c>
      <c r="E771" s="99">
        <v>0.21</v>
      </c>
      <c r="F771" s="99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3.5" customHeight="1">
      <c r="A772" s="91" t="s">
        <v>756</v>
      </c>
      <c r="B772" s="92" t="s">
        <v>308</v>
      </c>
      <c r="C772" s="93"/>
      <c r="D772" s="94"/>
      <c r="E772" s="96"/>
      <c r="F772" s="96">
        <v>4352.22</v>
      </c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3.5" customHeight="1">
      <c r="A773" s="91" t="s">
        <v>770</v>
      </c>
      <c r="B773" s="91" t="s">
        <v>89</v>
      </c>
      <c r="C773" s="93"/>
      <c r="D773" s="108" t="s">
        <v>771</v>
      </c>
      <c r="E773" s="102">
        <v>-1650</v>
      </c>
      <c r="F773" s="102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3.5" customHeight="1">
      <c r="A774" s="91" t="s">
        <v>770</v>
      </c>
      <c r="B774" s="91" t="s">
        <v>772</v>
      </c>
      <c r="C774" s="93"/>
      <c r="D774" s="94" t="s">
        <v>21</v>
      </c>
      <c r="E774" s="174">
        <v>26</v>
      </c>
      <c r="F774" s="99"/>
      <c r="G774" s="84" t="s">
        <v>102</v>
      </c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3.5" customHeight="1">
      <c r="A775" s="91" t="s">
        <v>770</v>
      </c>
      <c r="B775" s="91" t="s">
        <v>773</v>
      </c>
      <c r="C775" s="93"/>
      <c r="D775" s="94" t="s">
        <v>21</v>
      </c>
      <c r="E775" s="174">
        <v>26</v>
      </c>
      <c r="F775" s="99"/>
      <c r="G775" s="84" t="s">
        <v>102</v>
      </c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3.5" customHeight="1">
      <c r="A776" s="91" t="s">
        <v>770</v>
      </c>
      <c r="B776" s="91" t="s">
        <v>93</v>
      </c>
      <c r="C776" s="93"/>
      <c r="D776" s="94" t="s">
        <v>27</v>
      </c>
      <c r="E776" s="99">
        <v>0.25</v>
      </c>
      <c r="F776" s="99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3.5" customHeight="1">
      <c r="A777" s="91" t="s">
        <v>770</v>
      </c>
      <c r="B777" s="92" t="s">
        <v>308</v>
      </c>
      <c r="C777" s="93"/>
      <c r="D777" s="94"/>
      <c r="E777" s="96"/>
      <c r="F777" s="96">
        <v>2754.47</v>
      </c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3.5" customHeight="1">
      <c r="A778" s="91" t="s">
        <v>774</v>
      </c>
      <c r="B778" s="92" t="s">
        <v>308</v>
      </c>
      <c r="C778" s="93"/>
      <c r="D778" s="94"/>
      <c r="E778" s="96"/>
      <c r="F778" s="96">
        <v>2754.47</v>
      </c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3.5" customHeight="1">
      <c r="A779" s="91" t="s">
        <v>775</v>
      </c>
      <c r="B779" s="92" t="s">
        <v>308</v>
      </c>
      <c r="C779" s="93"/>
      <c r="D779" s="94"/>
      <c r="E779" s="96"/>
      <c r="F779" s="96">
        <v>2754.47</v>
      </c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3.5" customHeight="1">
      <c r="A780" s="91" t="s">
        <v>776</v>
      </c>
      <c r="B780" s="91" t="s">
        <v>777</v>
      </c>
      <c r="C780" s="93"/>
      <c r="D780" s="94" t="s">
        <v>20</v>
      </c>
      <c r="E780" s="174">
        <v>100.05</v>
      </c>
      <c r="F780" s="99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3.5" customHeight="1">
      <c r="A781" s="91" t="s">
        <v>776</v>
      </c>
      <c r="B781" s="92" t="s">
        <v>308</v>
      </c>
      <c r="C781" s="93"/>
      <c r="D781" s="94"/>
      <c r="E781" s="96"/>
      <c r="F781" s="96">
        <v>2854.52</v>
      </c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3.5" customHeight="1">
      <c r="A782" s="91" t="s">
        <v>778</v>
      </c>
      <c r="B782" s="91" t="s">
        <v>779</v>
      </c>
      <c r="C782" s="93"/>
      <c r="D782" s="94" t="s">
        <v>21</v>
      </c>
      <c r="E782" s="174">
        <v>26</v>
      </c>
      <c r="F782" s="99"/>
      <c r="G782" s="84" t="s">
        <v>40</v>
      </c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3.5" customHeight="1">
      <c r="A783" s="91" t="s">
        <v>778</v>
      </c>
      <c r="B783" s="91" t="s">
        <v>780</v>
      </c>
      <c r="C783" s="93"/>
      <c r="D783" s="94" t="s">
        <v>21</v>
      </c>
      <c r="E783" s="174">
        <v>26</v>
      </c>
      <c r="F783" s="99"/>
      <c r="G783" s="84" t="s">
        <v>40</v>
      </c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3.5" customHeight="1">
      <c r="A784" s="91" t="s">
        <v>778</v>
      </c>
      <c r="B784" s="91" t="s">
        <v>781</v>
      </c>
      <c r="C784" s="93"/>
      <c r="D784" s="94" t="s">
        <v>21</v>
      </c>
      <c r="E784" s="174">
        <v>26</v>
      </c>
      <c r="F784" s="99"/>
      <c r="G784" s="84" t="s">
        <v>40</v>
      </c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3.5" customHeight="1">
      <c r="A785" s="91" t="s">
        <v>778</v>
      </c>
      <c r="B785" s="91" t="s">
        <v>782</v>
      </c>
      <c r="C785" s="93"/>
      <c r="D785" s="94" t="s">
        <v>21</v>
      </c>
      <c r="E785" s="174">
        <v>26</v>
      </c>
      <c r="F785" s="99"/>
      <c r="G785" s="84" t="s">
        <v>40</v>
      </c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3.5" customHeight="1">
      <c r="A786" s="91" t="s">
        <v>778</v>
      </c>
      <c r="B786" s="91" t="s">
        <v>783</v>
      </c>
      <c r="C786" s="93"/>
      <c r="D786" s="94" t="s">
        <v>21</v>
      </c>
      <c r="E786" s="174">
        <v>26</v>
      </c>
      <c r="F786" s="99"/>
      <c r="G786" s="84" t="s">
        <v>40</v>
      </c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3.5" customHeight="1">
      <c r="A787" s="91" t="s">
        <v>778</v>
      </c>
      <c r="B787" s="92" t="s">
        <v>308</v>
      </c>
      <c r="C787" s="93"/>
      <c r="D787" s="94"/>
      <c r="E787" s="96"/>
      <c r="F787" s="96">
        <v>2984.52</v>
      </c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3.5" customHeight="1">
      <c r="A788" s="91" t="s">
        <v>784</v>
      </c>
      <c r="B788" s="91" t="s">
        <v>785</v>
      </c>
      <c r="C788" s="93"/>
      <c r="D788" s="94" t="s">
        <v>20</v>
      </c>
      <c r="E788" s="99">
        <v>100.11</v>
      </c>
      <c r="F788" s="99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3.5" customHeight="1">
      <c r="A789" s="91" t="s">
        <v>784</v>
      </c>
      <c r="B789" s="91" t="s">
        <v>786</v>
      </c>
      <c r="C789" s="93"/>
      <c r="D789" s="94" t="s">
        <v>20</v>
      </c>
      <c r="E789" s="99">
        <v>100</v>
      </c>
      <c r="F789" s="99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3.5" customHeight="1">
      <c r="A790" s="91" t="s">
        <v>784</v>
      </c>
      <c r="B790" s="91" t="s">
        <v>787</v>
      </c>
      <c r="C790" s="93"/>
      <c r="D790" s="94" t="s">
        <v>20</v>
      </c>
      <c r="E790" s="99">
        <v>100</v>
      </c>
      <c r="F790" s="99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3.5" customHeight="1">
      <c r="A791" s="91" t="s">
        <v>784</v>
      </c>
      <c r="B791" s="92" t="s">
        <v>308</v>
      </c>
      <c r="C791" s="93"/>
      <c r="D791" s="94"/>
      <c r="E791" s="96"/>
      <c r="F791" s="96">
        <v>3284.63</v>
      </c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3.5" customHeight="1">
      <c r="A792" s="91" t="s">
        <v>788</v>
      </c>
      <c r="B792" s="91" t="s">
        <v>789</v>
      </c>
      <c r="C792" s="93"/>
      <c r="D792" s="94" t="s">
        <v>20</v>
      </c>
      <c r="E792" s="99">
        <v>50.23</v>
      </c>
      <c r="F792" s="99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3.5" customHeight="1">
      <c r="A793" s="91" t="s">
        <v>788</v>
      </c>
      <c r="B793" s="91" t="s">
        <v>790</v>
      </c>
      <c r="C793" s="93"/>
      <c r="D793" s="94" t="s">
        <v>80</v>
      </c>
      <c r="E793" s="102">
        <v>-139</v>
      </c>
      <c r="F793" s="102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3.5" customHeight="1">
      <c r="A794" s="91" t="s">
        <v>788</v>
      </c>
      <c r="B794" s="91" t="s">
        <v>312</v>
      </c>
      <c r="C794" s="93"/>
      <c r="D794" s="94"/>
      <c r="E794" s="99">
        <v>88.77</v>
      </c>
      <c r="F794" s="99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3.5" customHeight="1">
      <c r="A795" s="91" t="s">
        <v>788</v>
      </c>
      <c r="B795" s="92" t="s">
        <v>308</v>
      </c>
      <c r="C795" s="93"/>
      <c r="D795" s="94"/>
      <c r="E795" s="96"/>
      <c r="F795" s="96">
        <v>3195.86</v>
      </c>
      <c r="G795" s="126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3.5" customHeight="1">
      <c r="A796" s="91" t="s">
        <v>791</v>
      </c>
      <c r="B796" s="91" t="s">
        <v>792</v>
      </c>
      <c r="C796" s="93"/>
      <c r="D796" s="94" t="s">
        <v>19</v>
      </c>
      <c r="E796" s="99">
        <v>50</v>
      </c>
      <c r="F796" s="99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3.5" customHeight="1">
      <c r="A797" s="91" t="s">
        <v>791</v>
      </c>
      <c r="B797" s="91" t="s">
        <v>793</v>
      </c>
      <c r="C797" s="93"/>
      <c r="D797" s="94" t="s">
        <v>21</v>
      </c>
      <c r="E797" s="99">
        <v>42</v>
      </c>
      <c r="F797" s="99"/>
      <c r="G797" s="84" t="s">
        <v>40</v>
      </c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3.5" customHeight="1">
      <c r="A798" s="91" t="s">
        <v>791</v>
      </c>
      <c r="B798" s="91" t="s">
        <v>794</v>
      </c>
      <c r="C798" s="93"/>
      <c r="D798" s="94" t="s">
        <v>21</v>
      </c>
      <c r="E798" s="99">
        <v>26</v>
      </c>
      <c r="F798" s="99"/>
      <c r="G798" s="84" t="s">
        <v>40</v>
      </c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3.5" customHeight="1">
      <c r="A799" s="91" t="s">
        <v>791</v>
      </c>
      <c r="B799" s="91" t="s">
        <v>795</v>
      </c>
      <c r="C799" s="93"/>
      <c r="D799" s="94"/>
      <c r="E799" s="102">
        <v>-118</v>
      </c>
      <c r="F799" s="102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3.5" customHeight="1">
      <c r="A800" s="91" t="s">
        <v>791</v>
      </c>
      <c r="B800" s="92" t="s">
        <v>308</v>
      </c>
      <c r="C800" s="93"/>
      <c r="D800" s="94"/>
      <c r="E800" s="96"/>
      <c r="F800" s="96">
        <v>3313.86</v>
      </c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3.5" customHeight="1">
      <c r="A801" s="91" t="s">
        <v>796</v>
      </c>
      <c r="B801" s="91" t="s">
        <v>797</v>
      </c>
      <c r="C801" s="93"/>
      <c r="D801" s="94" t="s">
        <v>20</v>
      </c>
      <c r="E801" s="99">
        <v>50.26</v>
      </c>
      <c r="F801" s="99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3.5" customHeight="1">
      <c r="A802" s="91" t="s">
        <v>796</v>
      </c>
      <c r="B802" s="91" t="s">
        <v>798</v>
      </c>
      <c r="C802" s="93"/>
      <c r="D802" s="94" t="s">
        <v>20</v>
      </c>
      <c r="E802" s="99">
        <v>50.25</v>
      </c>
      <c r="F802" s="99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3.5" customHeight="1">
      <c r="A803" s="91" t="s">
        <v>796</v>
      </c>
      <c r="B803" s="91" t="s">
        <v>795</v>
      </c>
      <c r="C803" s="93"/>
      <c r="D803" s="94"/>
      <c r="E803" s="102">
        <v>-100.51</v>
      </c>
      <c r="F803" s="102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3.5" customHeight="1">
      <c r="A804" s="91" t="s">
        <v>796</v>
      </c>
      <c r="B804" s="92" t="s">
        <v>308</v>
      </c>
      <c r="C804" s="93"/>
      <c r="D804" s="94"/>
      <c r="E804" s="96"/>
      <c r="F804" s="96">
        <v>3414.37</v>
      </c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3.5" customHeight="1">
      <c r="A805" s="91" t="s">
        <v>799</v>
      </c>
      <c r="B805" s="91" t="s">
        <v>89</v>
      </c>
      <c r="C805" s="93"/>
      <c r="D805" s="173" t="s">
        <v>800</v>
      </c>
      <c r="E805" s="102">
        <v>-221.45</v>
      </c>
      <c r="F805" s="102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3.5" customHeight="1">
      <c r="A806" s="91" t="s">
        <v>799</v>
      </c>
      <c r="B806" s="91" t="s">
        <v>89</v>
      </c>
      <c r="C806" s="93"/>
      <c r="D806" s="173" t="s">
        <v>801</v>
      </c>
      <c r="E806" s="175">
        <v>-101.88</v>
      </c>
      <c r="F806" s="102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3.5" customHeight="1">
      <c r="A807" s="91" t="s">
        <v>799</v>
      </c>
      <c r="B807" s="91" t="s">
        <v>89</v>
      </c>
      <c r="C807" s="93"/>
      <c r="D807" s="173" t="s">
        <v>802</v>
      </c>
      <c r="E807" s="102">
        <v>-49</v>
      </c>
      <c r="F807" s="102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3.5" customHeight="1">
      <c r="A808" s="91" t="s">
        <v>799</v>
      </c>
      <c r="B808" s="91" t="s">
        <v>89</v>
      </c>
      <c r="C808" s="93"/>
      <c r="D808" s="173" t="s">
        <v>801</v>
      </c>
      <c r="E808" s="175">
        <v>-101.88</v>
      </c>
      <c r="F808" s="102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3.5" customHeight="1">
      <c r="A809" s="91" t="s">
        <v>799</v>
      </c>
      <c r="B809" s="91" t="s">
        <v>89</v>
      </c>
      <c r="C809" s="93"/>
      <c r="D809" s="173" t="s">
        <v>802</v>
      </c>
      <c r="E809" s="102">
        <v>-61.9</v>
      </c>
      <c r="F809" s="102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3.5" customHeight="1">
      <c r="A810" s="91" t="s">
        <v>799</v>
      </c>
      <c r="B810" s="91" t="s">
        <v>89</v>
      </c>
      <c r="C810" s="93"/>
      <c r="D810" s="173" t="s">
        <v>803</v>
      </c>
      <c r="E810" s="102">
        <v>-1723</v>
      </c>
      <c r="F810" s="102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3.5" customHeight="1">
      <c r="A811" s="91" t="s">
        <v>799</v>
      </c>
      <c r="B811" s="91" t="s">
        <v>804</v>
      </c>
      <c r="C811" s="93"/>
      <c r="D811" s="94" t="s">
        <v>20</v>
      </c>
      <c r="E811" s="99">
        <v>100.22</v>
      </c>
      <c r="F811" s="99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3.5" customHeight="1">
      <c r="A812" s="91" t="s">
        <v>799</v>
      </c>
      <c r="B812" s="91" t="s">
        <v>312</v>
      </c>
      <c r="C812" s="93"/>
      <c r="D812" s="94"/>
      <c r="E812" s="99">
        <v>2158.6799999999998</v>
      </c>
      <c r="F812" s="99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3.5" customHeight="1">
      <c r="A813" s="91" t="s">
        <v>799</v>
      </c>
      <c r="B813" s="91" t="s">
        <v>93</v>
      </c>
      <c r="C813" s="93"/>
      <c r="D813" s="94" t="s">
        <v>27</v>
      </c>
      <c r="E813" s="99">
        <v>0.22</v>
      </c>
      <c r="F813" s="99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3.5" customHeight="1">
      <c r="A814" s="91" t="s">
        <v>799</v>
      </c>
      <c r="B814" s="92" t="s">
        <v>308</v>
      </c>
      <c r="C814" s="93"/>
      <c r="D814" s="94"/>
      <c r="E814" s="96"/>
      <c r="F814" s="96">
        <v>1255.69</v>
      </c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3.5" customHeight="1">
      <c r="A815" s="91" t="s">
        <v>805</v>
      </c>
      <c r="B815" s="91" t="s">
        <v>806</v>
      </c>
      <c r="C815" s="93"/>
      <c r="D815" s="94" t="s">
        <v>20</v>
      </c>
      <c r="E815" s="99">
        <v>100.01</v>
      </c>
      <c r="F815" s="99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3.5" customHeight="1">
      <c r="A816" s="91" t="s">
        <v>805</v>
      </c>
      <c r="B816" s="91" t="s">
        <v>807</v>
      </c>
      <c r="C816" s="93"/>
      <c r="D816" s="94" t="s">
        <v>21</v>
      </c>
      <c r="E816" s="99">
        <v>21</v>
      </c>
      <c r="F816" s="99"/>
      <c r="G816" s="84" t="s">
        <v>40</v>
      </c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3.5" customHeight="1">
      <c r="A817" s="91" t="s">
        <v>805</v>
      </c>
      <c r="B817" s="91" t="s">
        <v>808</v>
      </c>
      <c r="C817" s="93"/>
      <c r="D817" s="94" t="s">
        <v>21</v>
      </c>
      <c r="E817" s="99">
        <v>100</v>
      </c>
      <c r="F817" s="99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3.5" customHeight="1">
      <c r="A818" s="91" t="s">
        <v>805</v>
      </c>
      <c r="B818" s="91" t="s">
        <v>809</v>
      </c>
      <c r="C818" s="93"/>
      <c r="D818" s="94" t="s">
        <v>20</v>
      </c>
      <c r="E818" s="99">
        <v>50.26</v>
      </c>
      <c r="F818" s="99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3.5" customHeight="1">
      <c r="A819" s="91" t="s">
        <v>805</v>
      </c>
      <c r="B819" s="91" t="s">
        <v>810</v>
      </c>
      <c r="C819" s="93"/>
      <c r="D819" s="94" t="s">
        <v>20</v>
      </c>
      <c r="E819" s="99">
        <v>50.2</v>
      </c>
      <c r="F819" s="99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3.5" customHeight="1">
      <c r="A820" s="91" t="s">
        <v>805</v>
      </c>
      <c r="B820" s="91" t="s">
        <v>811</v>
      </c>
      <c r="C820" s="93"/>
      <c r="D820" s="94" t="s">
        <v>20</v>
      </c>
      <c r="E820" s="99">
        <v>100.07</v>
      </c>
      <c r="F820" s="99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3.5" customHeight="1">
      <c r="A821" s="91" t="s">
        <v>805</v>
      </c>
      <c r="B821" s="91" t="s">
        <v>795</v>
      </c>
      <c r="C821" s="93"/>
      <c r="D821" s="94"/>
      <c r="E821" s="102">
        <v>-421.55</v>
      </c>
      <c r="F821" s="102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3.5" customHeight="1">
      <c r="A822" s="91" t="s">
        <v>805</v>
      </c>
      <c r="B822" s="92" t="s">
        <v>308</v>
      </c>
      <c r="C822" s="93"/>
      <c r="D822" s="94"/>
      <c r="E822" s="96"/>
      <c r="F822" s="96">
        <v>1677.24</v>
      </c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3.5" customHeight="1">
      <c r="A823" s="91" t="s">
        <v>812</v>
      </c>
      <c r="B823" s="91" t="s">
        <v>813</v>
      </c>
      <c r="C823" s="93"/>
      <c r="D823" s="94" t="s">
        <v>20</v>
      </c>
      <c r="E823" s="99">
        <v>100.03</v>
      </c>
      <c r="F823" s="99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3.5" customHeight="1">
      <c r="A824" s="91" t="s">
        <v>812</v>
      </c>
      <c r="B824" s="91" t="s">
        <v>814</v>
      </c>
      <c r="C824" s="93"/>
      <c r="D824" s="94" t="s">
        <v>20</v>
      </c>
      <c r="E824" s="99">
        <v>100.19</v>
      </c>
      <c r="F824" s="99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3.5" customHeight="1">
      <c r="A825" s="91" t="s">
        <v>812</v>
      </c>
      <c r="B825" s="91" t="s">
        <v>795</v>
      </c>
      <c r="C825" s="93"/>
      <c r="D825" s="94"/>
      <c r="E825" s="102">
        <v>-200.22</v>
      </c>
      <c r="F825" s="102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3.5" customHeight="1">
      <c r="A826" s="91" t="s">
        <v>812</v>
      </c>
      <c r="B826" s="92" t="s">
        <v>308</v>
      </c>
      <c r="C826" s="93"/>
      <c r="D826" s="94"/>
      <c r="E826" s="96"/>
      <c r="F826" s="96">
        <v>1877.46</v>
      </c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3.5" customHeight="1">
      <c r="A827" s="91" t="s">
        <v>815</v>
      </c>
      <c r="B827" s="91" t="s">
        <v>816</v>
      </c>
      <c r="C827" s="93"/>
      <c r="D827" s="94" t="s">
        <v>20</v>
      </c>
      <c r="E827" s="99">
        <f>150.12-E828</f>
        <v>100.12</v>
      </c>
      <c r="F827" s="99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3.5" customHeight="1">
      <c r="A828" s="91" t="s">
        <v>815</v>
      </c>
      <c r="B828" s="91" t="s">
        <v>816</v>
      </c>
      <c r="C828" s="93"/>
      <c r="D828" s="94" t="s">
        <v>19</v>
      </c>
      <c r="E828" s="99">
        <v>50</v>
      </c>
      <c r="F828" s="99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3.5" customHeight="1">
      <c r="A829" s="91" t="s">
        <v>815</v>
      </c>
      <c r="B829" s="91" t="s">
        <v>795</v>
      </c>
      <c r="C829" s="93"/>
      <c r="D829" s="94"/>
      <c r="E829" s="102">
        <v>-150.12</v>
      </c>
      <c r="F829" s="102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3.5" customHeight="1">
      <c r="A830" s="91" t="s">
        <v>815</v>
      </c>
      <c r="B830" s="92" t="s">
        <v>308</v>
      </c>
      <c r="C830" s="93"/>
      <c r="D830" s="94"/>
      <c r="E830" s="96"/>
      <c r="F830" s="96">
        <v>2027.58</v>
      </c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3.5" customHeight="1">
      <c r="A831" s="91" t="s">
        <v>817</v>
      </c>
      <c r="B831" s="91" t="s">
        <v>818</v>
      </c>
      <c r="C831" s="93"/>
      <c r="D831" s="94" t="s">
        <v>20</v>
      </c>
      <c r="E831" s="99">
        <v>50.21</v>
      </c>
      <c r="F831" s="99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3.5" customHeight="1">
      <c r="A832" s="91" t="s">
        <v>817</v>
      </c>
      <c r="B832" s="91" t="s">
        <v>819</v>
      </c>
      <c r="C832" s="93"/>
      <c r="D832" s="94" t="s">
        <v>20</v>
      </c>
      <c r="E832" s="99">
        <v>50.27</v>
      </c>
      <c r="F832" s="99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3.5" customHeight="1">
      <c r="A833" s="91" t="s">
        <v>817</v>
      </c>
      <c r="B833" s="91" t="s">
        <v>820</v>
      </c>
      <c r="C833" s="93"/>
      <c r="D833" s="94" t="s">
        <v>21</v>
      </c>
      <c r="E833" s="99">
        <v>26</v>
      </c>
      <c r="F833" s="99"/>
      <c r="G833" s="84" t="s">
        <v>40</v>
      </c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3.5" customHeight="1">
      <c r="A834" s="91" t="s">
        <v>817</v>
      </c>
      <c r="B834" s="91" t="s">
        <v>795</v>
      </c>
      <c r="C834" s="93"/>
      <c r="D834" s="94"/>
      <c r="E834" s="102">
        <v>-126.48</v>
      </c>
      <c r="F834" s="102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3.5" customHeight="1">
      <c r="A835" s="91" t="s">
        <v>817</v>
      </c>
      <c r="B835" s="92" t="s">
        <v>308</v>
      </c>
      <c r="C835" s="93"/>
      <c r="D835" s="94"/>
      <c r="E835" s="96"/>
      <c r="F835" s="96">
        <v>2154.06</v>
      </c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3.5" customHeight="1">
      <c r="A836" s="91" t="s">
        <v>821</v>
      </c>
      <c r="B836" s="91" t="s">
        <v>822</v>
      </c>
      <c r="C836" s="93"/>
      <c r="D836" s="112" t="s">
        <v>823</v>
      </c>
      <c r="E836" s="99">
        <v>35</v>
      </c>
      <c r="F836" s="99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3.5" customHeight="1">
      <c r="A837" s="91" t="s">
        <v>821</v>
      </c>
      <c r="B837" s="91" t="s">
        <v>795</v>
      </c>
      <c r="C837" s="93"/>
      <c r="D837" s="94"/>
      <c r="E837" s="102">
        <v>-35</v>
      </c>
      <c r="F837" s="102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3.5" customHeight="1">
      <c r="A838" s="91" t="s">
        <v>821</v>
      </c>
      <c r="B838" s="92" t="s">
        <v>308</v>
      </c>
      <c r="C838" s="93"/>
      <c r="D838" s="94"/>
      <c r="E838" s="96"/>
      <c r="F838" s="96">
        <v>2189.06</v>
      </c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3.5" customHeight="1">
      <c r="A839" s="91" t="s">
        <v>824</v>
      </c>
      <c r="B839" s="91" t="s">
        <v>825</v>
      </c>
      <c r="C839" s="93"/>
      <c r="D839" s="94" t="s">
        <v>21</v>
      </c>
      <c r="E839" s="99">
        <v>2</v>
      </c>
      <c r="F839" s="99"/>
      <c r="G839" s="84" t="s">
        <v>40</v>
      </c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3.5" customHeight="1">
      <c r="A840" s="91" t="s">
        <v>824</v>
      </c>
      <c r="B840" s="91" t="s">
        <v>825</v>
      </c>
      <c r="C840" s="93"/>
      <c r="D840" s="94" t="s">
        <v>21</v>
      </c>
      <c r="E840" s="99">
        <v>40</v>
      </c>
      <c r="F840" s="99"/>
      <c r="G840" s="84" t="s">
        <v>40</v>
      </c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3.5" customHeight="1">
      <c r="A841" s="91" t="s">
        <v>824</v>
      </c>
      <c r="B841" s="91" t="s">
        <v>745</v>
      </c>
      <c r="C841" s="93"/>
      <c r="D841" s="94"/>
      <c r="E841" s="99">
        <v>43</v>
      </c>
      <c r="F841" s="99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3.5" customHeight="1">
      <c r="A842" s="91" t="s">
        <v>824</v>
      </c>
      <c r="B842" s="92" t="s">
        <v>746</v>
      </c>
      <c r="C842" s="93"/>
      <c r="D842" s="94"/>
      <c r="E842" s="96"/>
      <c r="F842" s="96">
        <v>43</v>
      </c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3.5" customHeight="1">
      <c r="A843" s="91" t="s">
        <v>824</v>
      </c>
      <c r="B843" s="91" t="s">
        <v>795</v>
      </c>
      <c r="C843" s="93"/>
      <c r="D843" s="94"/>
      <c r="E843" s="102">
        <v>-42</v>
      </c>
      <c r="F843" s="102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3.5" customHeight="1">
      <c r="A844" s="91" t="s">
        <v>824</v>
      </c>
      <c r="B844" s="92" t="s">
        <v>308</v>
      </c>
      <c r="C844" s="93"/>
      <c r="D844" s="94"/>
      <c r="E844" s="96"/>
      <c r="F844" s="96">
        <v>2231.06</v>
      </c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3.5" customHeight="1">
      <c r="A845" s="91" t="s">
        <v>826</v>
      </c>
      <c r="B845" s="92" t="s">
        <v>308</v>
      </c>
      <c r="C845" s="93"/>
      <c r="D845" s="94"/>
      <c r="E845" s="96"/>
      <c r="F845" s="96">
        <v>2231.06</v>
      </c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3.5" customHeight="1">
      <c r="A846" s="91" t="s">
        <v>827</v>
      </c>
      <c r="B846" s="91" t="s">
        <v>828</v>
      </c>
      <c r="C846" s="93"/>
      <c r="D846" s="112" t="s">
        <v>823</v>
      </c>
      <c r="E846" s="99">
        <v>175</v>
      </c>
      <c r="F846" s="99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3.5" customHeight="1">
      <c r="A847" s="91" t="s">
        <v>827</v>
      </c>
      <c r="B847" s="91" t="s">
        <v>829</v>
      </c>
      <c r="C847" s="93"/>
      <c r="D847" s="112" t="s">
        <v>823</v>
      </c>
      <c r="E847" s="99">
        <v>35</v>
      </c>
      <c r="F847" s="99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3.5" customHeight="1">
      <c r="A848" s="91" t="s">
        <v>827</v>
      </c>
      <c r="B848" s="91" t="s">
        <v>795</v>
      </c>
      <c r="C848" s="93"/>
      <c r="D848" s="94"/>
      <c r="E848" s="102">
        <v>-210</v>
      </c>
      <c r="F848" s="102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3.5" customHeight="1">
      <c r="A849" s="91" t="s">
        <v>827</v>
      </c>
      <c r="B849" s="92" t="s">
        <v>308</v>
      </c>
      <c r="C849" s="93"/>
      <c r="D849" s="94"/>
      <c r="E849" s="96"/>
      <c r="F849" s="96">
        <v>2441.06</v>
      </c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3.5" customHeight="1">
      <c r="A850" s="91" t="s">
        <v>830</v>
      </c>
      <c r="B850" s="91" t="s">
        <v>831</v>
      </c>
      <c r="C850" s="93"/>
      <c r="D850" s="94" t="s">
        <v>21</v>
      </c>
      <c r="E850" s="99">
        <v>840</v>
      </c>
      <c r="F850" s="99"/>
      <c r="G850" s="84" t="s">
        <v>832</v>
      </c>
      <c r="H850" s="84"/>
      <c r="I850" s="84">
        <f>60*16</f>
        <v>960</v>
      </c>
      <c r="J850" s="126">
        <f>E850+E851-I850</f>
        <v>1140</v>
      </c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3.5" customHeight="1">
      <c r="A851" s="91" t="s">
        <v>830</v>
      </c>
      <c r="B851" s="91" t="s">
        <v>833</v>
      </c>
      <c r="C851" s="93"/>
      <c r="D851" s="94" t="s">
        <v>21</v>
      </c>
      <c r="E851" s="99">
        <v>1260</v>
      </c>
      <c r="F851" s="99"/>
      <c r="G851" s="84" t="s">
        <v>832</v>
      </c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3.5" customHeight="1">
      <c r="A852" s="91" t="s">
        <v>830</v>
      </c>
      <c r="B852" s="91" t="s">
        <v>834</v>
      </c>
      <c r="C852" s="93"/>
      <c r="D852" s="94" t="s">
        <v>20</v>
      </c>
      <c r="E852" s="99">
        <v>100.15</v>
      </c>
      <c r="F852" s="99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3.5" customHeight="1">
      <c r="A853" s="91" t="s">
        <v>830</v>
      </c>
      <c r="B853" s="91" t="s">
        <v>795</v>
      </c>
      <c r="C853" s="93"/>
      <c r="D853" s="94"/>
      <c r="E853" s="102">
        <v>-2200.15</v>
      </c>
      <c r="F853" s="102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3.5" customHeight="1">
      <c r="A854" s="91" t="s">
        <v>830</v>
      </c>
      <c r="B854" s="92" t="s">
        <v>308</v>
      </c>
      <c r="C854" s="93"/>
      <c r="D854" s="94"/>
      <c r="E854" s="96"/>
      <c r="F854" s="96">
        <v>4641.21</v>
      </c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3.5" customHeight="1">
      <c r="A855" s="91" t="s">
        <v>835</v>
      </c>
      <c r="B855" s="91" t="s">
        <v>89</v>
      </c>
      <c r="C855" s="93"/>
      <c r="D855" s="173" t="s">
        <v>836</v>
      </c>
      <c r="E855" s="175">
        <v>-506.2</v>
      </c>
      <c r="F855" s="102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3.5" customHeight="1">
      <c r="A856" s="91" t="s">
        <v>835</v>
      </c>
      <c r="B856" s="91" t="s">
        <v>89</v>
      </c>
      <c r="C856" s="93"/>
      <c r="D856" s="94" t="s">
        <v>837</v>
      </c>
      <c r="E856" s="102">
        <v>-1264.6300000000001</v>
      </c>
      <c r="F856" s="102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3.5" customHeight="1">
      <c r="A857" s="91" t="s">
        <v>835</v>
      </c>
      <c r="B857" s="91" t="s">
        <v>89</v>
      </c>
      <c r="C857" s="93"/>
      <c r="D857" s="173" t="s">
        <v>836</v>
      </c>
      <c r="E857" s="175">
        <v>-101.25</v>
      </c>
      <c r="F857" s="102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3.5" customHeight="1">
      <c r="A858" s="91" t="s">
        <v>835</v>
      </c>
      <c r="B858" s="91" t="s">
        <v>89</v>
      </c>
      <c r="C858" s="93"/>
      <c r="D858" s="173" t="s">
        <v>838</v>
      </c>
      <c r="E858" s="102">
        <v>-800</v>
      </c>
      <c r="F858" s="102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3.5" customHeight="1">
      <c r="A859" s="91" t="s">
        <v>835</v>
      </c>
      <c r="B859" s="91" t="s">
        <v>839</v>
      </c>
      <c r="C859" s="93"/>
      <c r="D859" s="94" t="s">
        <v>20</v>
      </c>
      <c r="E859" s="99">
        <v>100.02</v>
      </c>
      <c r="F859" s="99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3.5" customHeight="1">
      <c r="A860" s="91" t="s">
        <v>835</v>
      </c>
      <c r="B860" s="91" t="s">
        <v>840</v>
      </c>
      <c r="C860" s="93"/>
      <c r="D860" s="112" t="s">
        <v>823</v>
      </c>
      <c r="E860" s="99">
        <v>35</v>
      </c>
      <c r="F860" s="99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3.5" customHeight="1">
      <c r="A861" s="91" t="s">
        <v>835</v>
      </c>
      <c r="B861" s="91" t="s">
        <v>312</v>
      </c>
      <c r="C861" s="93"/>
      <c r="D861" s="94"/>
      <c r="E861" s="99">
        <v>2536.92</v>
      </c>
      <c r="F861" s="99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3.5" customHeight="1">
      <c r="A862" s="91" t="s">
        <v>835</v>
      </c>
      <c r="B862" s="91" t="s">
        <v>93</v>
      </c>
      <c r="C862" s="93"/>
      <c r="D862" s="94" t="s">
        <v>27</v>
      </c>
      <c r="E862" s="99">
        <v>0.14000000000000001</v>
      </c>
      <c r="F862" s="99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3.5" customHeight="1">
      <c r="A863" s="91" t="s">
        <v>835</v>
      </c>
      <c r="B863" s="92" t="s">
        <v>308</v>
      </c>
      <c r="C863" s="93"/>
      <c r="D863" s="94"/>
      <c r="E863" s="96"/>
      <c r="F863" s="96">
        <v>2104.29</v>
      </c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3.5" customHeight="1">
      <c r="A864" s="91" t="s">
        <v>841</v>
      </c>
      <c r="B864" s="91" t="s">
        <v>842</v>
      </c>
      <c r="C864" s="93"/>
      <c r="D864" s="112" t="s">
        <v>823</v>
      </c>
      <c r="E864" s="99">
        <v>35</v>
      </c>
      <c r="F864" s="99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3.5" customHeight="1">
      <c r="A865" s="91" t="s">
        <v>841</v>
      </c>
      <c r="B865" s="91" t="s">
        <v>842</v>
      </c>
      <c r="C865" s="93"/>
      <c r="D865" s="112" t="s">
        <v>21</v>
      </c>
      <c r="E865" s="99">
        <v>15</v>
      </c>
      <c r="F865" s="99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3.5" customHeight="1">
      <c r="A866" s="91" t="s">
        <v>841</v>
      </c>
      <c r="B866" s="91" t="s">
        <v>843</v>
      </c>
      <c r="C866" s="93"/>
      <c r="D866" s="112" t="s">
        <v>823</v>
      </c>
      <c r="E866" s="99">
        <v>35</v>
      </c>
      <c r="F866" s="99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3.5" customHeight="1">
      <c r="A867" s="91" t="s">
        <v>841</v>
      </c>
      <c r="B867" s="91" t="s">
        <v>844</v>
      </c>
      <c r="C867" s="93"/>
      <c r="D867" s="112" t="s">
        <v>823</v>
      </c>
      <c r="E867" s="99">
        <v>35</v>
      </c>
      <c r="F867" s="99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3.5" customHeight="1">
      <c r="A868" s="91" t="s">
        <v>841</v>
      </c>
      <c r="B868" s="91" t="s">
        <v>845</v>
      </c>
      <c r="C868" s="93"/>
      <c r="D868" s="112" t="s">
        <v>823</v>
      </c>
      <c r="E868" s="99">
        <v>70</v>
      </c>
      <c r="F868" s="99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3.5" customHeight="1">
      <c r="A869" s="91" t="s">
        <v>841</v>
      </c>
      <c r="B869" s="91" t="s">
        <v>846</v>
      </c>
      <c r="C869" s="93"/>
      <c r="D869" s="112" t="s">
        <v>823</v>
      </c>
      <c r="E869" s="99">
        <v>140</v>
      </c>
      <c r="F869" s="99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3.5" customHeight="1">
      <c r="A870" s="91" t="s">
        <v>841</v>
      </c>
      <c r="B870" s="91" t="s">
        <v>847</v>
      </c>
      <c r="C870" s="93"/>
      <c r="D870" s="112" t="s">
        <v>823</v>
      </c>
      <c r="E870" s="99">
        <v>35</v>
      </c>
      <c r="F870" s="99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3.5" customHeight="1">
      <c r="A871" s="91" t="s">
        <v>841</v>
      </c>
      <c r="B871" s="91" t="s">
        <v>848</v>
      </c>
      <c r="C871" s="93"/>
      <c r="D871" s="112" t="s">
        <v>823</v>
      </c>
      <c r="E871" s="99">
        <v>70</v>
      </c>
      <c r="F871" s="99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3.5" customHeight="1">
      <c r="A872" s="91" t="s">
        <v>841</v>
      </c>
      <c r="B872" s="91" t="s">
        <v>849</v>
      </c>
      <c r="C872" s="93"/>
      <c r="D872" s="112" t="s">
        <v>823</v>
      </c>
      <c r="E872" s="99">
        <v>35</v>
      </c>
      <c r="F872" s="99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3.5" customHeight="1">
      <c r="A873" s="91" t="s">
        <v>841</v>
      </c>
      <c r="B873" s="91" t="s">
        <v>850</v>
      </c>
      <c r="C873" s="93"/>
      <c r="D873" s="94" t="s">
        <v>21</v>
      </c>
      <c r="E873" s="99">
        <v>26</v>
      </c>
      <c r="F873" s="99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3.5" customHeight="1">
      <c r="A874" s="91" t="s">
        <v>841</v>
      </c>
      <c r="B874" s="91" t="s">
        <v>851</v>
      </c>
      <c r="C874" s="93"/>
      <c r="D874" s="112" t="s">
        <v>823</v>
      </c>
      <c r="E874" s="99">
        <v>35</v>
      </c>
      <c r="F874" s="99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3.5" customHeight="1">
      <c r="A875" s="91" t="s">
        <v>841</v>
      </c>
      <c r="B875" s="91" t="s">
        <v>852</v>
      </c>
      <c r="C875" s="93"/>
      <c r="D875" s="112" t="s">
        <v>823</v>
      </c>
      <c r="E875" s="99">
        <v>70</v>
      </c>
      <c r="F875" s="99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3.5" customHeight="1">
      <c r="A876" s="91" t="s">
        <v>841</v>
      </c>
      <c r="B876" s="91" t="s">
        <v>853</v>
      </c>
      <c r="C876" s="93"/>
      <c r="D876" s="112" t="s">
        <v>823</v>
      </c>
      <c r="E876" s="99">
        <v>70</v>
      </c>
      <c r="F876" s="99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3.5" customHeight="1">
      <c r="A877" s="91" t="s">
        <v>841</v>
      </c>
      <c r="B877" s="91" t="s">
        <v>854</v>
      </c>
      <c r="C877" s="93"/>
      <c r="D877" s="112" t="s">
        <v>823</v>
      </c>
      <c r="E877" s="99">
        <v>35</v>
      </c>
      <c r="F877" s="99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3.5" customHeight="1">
      <c r="A878" s="91" t="s">
        <v>841</v>
      </c>
      <c r="B878" s="91" t="s">
        <v>855</v>
      </c>
      <c r="C878" s="93"/>
      <c r="D878" s="112" t="s">
        <v>823</v>
      </c>
      <c r="E878" s="99">
        <v>105</v>
      </c>
      <c r="F878" s="99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3.5" customHeight="1">
      <c r="A879" s="91" t="s">
        <v>841</v>
      </c>
      <c r="B879" s="91" t="s">
        <v>856</v>
      </c>
      <c r="C879" s="93"/>
      <c r="D879" s="112" t="s">
        <v>823</v>
      </c>
      <c r="E879" s="99">
        <v>70</v>
      </c>
      <c r="F879" s="99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3.5" customHeight="1">
      <c r="A880" s="91" t="s">
        <v>841</v>
      </c>
      <c r="B880" s="91" t="s">
        <v>857</v>
      </c>
      <c r="C880" s="93"/>
      <c r="D880" s="112" t="s">
        <v>823</v>
      </c>
      <c r="E880" s="99">
        <v>175</v>
      </c>
      <c r="F880" s="99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3.5" customHeight="1">
      <c r="A881" s="91" t="s">
        <v>841</v>
      </c>
      <c r="B881" s="91" t="s">
        <v>857</v>
      </c>
      <c r="C881" s="93"/>
      <c r="D881" s="94" t="s">
        <v>21</v>
      </c>
      <c r="E881" s="99">
        <v>21</v>
      </c>
      <c r="F881" s="99"/>
      <c r="G881" s="84" t="s">
        <v>40</v>
      </c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3.5" customHeight="1">
      <c r="A882" s="91" t="s">
        <v>841</v>
      </c>
      <c r="B882" s="91" t="s">
        <v>858</v>
      </c>
      <c r="C882" s="93"/>
      <c r="D882" s="112" t="s">
        <v>823</v>
      </c>
      <c r="E882" s="99">
        <v>35</v>
      </c>
      <c r="F882" s="99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3.5" customHeight="1">
      <c r="A883" s="91" t="s">
        <v>841</v>
      </c>
      <c r="B883" s="91" t="s">
        <v>859</v>
      </c>
      <c r="C883" s="93"/>
      <c r="D883" s="112" t="s">
        <v>823</v>
      </c>
      <c r="E883" s="99">
        <v>35</v>
      </c>
      <c r="F883" s="99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3.5" customHeight="1">
      <c r="A884" s="91" t="s">
        <v>841</v>
      </c>
      <c r="B884" s="91" t="s">
        <v>860</v>
      </c>
      <c r="C884" s="93"/>
      <c r="D884" s="112" t="s">
        <v>823</v>
      </c>
      <c r="E884" s="99">
        <v>35</v>
      </c>
      <c r="F884" s="99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3.5" customHeight="1">
      <c r="A885" s="91" t="s">
        <v>841</v>
      </c>
      <c r="B885" s="91" t="s">
        <v>861</v>
      </c>
      <c r="C885" s="93"/>
      <c r="D885" s="112" t="s">
        <v>823</v>
      </c>
      <c r="E885" s="99">
        <v>70</v>
      </c>
      <c r="F885" s="99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3.5" customHeight="1">
      <c r="A886" s="91" t="s">
        <v>841</v>
      </c>
      <c r="B886" s="91" t="s">
        <v>862</v>
      </c>
      <c r="C886" s="93"/>
      <c r="D886" s="112" t="s">
        <v>823</v>
      </c>
      <c r="E886" s="99">
        <v>70</v>
      </c>
      <c r="F886" s="99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3.5" customHeight="1">
      <c r="A887" s="91" t="s">
        <v>841</v>
      </c>
      <c r="B887" s="91" t="s">
        <v>863</v>
      </c>
      <c r="C887" s="93"/>
      <c r="D887" s="112" t="s">
        <v>823</v>
      </c>
      <c r="E887" s="99">
        <v>35</v>
      </c>
      <c r="F887" s="99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3.5" customHeight="1">
      <c r="A888" s="91" t="s">
        <v>841</v>
      </c>
      <c r="B888" s="91" t="s">
        <v>864</v>
      </c>
      <c r="C888" s="93"/>
      <c r="D888" s="112" t="s">
        <v>823</v>
      </c>
      <c r="E888" s="99">
        <v>70</v>
      </c>
      <c r="F888" s="99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3.5" customHeight="1">
      <c r="A889" s="91" t="s">
        <v>841</v>
      </c>
      <c r="B889" s="91" t="s">
        <v>865</v>
      </c>
      <c r="C889" s="93"/>
      <c r="D889" s="112" t="s">
        <v>823</v>
      </c>
      <c r="E889" s="99">
        <v>35</v>
      </c>
      <c r="F889" s="99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3.5" customHeight="1">
      <c r="A890" s="91" t="s">
        <v>841</v>
      </c>
      <c r="B890" s="91" t="s">
        <v>866</v>
      </c>
      <c r="C890" s="93"/>
      <c r="D890" s="112" t="s">
        <v>823</v>
      </c>
      <c r="E890" s="99">
        <v>35</v>
      </c>
      <c r="F890" s="99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3.5" customHeight="1">
      <c r="A891" s="91" t="s">
        <v>841</v>
      </c>
      <c r="B891" s="91" t="s">
        <v>867</v>
      </c>
      <c r="C891" s="93"/>
      <c r="D891" s="112" t="s">
        <v>823</v>
      </c>
      <c r="E891" s="99">
        <v>70</v>
      </c>
      <c r="F891" s="99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3.5" customHeight="1">
      <c r="A892" s="91" t="s">
        <v>841</v>
      </c>
      <c r="B892" s="91" t="s">
        <v>868</v>
      </c>
      <c r="C892" s="93"/>
      <c r="D892" s="112" t="s">
        <v>823</v>
      </c>
      <c r="E892" s="99">
        <v>70</v>
      </c>
      <c r="F892" s="99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3.5" customHeight="1">
      <c r="A893" s="91" t="s">
        <v>841</v>
      </c>
      <c r="B893" s="91" t="s">
        <v>869</v>
      </c>
      <c r="C893" s="93"/>
      <c r="D893" s="112" t="s">
        <v>823</v>
      </c>
      <c r="E893" s="99">
        <v>105</v>
      </c>
      <c r="F893" s="99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3.5" customHeight="1">
      <c r="A894" s="91" t="s">
        <v>841</v>
      </c>
      <c r="B894" s="91" t="s">
        <v>870</v>
      </c>
      <c r="C894" s="93"/>
      <c r="D894" s="112" t="s">
        <v>823</v>
      </c>
      <c r="E894" s="99">
        <v>70</v>
      </c>
      <c r="F894" s="99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3.5" customHeight="1">
      <c r="A895" s="91" t="s">
        <v>841</v>
      </c>
      <c r="B895" s="91" t="s">
        <v>871</v>
      </c>
      <c r="C895" s="93"/>
      <c r="D895" s="112" t="s">
        <v>823</v>
      </c>
      <c r="E895" s="99">
        <v>35</v>
      </c>
      <c r="F895" s="99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3.5" customHeight="1">
      <c r="A896" s="91" t="s">
        <v>841</v>
      </c>
      <c r="B896" s="91" t="s">
        <v>871</v>
      </c>
      <c r="C896" s="93"/>
      <c r="D896" s="112" t="s">
        <v>823</v>
      </c>
      <c r="E896" s="99">
        <v>105</v>
      </c>
      <c r="F896" s="99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3.5" customHeight="1">
      <c r="A897" s="91" t="s">
        <v>841</v>
      </c>
      <c r="B897" s="91" t="s">
        <v>745</v>
      </c>
      <c r="C897" s="93"/>
      <c r="D897" s="94"/>
      <c r="E897" s="99">
        <v>1953</v>
      </c>
      <c r="F897" s="99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3.5" customHeight="1">
      <c r="A898" s="91" t="s">
        <v>841</v>
      </c>
      <c r="B898" s="92" t="s">
        <v>746</v>
      </c>
      <c r="C898" s="93"/>
      <c r="D898" s="94"/>
      <c r="E898" s="96"/>
      <c r="F898" s="96">
        <v>1953</v>
      </c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3.5" customHeight="1">
      <c r="A899" s="91" t="s">
        <v>841</v>
      </c>
      <c r="B899" s="91" t="s">
        <v>872</v>
      </c>
      <c r="C899" s="93"/>
      <c r="D899" s="112" t="s">
        <v>823</v>
      </c>
      <c r="E899" s="99">
        <v>35</v>
      </c>
      <c r="F899" s="99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3.5" customHeight="1">
      <c r="A900" s="91" t="s">
        <v>841</v>
      </c>
      <c r="B900" s="91" t="s">
        <v>873</v>
      </c>
      <c r="C900" s="93"/>
      <c r="D900" s="112" t="s">
        <v>823</v>
      </c>
      <c r="E900" s="99">
        <v>105</v>
      </c>
      <c r="F900" s="99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3.5" customHeight="1">
      <c r="A901" s="91" t="s">
        <v>841</v>
      </c>
      <c r="B901" s="91" t="s">
        <v>874</v>
      </c>
      <c r="C901" s="93"/>
      <c r="D901" s="112" t="s">
        <v>823</v>
      </c>
      <c r="E901" s="99">
        <v>35</v>
      </c>
      <c r="F901" s="99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3.5" customHeight="1">
      <c r="A902" s="91" t="s">
        <v>841</v>
      </c>
      <c r="B902" s="91" t="s">
        <v>875</v>
      </c>
      <c r="C902" s="93"/>
      <c r="D902" s="112" t="s">
        <v>823</v>
      </c>
      <c r="E902" s="99">
        <v>35</v>
      </c>
      <c r="F902" s="99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3.5" customHeight="1">
      <c r="A903" s="91" t="s">
        <v>841</v>
      </c>
      <c r="B903" s="91" t="s">
        <v>876</v>
      </c>
      <c r="C903" s="93"/>
      <c r="D903" s="112" t="s">
        <v>823</v>
      </c>
      <c r="E903" s="99">
        <v>35</v>
      </c>
      <c r="F903" s="99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3.5" customHeight="1">
      <c r="A904" s="91" t="s">
        <v>841</v>
      </c>
      <c r="B904" s="91" t="s">
        <v>877</v>
      </c>
      <c r="C904" s="93"/>
      <c r="D904" s="112" t="s">
        <v>823</v>
      </c>
      <c r="E904" s="99">
        <v>70</v>
      </c>
      <c r="F904" s="99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3.5" customHeight="1">
      <c r="A905" s="91" t="s">
        <v>841</v>
      </c>
      <c r="B905" s="91" t="s">
        <v>878</v>
      </c>
      <c r="C905" s="93"/>
      <c r="D905" s="112" t="s">
        <v>823</v>
      </c>
      <c r="E905" s="99">
        <v>35</v>
      </c>
      <c r="F905" s="99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3.5" customHeight="1">
      <c r="A906" s="91" t="s">
        <v>841</v>
      </c>
      <c r="B906" s="91" t="s">
        <v>795</v>
      </c>
      <c r="C906" s="93"/>
      <c r="D906" s="94"/>
      <c r="E906" s="102">
        <v>-2302</v>
      </c>
      <c r="F906" s="102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3.5" customHeight="1">
      <c r="A907" s="91" t="s">
        <v>841</v>
      </c>
      <c r="B907" s="92" t="s">
        <v>308</v>
      </c>
      <c r="C907" s="93"/>
      <c r="D907" s="94"/>
      <c r="E907" s="96"/>
      <c r="F907" s="96">
        <v>4406.29</v>
      </c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3.5" customHeight="1">
      <c r="A908" s="91" t="s">
        <v>879</v>
      </c>
      <c r="B908" s="91" t="s">
        <v>880</v>
      </c>
      <c r="C908" s="93"/>
      <c r="D908" s="112" t="s">
        <v>823</v>
      </c>
      <c r="E908" s="99">
        <v>35</v>
      </c>
      <c r="F908" s="99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3.5" customHeight="1">
      <c r="A909" s="91" t="s">
        <v>879</v>
      </c>
      <c r="B909" s="91" t="s">
        <v>881</v>
      </c>
      <c r="C909" s="93"/>
      <c r="D909" s="112" t="s">
        <v>823</v>
      </c>
      <c r="E909" s="99">
        <v>35</v>
      </c>
      <c r="F909" s="99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3.5" customHeight="1">
      <c r="A910" s="91" t="s">
        <v>879</v>
      </c>
      <c r="B910" s="91" t="s">
        <v>882</v>
      </c>
      <c r="C910" s="93"/>
      <c r="D910" s="112" t="s">
        <v>823</v>
      </c>
      <c r="E910" s="99">
        <v>35</v>
      </c>
      <c r="F910" s="99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3.5" customHeight="1">
      <c r="A911" s="91" t="s">
        <v>879</v>
      </c>
      <c r="B911" s="91" t="s">
        <v>883</v>
      </c>
      <c r="C911" s="93"/>
      <c r="D911" s="112" t="s">
        <v>823</v>
      </c>
      <c r="E911" s="99">
        <v>175</v>
      </c>
      <c r="F911" s="99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3.5" customHeight="1">
      <c r="A912" s="91" t="s">
        <v>879</v>
      </c>
      <c r="B912" s="91" t="s">
        <v>884</v>
      </c>
      <c r="C912" s="93"/>
      <c r="D912" s="112" t="s">
        <v>823</v>
      </c>
      <c r="E912" s="99">
        <v>70</v>
      </c>
      <c r="F912" s="99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3.5" customHeight="1">
      <c r="A913" s="91" t="s">
        <v>879</v>
      </c>
      <c r="B913" s="91" t="s">
        <v>885</v>
      </c>
      <c r="C913" s="93"/>
      <c r="D913" s="112" t="s">
        <v>823</v>
      </c>
      <c r="E913" s="99">
        <v>35</v>
      </c>
      <c r="F913" s="99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3.5" customHeight="1">
      <c r="A914" s="91" t="s">
        <v>879</v>
      </c>
      <c r="B914" s="91" t="s">
        <v>886</v>
      </c>
      <c r="C914" s="93"/>
      <c r="D914" s="112" t="s">
        <v>823</v>
      </c>
      <c r="E914" s="99">
        <v>35</v>
      </c>
      <c r="F914" s="99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3.5" customHeight="1">
      <c r="A915" s="91" t="s">
        <v>879</v>
      </c>
      <c r="B915" s="91" t="s">
        <v>887</v>
      </c>
      <c r="C915" s="93"/>
      <c r="D915" s="112" t="s">
        <v>823</v>
      </c>
      <c r="E915" s="99">
        <v>35</v>
      </c>
      <c r="F915" s="99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3.5" customHeight="1">
      <c r="A916" s="91" t="s">
        <v>879</v>
      </c>
      <c r="B916" s="91" t="s">
        <v>888</v>
      </c>
      <c r="C916" s="93"/>
      <c r="D916" s="112" t="s">
        <v>823</v>
      </c>
      <c r="E916" s="99">
        <v>70</v>
      </c>
      <c r="F916" s="99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3.5" customHeight="1">
      <c r="A917" s="91" t="s">
        <v>879</v>
      </c>
      <c r="B917" s="91" t="s">
        <v>889</v>
      </c>
      <c r="C917" s="93"/>
      <c r="D917" s="112" t="s">
        <v>823</v>
      </c>
      <c r="E917" s="99">
        <v>35</v>
      </c>
      <c r="F917" s="99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3.5" customHeight="1">
      <c r="A918" s="91" t="s">
        <v>879</v>
      </c>
      <c r="B918" s="91" t="s">
        <v>890</v>
      </c>
      <c r="C918" s="93"/>
      <c r="D918" s="112" t="s">
        <v>823</v>
      </c>
      <c r="E918" s="99">
        <v>35</v>
      </c>
      <c r="F918" s="99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3.5" customHeight="1">
      <c r="A919" s="91" t="s">
        <v>879</v>
      </c>
      <c r="B919" s="91" t="s">
        <v>891</v>
      </c>
      <c r="C919" s="93"/>
      <c r="D919" s="112" t="s">
        <v>823</v>
      </c>
      <c r="E919" s="99">
        <v>70</v>
      </c>
      <c r="F919" s="99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3.5" customHeight="1">
      <c r="A920" s="91" t="s">
        <v>879</v>
      </c>
      <c r="B920" s="91" t="s">
        <v>892</v>
      </c>
      <c r="C920" s="93"/>
      <c r="D920" s="112" t="s">
        <v>823</v>
      </c>
      <c r="E920" s="99">
        <v>35</v>
      </c>
      <c r="F920" s="99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3.5" customHeight="1">
      <c r="A921" s="91" t="s">
        <v>879</v>
      </c>
      <c r="B921" s="91" t="s">
        <v>893</v>
      </c>
      <c r="C921" s="93"/>
      <c r="D921" s="112" t="s">
        <v>823</v>
      </c>
      <c r="E921" s="99">
        <v>35</v>
      </c>
      <c r="F921" s="99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3.5" customHeight="1">
      <c r="A922" s="91" t="s">
        <v>879</v>
      </c>
      <c r="B922" s="91" t="s">
        <v>893</v>
      </c>
      <c r="C922" s="93"/>
      <c r="D922" s="112" t="s">
        <v>823</v>
      </c>
      <c r="E922" s="99">
        <v>105</v>
      </c>
      <c r="F922" s="99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3.5" customHeight="1">
      <c r="A923" s="91" t="s">
        <v>879</v>
      </c>
      <c r="B923" s="91" t="s">
        <v>894</v>
      </c>
      <c r="C923" s="93"/>
      <c r="D923" s="112" t="s">
        <v>823</v>
      </c>
      <c r="E923" s="99">
        <v>35</v>
      </c>
      <c r="F923" s="99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3.5" customHeight="1">
      <c r="A924" s="91" t="s">
        <v>879</v>
      </c>
      <c r="B924" s="91" t="s">
        <v>895</v>
      </c>
      <c r="C924" s="93"/>
      <c r="D924" s="112" t="s">
        <v>823</v>
      </c>
      <c r="E924" s="99">
        <v>35</v>
      </c>
      <c r="F924" s="99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3.5" customHeight="1">
      <c r="A925" s="91" t="s">
        <v>879</v>
      </c>
      <c r="B925" s="91" t="s">
        <v>896</v>
      </c>
      <c r="C925" s="93"/>
      <c r="D925" s="112" t="s">
        <v>823</v>
      </c>
      <c r="E925" s="99">
        <v>35</v>
      </c>
      <c r="F925" s="99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3.5" customHeight="1">
      <c r="A926" s="91" t="s">
        <v>879</v>
      </c>
      <c r="B926" s="91" t="s">
        <v>795</v>
      </c>
      <c r="C926" s="93"/>
      <c r="D926" s="94"/>
      <c r="E926" s="102">
        <v>-945</v>
      </c>
      <c r="F926" s="102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3.5" customHeight="1">
      <c r="A927" s="91" t="s">
        <v>879</v>
      </c>
      <c r="B927" s="92" t="s">
        <v>308</v>
      </c>
      <c r="C927" s="93"/>
      <c r="D927" s="94"/>
      <c r="E927" s="96"/>
      <c r="F927" s="96">
        <v>5351.29</v>
      </c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3.5" customHeight="1">
      <c r="A928" s="91" t="s">
        <v>897</v>
      </c>
      <c r="B928" s="91" t="s">
        <v>898</v>
      </c>
      <c r="C928" s="93"/>
      <c r="D928" s="112" t="s">
        <v>823</v>
      </c>
      <c r="E928" s="99">
        <v>35</v>
      </c>
      <c r="F928" s="99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3.5" customHeight="1">
      <c r="A929" s="91" t="s">
        <v>897</v>
      </c>
      <c r="B929" s="91" t="s">
        <v>899</v>
      </c>
      <c r="C929" s="93"/>
      <c r="D929" s="112" t="s">
        <v>823</v>
      </c>
      <c r="E929" s="99">
        <v>70</v>
      </c>
      <c r="F929" s="99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3.5" customHeight="1">
      <c r="A930" s="91" t="s">
        <v>897</v>
      </c>
      <c r="B930" s="91" t="s">
        <v>900</v>
      </c>
      <c r="C930" s="93"/>
      <c r="D930" s="112" t="s">
        <v>823</v>
      </c>
      <c r="E930" s="99">
        <v>35</v>
      </c>
      <c r="F930" s="99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3.5" customHeight="1">
      <c r="A931" s="91" t="s">
        <v>897</v>
      </c>
      <c r="B931" s="91" t="s">
        <v>901</v>
      </c>
      <c r="C931" s="93"/>
      <c r="D931" s="112" t="s">
        <v>823</v>
      </c>
      <c r="E931" s="99">
        <v>35</v>
      </c>
      <c r="F931" s="99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3.5" customHeight="1">
      <c r="A932" s="91" t="s">
        <v>897</v>
      </c>
      <c r="B932" s="91" t="s">
        <v>902</v>
      </c>
      <c r="C932" s="93"/>
      <c r="D932" s="112" t="s">
        <v>823</v>
      </c>
      <c r="E932" s="99">
        <v>210</v>
      </c>
      <c r="F932" s="99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3.5" customHeight="1">
      <c r="A933" s="91" t="s">
        <v>897</v>
      </c>
      <c r="B933" s="91" t="s">
        <v>903</v>
      </c>
      <c r="C933" s="93"/>
      <c r="D933" s="112" t="s">
        <v>823</v>
      </c>
      <c r="E933" s="99">
        <v>70</v>
      </c>
      <c r="F933" s="99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3.5" customHeight="1">
      <c r="A934" s="91" t="s">
        <v>897</v>
      </c>
      <c r="B934" s="91" t="s">
        <v>904</v>
      </c>
      <c r="C934" s="93"/>
      <c r="D934" s="112" t="s">
        <v>823</v>
      </c>
      <c r="E934" s="99">
        <v>70</v>
      </c>
      <c r="F934" s="99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3.5" customHeight="1">
      <c r="A935" s="91" t="s">
        <v>897</v>
      </c>
      <c r="B935" s="91" t="s">
        <v>905</v>
      </c>
      <c r="C935" s="93"/>
      <c r="D935" s="112" t="s">
        <v>823</v>
      </c>
      <c r="E935" s="99">
        <v>70</v>
      </c>
      <c r="F935" s="99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3.5" customHeight="1">
      <c r="A936" s="91" t="s">
        <v>897</v>
      </c>
      <c r="B936" s="91" t="s">
        <v>906</v>
      </c>
      <c r="C936" s="93"/>
      <c r="D936" s="112" t="s">
        <v>823</v>
      </c>
      <c r="E936" s="99">
        <v>350</v>
      </c>
      <c r="F936" s="99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3.5" customHeight="1">
      <c r="A937" s="91" t="s">
        <v>897</v>
      </c>
      <c r="B937" s="91" t="s">
        <v>907</v>
      </c>
      <c r="C937" s="93"/>
      <c r="D937" s="112" t="s">
        <v>823</v>
      </c>
      <c r="E937" s="99">
        <v>70</v>
      </c>
      <c r="F937" s="99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3.5" customHeight="1">
      <c r="A938" s="91" t="s">
        <v>897</v>
      </c>
      <c r="B938" s="91" t="s">
        <v>908</v>
      </c>
      <c r="C938" s="93"/>
      <c r="D938" s="112" t="s">
        <v>823</v>
      </c>
      <c r="E938" s="99">
        <v>70</v>
      </c>
      <c r="F938" s="99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3.5" customHeight="1">
      <c r="A939" s="91" t="s">
        <v>897</v>
      </c>
      <c r="B939" s="91" t="s">
        <v>909</v>
      </c>
      <c r="C939" s="93"/>
      <c r="D939" s="112" t="s">
        <v>823</v>
      </c>
      <c r="E939" s="99">
        <v>35</v>
      </c>
      <c r="F939" s="99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3.5" customHeight="1">
      <c r="A940" s="91" t="s">
        <v>897</v>
      </c>
      <c r="B940" s="91" t="s">
        <v>910</v>
      </c>
      <c r="C940" s="93"/>
      <c r="D940" s="112" t="s">
        <v>823</v>
      </c>
      <c r="E940" s="99">
        <v>70</v>
      </c>
      <c r="F940" s="99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3.5" customHeight="1">
      <c r="A941" s="91" t="s">
        <v>897</v>
      </c>
      <c r="B941" s="91" t="s">
        <v>911</v>
      </c>
      <c r="C941" s="93"/>
      <c r="D941" s="112" t="s">
        <v>823</v>
      </c>
      <c r="E941" s="99">
        <v>140</v>
      </c>
      <c r="F941" s="99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3.5" customHeight="1">
      <c r="A942" s="91" t="s">
        <v>897</v>
      </c>
      <c r="B942" s="91" t="s">
        <v>912</v>
      </c>
      <c r="C942" s="93"/>
      <c r="D942" s="112" t="s">
        <v>823</v>
      </c>
      <c r="E942" s="99">
        <v>70</v>
      </c>
      <c r="F942" s="99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3.5" customHeight="1">
      <c r="A943" s="91" t="s">
        <v>897</v>
      </c>
      <c r="B943" s="91" t="s">
        <v>913</v>
      </c>
      <c r="C943" s="93"/>
      <c r="D943" s="112" t="s">
        <v>823</v>
      </c>
      <c r="E943" s="99">
        <v>35</v>
      </c>
      <c r="F943" s="99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3.5" customHeight="1">
      <c r="A944" s="91" t="s">
        <v>897</v>
      </c>
      <c r="B944" s="91" t="s">
        <v>914</v>
      </c>
      <c r="C944" s="93"/>
      <c r="D944" s="112" t="s">
        <v>823</v>
      </c>
      <c r="E944" s="99">
        <v>70</v>
      </c>
      <c r="F944" s="99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3.5" customHeight="1">
      <c r="A945" s="91" t="s">
        <v>897</v>
      </c>
      <c r="B945" s="91" t="s">
        <v>915</v>
      </c>
      <c r="C945" s="93"/>
      <c r="D945" s="112" t="s">
        <v>823</v>
      </c>
      <c r="E945" s="99">
        <v>35</v>
      </c>
      <c r="F945" s="99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3.5" customHeight="1">
      <c r="A946" s="91" t="s">
        <v>897</v>
      </c>
      <c r="B946" s="91" t="s">
        <v>915</v>
      </c>
      <c r="C946" s="93"/>
      <c r="D946" s="112" t="s">
        <v>823</v>
      </c>
      <c r="E946" s="99">
        <v>70</v>
      </c>
      <c r="F946" s="99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3.5" customHeight="1">
      <c r="A947" s="91" t="s">
        <v>897</v>
      </c>
      <c r="B947" s="91" t="s">
        <v>916</v>
      </c>
      <c r="C947" s="93"/>
      <c r="D947" s="112" t="s">
        <v>823</v>
      </c>
      <c r="E947" s="99">
        <v>35</v>
      </c>
      <c r="F947" s="99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3.5" customHeight="1">
      <c r="A948" s="91" t="s">
        <v>897</v>
      </c>
      <c r="B948" s="91" t="s">
        <v>917</v>
      </c>
      <c r="C948" s="93"/>
      <c r="D948" s="112" t="s">
        <v>823</v>
      </c>
      <c r="E948" s="99">
        <v>70</v>
      </c>
      <c r="F948" s="99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3.5" customHeight="1">
      <c r="A949" s="91" t="s">
        <v>897</v>
      </c>
      <c r="B949" s="91" t="s">
        <v>795</v>
      </c>
      <c r="C949" s="93"/>
      <c r="D949" s="94"/>
      <c r="E949" s="102">
        <v>-1715</v>
      </c>
      <c r="F949" s="102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3.5" customHeight="1">
      <c r="A950" s="91" t="s">
        <v>897</v>
      </c>
      <c r="B950" s="92" t="s">
        <v>308</v>
      </c>
      <c r="C950" s="93"/>
      <c r="D950" s="94"/>
      <c r="E950" s="96"/>
      <c r="F950" s="96">
        <v>7066.29</v>
      </c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3.5" customHeight="1">
      <c r="A951" s="91" t="s">
        <v>918</v>
      </c>
      <c r="B951" s="91" t="s">
        <v>919</v>
      </c>
      <c r="C951" s="93"/>
      <c r="D951" s="112" t="s">
        <v>823</v>
      </c>
      <c r="E951" s="99">
        <v>70</v>
      </c>
      <c r="F951" s="99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3.5" customHeight="1">
      <c r="A952" s="91" t="s">
        <v>918</v>
      </c>
      <c r="B952" s="91" t="s">
        <v>745</v>
      </c>
      <c r="C952" s="93"/>
      <c r="D952" s="94"/>
      <c r="E952" s="99">
        <v>71</v>
      </c>
      <c r="F952" s="99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3.5" customHeight="1">
      <c r="A953" s="91" t="s">
        <v>918</v>
      </c>
      <c r="B953" s="92" t="s">
        <v>746</v>
      </c>
      <c r="C953" s="93"/>
      <c r="D953" s="94"/>
      <c r="E953" s="96"/>
      <c r="F953" s="96">
        <v>71</v>
      </c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3.5" customHeight="1">
      <c r="A954" s="91" t="s">
        <v>918</v>
      </c>
      <c r="B954" s="91" t="s">
        <v>920</v>
      </c>
      <c r="C954" s="93"/>
      <c r="D954" s="112" t="s">
        <v>823</v>
      </c>
      <c r="E954" s="99">
        <v>35</v>
      </c>
      <c r="F954" s="99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3.5" customHeight="1">
      <c r="A955" s="91" t="s">
        <v>918</v>
      </c>
      <c r="B955" s="91" t="s">
        <v>921</v>
      </c>
      <c r="C955" s="93"/>
      <c r="D955" s="112" t="s">
        <v>823</v>
      </c>
      <c r="E955" s="99">
        <v>35</v>
      </c>
      <c r="F955" s="99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3.5" customHeight="1">
      <c r="A956" s="91" t="s">
        <v>918</v>
      </c>
      <c r="B956" s="91" t="s">
        <v>922</v>
      </c>
      <c r="C956" s="93"/>
      <c r="D956" s="112" t="s">
        <v>823</v>
      </c>
      <c r="E956" s="99">
        <v>70</v>
      </c>
      <c r="F956" s="99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3.5" customHeight="1">
      <c r="A957" s="91" t="s">
        <v>918</v>
      </c>
      <c r="B957" s="91" t="s">
        <v>923</v>
      </c>
      <c r="C957" s="93"/>
      <c r="D957" s="112" t="s">
        <v>823</v>
      </c>
      <c r="E957" s="99">
        <v>35</v>
      </c>
      <c r="F957" s="99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3.5" customHeight="1">
      <c r="A958" s="91" t="s">
        <v>918</v>
      </c>
      <c r="B958" s="91" t="s">
        <v>924</v>
      </c>
      <c r="C958" s="93"/>
      <c r="D958" s="112" t="s">
        <v>823</v>
      </c>
      <c r="E958" s="99">
        <v>175</v>
      </c>
      <c r="F958" s="99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3.5" customHeight="1">
      <c r="A959" s="91" t="s">
        <v>918</v>
      </c>
      <c r="B959" s="91" t="s">
        <v>925</v>
      </c>
      <c r="C959" s="93"/>
      <c r="D959" s="112" t="s">
        <v>823</v>
      </c>
      <c r="E959" s="99">
        <v>105</v>
      </c>
      <c r="F959" s="99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3.5" customHeight="1">
      <c r="A960" s="91" t="s">
        <v>918</v>
      </c>
      <c r="B960" s="91" t="s">
        <v>926</v>
      </c>
      <c r="C960" s="93"/>
      <c r="D960" s="112" t="s">
        <v>823</v>
      </c>
      <c r="E960" s="99">
        <v>175</v>
      </c>
      <c r="F960" s="99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3.5" customHeight="1">
      <c r="A961" s="91" t="s">
        <v>918</v>
      </c>
      <c r="B961" s="91" t="s">
        <v>927</v>
      </c>
      <c r="C961" s="93"/>
      <c r="D961" s="112" t="s">
        <v>823</v>
      </c>
      <c r="E961" s="99">
        <v>35</v>
      </c>
      <c r="F961" s="99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3.5" customHeight="1">
      <c r="A962" s="91" t="s">
        <v>918</v>
      </c>
      <c r="B962" s="91" t="s">
        <v>928</v>
      </c>
      <c r="C962" s="93"/>
      <c r="D962" s="112" t="s">
        <v>823</v>
      </c>
      <c r="E962" s="99">
        <v>35</v>
      </c>
      <c r="F962" s="99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3.5" customHeight="1">
      <c r="A963" s="91" t="s">
        <v>918</v>
      </c>
      <c r="B963" s="91" t="s">
        <v>929</v>
      </c>
      <c r="C963" s="93"/>
      <c r="D963" s="112" t="s">
        <v>823</v>
      </c>
      <c r="E963" s="99">
        <v>35</v>
      </c>
      <c r="F963" s="99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3.5" customHeight="1">
      <c r="A964" s="91" t="s">
        <v>918</v>
      </c>
      <c r="B964" s="91" t="s">
        <v>930</v>
      </c>
      <c r="C964" s="93"/>
      <c r="D964" s="112" t="s">
        <v>823</v>
      </c>
      <c r="E964" s="99">
        <v>35</v>
      </c>
      <c r="F964" s="99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3.5" customHeight="1">
      <c r="A965" s="91" t="s">
        <v>918</v>
      </c>
      <c r="B965" s="91" t="s">
        <v>931</v>
      </c>
      <c r="C965" s="93"/>
      <c r="D965" s="112" t="s">
        <v>823</v>
      </c>
      <c r="E965" s="99">
        <v>175</v>
      </c>
      <c r="F965" s="99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3.5" customHeight="1">
      <c r="A966" s="91" t="s">
        <v>918</v>
      </c>
      <c r="B966" s="91" t="s">
        <v>932</v>
      </c>
      <c r="C966" s="93"/>
      <c r="D966" s="112" t="s">
        <v>823</v>
      </c>
      <c r="E966" s="99">
        <v>175</v>
      </c>
      <c r="F966" s="99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3.5" customHeight="1">
      <c r="A967" s="91" t="s">
        <v>918</v>
      </c>
      <c r="B967" s="91" t="s">
        <v>933</v>
      </c>
      <c r="C967" s="93"/>
      <c r="D967" s="112" t="s">
        <v>823</v>
      </c>
      <c r="E967" s="99">
        <v>70</v>
      </c>
      <c r="F967" s="99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3.5" customHeight="1">
      <c r="A968" s="91" t="s">
        <v>918</v>
      </c>
      <c r="B968" s="91" t="s">
        <v>934</v>
      </c>
      <c r="C968" s="93"/>
      <c r="D968" s="112" t="s">
        <v>823</v>
      </c>
      <c r="E968" s="99">
        <v>35</v>
      </c>
      <c r="F968" s="99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3.5" customHeight="1">
      <c r="A969" s="91" t="s">
        <v>918</v>
      </c>
      <c r="B969" s="91" t="s">
        <v>935</v>
      </c>
      <c r="C969" s="93"/>
      <c r="D969" s="112" t="s">
        <v>823</v>
      </c>
      <c r="E969" s="99">
        <v>315</v>
      </c>
      <c r="F969" s="99"/>
      <c r="G969" s="84">
        <f>E969/35</f>
        <v>9</v>
      </c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3.5" customHeight="1">
      <c r="A970" s="91" t="s">
        <v>918</v>
      </c>
      <c r="B970" s="91" t="s">
        <v>935</v>
      </c>
      <c r="C970" s="93"/>
      <c r="D970" s="112" t="s">
        <v>823</v>
      </c>
      <c r="E970" s="99">
        <v>35</v>
      </c>
      <c r="F970" s="99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3.5" customHeight="1">
      <c r="A971" s="91" t="s">
        <v>918</v>
      </c>
      <c r="B971" s="91" t="s">
        <v>935</v>
      </c>
      <c r="C971" s="93"/>
      <c r="D971" s="112" t="s">
        <v>823</v>
      </c>
      <c r="E971" s="99">
        <v>35</v>
      </c>
      <c r="F971" s="99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3.5" customHeight="1">
      <c r="A972" s="91" t="s">
        <v>918</v>
      </c>
      <c r="B972" s="91" t="s">
        <v>936</v>
      </c>
      <c r="C972" s="93"/>
      <c r="D972" s="112" t="s">
        <v>823</v>
      </c>
      <c r="E972" s="99">
        <v>210</v>
      </c>
      <c r="F972" s="99"/>
      <c r="G972" s="84">
        <f>E972/35</f>
        <v>6</v>
      </c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3.5" customHeight="1">
      <c r="A973" s="91" t="s">
        <v>918</v>
      </c>
      <c r="B973" s="91" t="s">
        <v>937</v>
      </c>
      <c r="C973" s="93"/>
      <c r="D973" s="112" t="s">
        <v>823</v>
      </c>
      <c r="E973" s="99">
        <v>70</v>
      </c>
      <c r="F973" s="99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3.5" customHeight="1">
      <c r="A974" s="91" t="s">
        <v>918</v>
      </c>
      <c r="B974" s="91" t="s">
        <v>938</v>
      </c>
      <c r="C974" s="93"/>
      <c r="D974" s="112" t="s">
        <v>823</v>
      </c>
      <c r="E974" s="99">
        <v>70</v>
      </c>
      <c r="F974" s="99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3.5" customHeight="1">
      <c r="A975" s="91" t="s">
        <v>918</v>
      </c>
      <c r="B975" s="91" t="s">
        <v>939</v>
      </c>
      <c r="C975" s="93"/>
      <c r="D975" s="112" t="s">
        <v>823</v>
      </c>
      <c r="E975" s="99">
        <v>70</v>
      </c>
      <c r="F975" s="99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3.5" customHeight="1">
      <c r="A976" s="91" t="s">
        <v>918</v>
      </c>
      <c r="B976" s="91" t="s">
        <v>940</v>
      </c>
      <c r="C976" s="93"/>
      <c r="D976" s="112" t="s">
        <v>823</v>
      </c>
      <c r="E976" s="99">
        <v>70</v>
      </c>
      <c r="F976" s="99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3.5" customHeight="1">
      <c r="A977" s="91" t="s">
        <v>918</v>
      </c>
      <c r="B977" s="91" t="s">
        <v>941</v>
      </c>
      <c r="C977" s="93"/>
      <c r="D977" s="112" t="s">
        <v>823</v>
      </c>
      <c r="E977" s="99">
        <v>35</v>
      </c>
      <c r="F977" s="99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3.5" customHeight="1">
      <c r="A978" s="91" t="s">
        <v>918</v>
      </c>
      <c r="B978" s="91" t="s">
        <v>942</v>
      </c>
      <c r="C978" s="93"/>
      <c r="D978" s="112" t="s">
        <v>823</v>
      </c>
      <c r="E978" s="99">
        <v>455</v>
      </c>
      <c r="F978" s="99"/>
      <c r="G978" s="84">
        <f>E978/35</f>
        <v>13</v>
      </c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3.5" customHeight="1">
      <c r="A979" s="91" t="s">
        <v>918</v>
      </c>
      <c r="B979" s="91" t="s">
        <v>943</v>
      </c>
      <c r="C979" s="93"/>
      <c r="D979" s="112" t="s">
        <v>823</v>
      </c>
      <c r="E979" s="99">
        <v>35</v>
      </c>
      <c r="F979" s="99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3.5" customHeight="1">
      <c r="A980" s="91" t="s">
        <v>918</v>
      </c>
      <c r="B980" s="91" t="s">
        <v>944</v>
      </c>
      <c r="C980" s="93"/>
      <c r="D980" s="112" t="s">
        <v>823</v>
      </c>
      <c r="E980" s="99">
        <v>35</v>
      </c>
      <c r="F980" s="99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3.5" customHeight="1">
      <c r="A981" s="91" t="s">
        <v>918</v>
      </c>
      <c r="B981" s="91" t="s">
        <v>945</v>
      </c>
      <c r="C981" s="93"/>
      <c r="D981" s="112" t="s">
        <v>823</v>
      </c>
      <c r="E981" s="99">
        <v>35</v>
      </c>
      <c r="F981" s="99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3.5" customHeight="1">
      <c r="A982" s="91" t="s">
        <v>918</v>
      </c>
      <c r="B982" s="91" t="s">
        <v>946</v>
      </c>
      <c r="C982" s="93"/>
      <c r="D982" s="112" t="s">
        <v>823</v>
      </c>
      <c r="E982" s="99">
        <v>35</v>
      </c>
      <c r="F982" s="99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3.5" customHeight="1">
      <c r="A983" s="91" t="s">
        <v>918</v>
      </c>
      <c r="B983" s="91" t="s">
        <v>947</v>
      </c>
      <c r="C983" s="93"/>
      <c r="D983" s="112" t="s">
        <v>823</v>
      </c>
      <c r="E983" s="99">
        <v>35</v>
      </c>
      <c r="F983" s="99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3.5" customHeight="1">
      <c r="A984" s="91" t="s">
        <v>918</v>
      </c>
      <c r="B984" s="91" t="s">
        <v>948</v>
      </c>
      <c r="C984" s="93"/>
      <c r="D984" s="112" t="s">
        <v>823</v>
      </c>
      <c r="E984" s="99">
        <v>70</v>
      </c>
      <c r="F984" s="99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3.5" customHeight="1">
      <c r="A985" s="91" t="s">
        <v>918</v>
      </c>
      <c r="B985" s="91" t="s">
        <v>795</v>
      </c>
      <c r="C985" s="93"/>
      <c r="D985" s="94"/>
      <c r="E985" s="102">
        <v>-2905</v>
      </c>
      <c r="F985" s="102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3.5" customHeight="1">
      <c r="A986" s="91" t="s">
        <v>918</v>
      </c>
      <c r="B986" s="92" t="s">
        <v>308</v>
      </c>
      <c r="C986" s="93"/>
      <c r="D986" s="94"/>
      <c r="E986" s="96"/>
      <c r="F986" s="96">
        <v>9971.2900000000009</v>
      </c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3.5" customHeight="1">
      <c r="A987" s="91" t="s">
        <v>949</v>
      </c>
      <c r="B987" s="91" t="s">
        <v>89</v>
      </c>
      <c r="C987" s="93"/>
      <c r="D987" s="94" t="s">
        <v>950</v>
      </c>
      <c r="E987" s="102">
        <v>-5214</v>
      </c>
      <c r="F987" s="102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3.5" customHeight="1">
      <c r="A988" s="91" t="s">
        <v>949</v>
      </c>
      <c r="B988" s="91" t="s">
        <v>951</v>
      </c>
      <c r="C988" s="93"/>
      <c r="D988" s="112" t="s">
        <v>823</v>
      </c>
      <c r="E988" s="99">
        <v>70</v>
      </c>
      <c r="F988" s="99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3.5" customHeight="1">
      <c r="A989" s="91" t="s">
        <v>949</v>
      </c>
      <c r="B989" s="91" t="s">
        <v>952</v>
      </c>
      <c r="C989" s="93"/>
      <c r="D989" s="112" t="s">
        <v>823</v>
      </c>
      <c r="E989" s="99">
        <v>175</v>
      </c>
      <c r="F989" s="99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3.5" customHeight="1">
      <c r="A990" s="91" t="s">
        <v>949</v>
      </c>
      <c r="B990" s="91" t="s">
        <v>953</v>
      </c>
      <c r="C990" s="93"/>
      <c r="D990" s="112" t="s">
        <v>823</v>
      </c>
      <c r="E990" s="99">
        <v>35</v>
      </c>
      <c r="F990" s="99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3.5" customHeight="1">
      <c r="A991" s="91" t="s">
        <v>949</v>
      </c>
      <c r="B991" s="91" t="s">
        <v>954</v>
      </c>
      <c r="C991" s="93"/>
      <c r="D991" s="94" t="s">
        <v>21</v>
      </c>
      <c r="E991" s="99">
        <v>26</v>
      </c>
      <c r="F991" s="99"/>
      <c r="G991" s="84" t="s">
        <v>40</v>
      </c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3.5" customHeight="1">
      <c r="A992" s="91" t="s">
        <v>949</v>
      </c>
      <c r="B992" s="91" t="s">
        <v>312</v>
      </c>
      <c r="C992" s="93"/>
      <c r="D992" s="94"/>
      <c r="E992" s="99">
        <v>4907.96</v>
      </c>
      <c r="F992" s="99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3.5" customHeight="1">
      <c r="A993" s="91" t="s">
        <v>949</v>
      </c>
      <c r="B993" s="91" t="s">
        <v>93</v>
      </c>
      <c r="C993" s="93"/>
      <c r="D993" s="94" t="s">
        <v>27</v>
      </c>
      <c r="E993" s="99">
        <v>0.04</v>
      </c>
      <c r="F993" s="99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3.5" customHeight="1">
      <c r="A994" s="91" t="s">
        <v>949</v>
      </c>
      <c r="B994" s="92" t="s">
        <v>308</v>
      </c>
      <c r="C994" s="93"/>
      <c r="D994" s="94"/>
      <c r="E994" s="96"/>
      <c r="F994" s="96">
        <v>5063.33</v>
      </c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3.5" customHeight="1">
      <c r="A995" s="91" t="s">
        <v>955</v>
      </c>
      <c r="B995" s="91" t="s">
        <v>956</v>
      </c>
      <c r="C995" s="93"/>
      <c r="D995" s="94" t="s">
        <v>20</v>
      </c>
      <c r="E995" s="99">
        <v>100.16</v>
      </c>
      <c r="F995" s="99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3.5" customHeight="1">
      <c r="A996" s="91" t="s">
        <v>955</v>
      </c>
      <c r="B996" s="91" t="s">
        <v>957</v>
      </c>
      <c r="C996" s="93"/>
      <c r="D996" s="112" t="s">
        <v>823</v>
      </c>
      <c r="E996" s="99">
        <v>35</v>
      </c>
      <c r="F996" s="99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3.5" customHeight="1">
      <c r="A997" s="91" t="s">
        <v>955</v>
      </c>
      <c r="B997" s="91" t="s">
        <v>958</v>
      </c>
      <c r="C997" s="93"/>
      <c r="D997" s="94" t="s">
        <v>20</v>
      </c>
      <c r="E997" s="99">
        <v>200.2</v>
      </c>
      <c r="F997" s="99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3.5" customHeight="1">
      <c r="A998" s="91" t="s">
        <v>955</v>
      </c>
      <c r="B998" s="91" t="s">
        <v>959</v>
      </c>
      <c r="C998" s="93"/>
      <c r="D998" s="94" t="s">
        <v>20</v>
      </c>
      <c r="E998" s="99">
        <v>200.28</v>
      </c>
      <c r="F998" s="99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3.5" customHeight="1">
      <c r="A999" s="91" t="s">
        <v>955</v>
      </c>
      <c r="B999" s="91" t="s">
        <v>960</v>
      </c>
      <c r="C999" s="93"/>
      <c r="D999" s="94" t="s">
        <v>20</v>
      </c>
      <c r="E999" s="99">
        <v>100.15</v>
      </c>
      <c r="F999" s="99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3.5" customHeight="1">
      <c r="A1000" s="91" t="s">
        <v>955</v>
      </c>
      <c r="B1000" s="91" t="s">
        <v>961</v>
      </c>
      <c r="C1000" s="93"/>
      <c r="D1000" s="94" t="s">
        <v>20</v>
      </c>
      <c r="E1000" s="99">
        <v>50.2</v>
      </c>
      <c r="F1000" s="99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  <row r="1001" spans="1:26" ht="13.5" customHeight="1">
      <c r="A1001" s="91" t="s">
        <v>955</v>
      </c>
      <c r="B1001" s="91" t="s">
        <v>962</v>
      </c>
      <c r="C1001" s="93"/>
      <c r="D1001" s="94" t="s">
        <v>20</v>
      </c>
      <c r="E1001" s="99">
        <v>100.19</v>
      </c>
      <c r="F1001" s="99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</row>
    <row r="1002" spans="1:26" ht="13.5" customHeight="1">
      <c r="A1002" s="91" t="s">
        <v>955</v>
      </c>
      <c r="B1002" s="91" t="s">
        <v>963</v>
      </c>
      <c r="C1002" s="93"/>
      <c r="D1002" s="94" t="s">
        <v>20</v>
      </c>
      <c r="E1002" s="99">
        <v>100.03</v>
      </c>
      <c r="F1002" s="99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</row>
    <row r="1003" spans="1:26" ht="13.5" customHeight="1">
      <c r="A1003" s="91" t="s">
        <v>955</v>
      </c>
      <c r="B1003" s="91" t="s">
        <v>795</v>
      </c>
      <c r="C1003" s="93"/>
      <c r="D1003" s="94"/>
      <c r="E1003" s="102">
        <v>-886.21</v>
      </c>
      <c r="F1003" s="102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</row>
    <row r="1004" spans="1:26" ht="13.5" customHeight="1">
      <c r="A1004" s="91" t="s">
        <v>955</v>
      </c>
      <c r="B1004" s="92" t="s">
        <v>308</v>
      </c>
      <c r="C1004" s="93"/>
      <c r="D1004" s="94"/>
      <c r="E1004" s="96"/>
      <c r="F1004" s="96">
        <v>5949.54</v>
      </c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</row>
    <row r="1005" spans="1:26" ht="13.5" customHeight="1">
      <c r="A1005" s="91"/>
      <c r="B1005" s="92"/>
      <c r="C1005" s="93"/>
      <c r="D1005" s="94"/>
      <c r="E1005" s="96"/>
      <c r="F1005" s="176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</row>
    <row r="1006" spans="1:26" ht="19.5" customHeight="1">
      <c r="A1006" s="91" t="s">
        <v>964</v>
      </c>
      <c r="B1006" s="91" t="s">
        <v>89</v>
      </c>
      <c r="C1006" s="93"/>
      <c r="D1006" s="177" t="s">
        <v>965</v>
      </c>
      <c r="E1006" s="102">
        <v>-399.92</v>
      </c>
      <c r="F1006" s="102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</row>
    <row r="1007" spans="1:26" ht="19.5" customHeight="1">
      <c r="A1007" s="91" t="s">
        <v>964</v>
      </c>
      <c r="B1007" s="91" t="s">
        <v>966</v>
      </c>
      <c r="C1007" s="93"/>
      <c r="D1007" s="94" t="s">
        <v>20</v>
      </c>
      <c r="E1007" s="99">
        <v>100</v>
      </c>
      <c r="F1007" s="99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</row>
    <row r="1008" spans="1:26" ht="19.5" customHeight="1">
      <c r="A1008" s="91" t="s">
        <v>964</v>
      </c>
      <c r="B1008" s="91" t="s">
        <v>967</v>
      </c>
      <c r="C1008" s="93"/>
      <c r="D1008" s="94" t="s">
        <v>21</v>
      </c>
      <c r="E1008" s="99">
        <v>26</v>
      </c>
      <c r="F1008" s="99"/>
      <c r="G1008" s="105" t="s">
        <v>40</v>
      </c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</row>
    <row r="1009" spans="1:26" ht="19.5" customHeight="1">
      <c r="A1009" s="91" t="s">
        <v>964</v>
      </c>
      <c r="B1009" s="91" t="s">
        <v>968</v>
      </c>
      <c r="C1009" s="93"/>
      <c r="D1009" s="94" t="s">
        <v>20</v>
      </c>
      <c r="E1009" s="99">
        <v>100.05</v>
      </c>
      <c r="F1009" s="99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</row>
    <row r="1010" spans="1:26" ht="19.5" customHeight="1">
      <c r="A1010" s="91" t="s">
        <v>964</v>
      </c>
      <c r="B1010" s="91" t="s">
        <v>312</v>
      </c>
      <c r="C1010" s="93"/>
      <c r="D1010" s="94"/>
      <c r="E1010" s="99">
        <v>173.87</v>
      </c>
      <c r="F1010" s="99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</row>
    <row r="1011" spans="1:26" ht="19.5" customHeight="1">
      <c r="A1011" s="91" t="s">
        <v>964</v>
      </c>
      <c r="B1011" s="92" t="s">
        <v>308</v>
      </c>
      <c r="C1011" s="93"/>
      <c r="D1011" s="94"/>
      <c r="E1011" s="96"/>
      <c r="F1011" s="96">
        <v>5775.67</v>
      </c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</row>
    <row r="1012" spans="1:26" ht="19.5" customHeight="1">
      <c r="A1012" s="91" t="s">
        <v>969</v>
      </c>
      <c r="B1012" s="91" t="s">
        <v>970</v>
      </c>
      <c r="C1012" s="93"/>
      <c r="D1012" s="94" t="s">
        <v>20</v>
      </c>
      <c r="E1012" s="99">
        <v>50.21</v>
      </c>
      <c r="F1012" s="99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</row>
    <row r="1013" spans="1:26" ht="19.5" customHeight="1">
      <c r="A1013" s="91" t="s">
        <v>969</v>
      </c>
      <c r="B1013" s="91" t="s">
        <v>971</v>
      </c>
      <c r="C1013" s="93"/>
      <c r="D1013" s="94" t="s">
        <v>20</v>
      </c>
      <c r="E1013" s="99">
        <v>100.11</v>
      </c>
      <c r="F1013" s="99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</row>
    <row r="1014" spans="1:26" ht="19.5" customHeight="1">
      <c r="A1014" s="91" t="s">
        <v>969</v>
      </c>
      <c r="B1014" s="91" t="s">
        <v>972</v>
      </c>
      <c r="C1014" s="93"/>
      <c r="D1014" s="94" t="s">
        <v>20</v>
      </c>
      <c r="E1014" s="99">
        <v>300</v>
      </c>
      <c r="F1014" s="99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</row>
    <row r="1015" spans="1:26" ht="19.5" customHeight="1">
      <c r="A1015" s="91" t="s">
        <v>969</v>
      </c>
      <c r="B1015" s="91" t="s">
        <v>973</v>
      </c>
      <c r="C1015" s="93"/>
      <c r="D1015" s="94" t="s">
        <v>21</v>
      </c>
      <c r="E1015" s="99">
        <v>26</v>
      </c>
      <c r="F1015" s="99"/>
      <c r="G1015" s="105" t="s">
        <v>40</v>
      </c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</row>
    <row r="1016" spans="1:26" ht="19.5" customHeight="1">
      <c r="A1016" s="91" t="s">
        <v>969</v>
      </c>
      <c r="B1016" s="91" t="s">
        <v>795</v>
      </c>
      <c r="C1016" s="93"/>
      <c r="D1016" s="94"/>
      <c r="E1016" s="102">
        <v>-337.32</v>
      </c>
      <c r="F1016" s="102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</row>
    <row r="1017" spans="1:26" ht="19.5" customHeight="1">
      <c r="A1017" s="91" t="s">
        <v>969</v>
      </c>
      <c r="B1017" s="91" t="s">
        <v>974</v>
      </c>
      <c r="C1017" s="93"/>
      <c r="D1017" s="94" t="s">
        <v>80</v>
      </c>
      <c r="E1017" s="102">
        <v>-139</v>
      </c>
      <c r="F1017" s="102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</row>
    <row r="1018" spans="1:26" ht="19.5" customHeight="1">
      <c r="A1018" s="91" t="s">
        <v>969</v>
      </c>
      <c r="B1018" s="92" t="s">
        <v>308</v>
      </c>
      <c r="C1018" s="93"/>
      <c r="D1018" s="94"/>
      <c r="E1018" s="96"/>
      <c r="F1018" s="96">
        <v>6112.99</v>
      </c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</row>
    <row r="1019" spans="1:26" ht="19.5" customHeight="1">
      <c r="A1019" s="91" t="s">
        <v>975</v>
      </c>
      <c r="B1019" s="91" t="s">
        <v>976</v>
      </c>
      <c r="C1019" s="93"/>
      <c r="D1019" s="94" t="s">
        <v>20</v>
      </c>
      <c r="E1019" s="99">
        <v>100</v>
      </c>
      <c r="F1019" s="99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</row>
    <row r="1020" spans="1:26" ht="19.5" customHeight="1">
      <c r="A1020" s="91" t="s">
        <v>975</v>
      </c>
      <c r="B1020" s="91" t="s">
        <v>795</v>
      </c>
      <c r="C1020" s="93"/>
      <c r="D1020" s="94"/>
      <c r="E1020" s="102">
        <v>-100</v>
      </c>
      <c r="F1020" s="102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</row>
    <row r="1021" spans="1:26" ht="19.5" customHeight="1">
      <c r="A1021" s="91" t="s">
        <v>975</v>
      </c>
      <c r="B1021" s="92" t="s">
        <v>308</v>
      </c>
      <c r="C1021" s="93"/>
      <c r="D1021" s="94"/>
      <c r="E1021" s="96"/>
      <c r="F1021" s="96">
        <v>6212.99</v>
      </c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</row>
    <row r="1022" spans="1:26" ht="19.5" customHeight="1">
      <c r="A1022" s="91" t="s">
        <v>977</v>
      </c>
      <c r="B1022" s="91" t="s">
        <v>978</v>
      </c>
      <c r="C1022" s="93"/>
      <c r="D1022" s="94" t="s">
        <v>20</v>
      </c>
      <c r="E1022" s="99">
        <v>50.27</v>
      </c>
      <c r="F1022" s="99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</row>
    <row r="1023" spans="1:26" ht="19.5" customHeight="1">
      <c r="A1023" s="91" t="s">
        <v>977</v>
      </c>
      <c r="B1023" s="91" t="s">
        <v>979</v>
      </c>
      <c r="C1023" s="93"/>
      <c r="D1023" s="94" t="s">
        <v>20</v>
      </c>
      <c r="E1023" s="99">
        <v>50.2</v>
      </c>
      <c r="F1023" s="99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</row>
    <row r="1024" spans="1:26" ht="19.5" customHeight="1">
      <c r="A1024" s="91" t="s">
        <v>977</v>
      </c>
      <c r="B1024" s="91" t="s">
        <v>795</v>
      </c>
      <c r="C1024" s="93"/>
      <c r="D1024" s="94"/>
      <c r="E1024" s="102">
        <v>-100.47</v>
      </c>
      <c r="F1024" s="102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</row>
    <row r="1025" spans="1:26" ht="19.5" customHeight="1">
      <c r="A1025" s="91" t="s">
        <v>977</v>
      </c>
      <c r="B1025" s="92" t="s">
        <v>308</v>
      </c>
      <c r="C1025" s="93"/>
      <c r="D1025" s="94"/>
      <c r="E1025" s="96"/>
      <c r="F1025" s="96">
        <v>6313.46</v>
      </c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</row>
    <row r="1026" spans="1:26" ht="19.5" customHeight="1">
      <c r="A1026" s="91" t="s">
        <v>980</v>
      </c>
      <c r="B1026" s="91" t="s">
        <v>981</v>
      </c>
      <c r="C1026" s="93"/>
      <c r="D1026" s="94" t="s">
        <v>20</v>
      </c>
      <c r="E1026" s="99">
        <v>100.01</v>
      </c>
      <c r="F1026" s="99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</row>
    <row r="1027" spans="1:26" ht="19.5" customHeight="1">
      <c r="A1027" s="91" t="s">
        <v>980</v>
      </c>
      <c r="B1027" s="91" t="s">
        <v>982</v>
      </c>
      <c r="C1027" s="93"/>
      <c r="D1027" s="94" t="s">
        <v>19</v>
      </c>
      <c r="E1027" s="99">
        <v>50</v>
      </c>
      <c r="F1027" s="99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</row>
    <row r="1028" spans="1:26" ht="19.5" customHeight="1">
      <c r="A1028" s="91" t="s">
        <v>980</v>
      </c>
      <c r="B1028" s="91" t="s">
        <v>983</v>
      </c>
      <c r="C1028" s="93"/>
      <c r="D1028" s="94" t="s">
        <v>21</v>
      </c>
      <c r="E1028" s="99">
        <v>26</v>
      </c>
      <c r="F1028" s="99"/>
      <c r="G1028" s="105" t="s">
        <v>40</v>
      </c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</row>
    <row r="1029" spans="1:26" ht="19.5" customHeight="1">
      <c r="A1029" s="91" t="s">
        <v>980</v>
      </c>
      <c r="B1029" s="91" t="s">
        <v>984</v>
      </c>
      <c r="C1029" s="93"/>
      <c r="D1029" s="94" t="s">
        <v>21</v>
      </c>
      <c r="E1029" s="99">
        <v>26</v>
      </c>
      <c r="F1029" s="99"/>
      <c r="G1029" s="105" t="s">
        <v>40</v>
      </c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</row>
    <row r="1030" spans="1:26" ht="19.5" customHeight="1">
      <c r="A1030" s="91" t="s">
        <v>980</v>
      </c>
      <c r="B1030" s="91" t="s">
        <v>985</v>
      </c>
      <c r="C1030" s="93"/>
      <c r="D1030" s="94" t="s">
        <v>20</v>
      </c>
      <c r="E1030" s="99">
        <v>50.26</v>
      </c>
      <c r="F1030" s="99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</row>
    <row r="1031" spans="1:26" ht="19.5" customHeight="1">
      <c r="A1031" s="91" t="s">
        <v>980</v>
      </c>
      <c r="B1031" s="91" t="s">
        <v>986</v>
      </c>
      <c r="C1031" s="93"/>
      <c r="D1031" s="94" t="s">
        <v>21</v>
      </c>
      <c r="E1031" s="99">
        <v>26</v>
      </c>
      <c r="F1031" s="99"/>
      <c r="G1031" s="105" t="s">
        <v>40</v>
      </c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</row>
    <row r="1032" spans="1:26" ht="19.5" customHeight="1">
      <c r="A1032" s="91" t="s">
        <v>980</v>
      </c>
      <c r="B1032" s="91" t="s">
        <v>795</v>
      </c>
      <c r="C1032" s="93"/>
      <c r="D1032" s="94"/>
      <c r="E1032" s="102">
        <v>-278.27</v>
      </c>
      <c r="F1032" s="102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</row>
    <row r="1033" spans="1:26" ht="19.5" customHeight="1">
      <c r="A1033" s="91" t="s">
        <v>980</v>
      </c>
      <c r="B1033" s="92" t="s">
        <v>308</v>
      </c>
      <c r="C1033" s="93"/>
      <c r="D1033" s="94"/>
      <c r="E1033" s="96"/>
      <c r="F1033" s="96">
        <v>6591.73</v>
      </c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</row>
    <row r="1034" spans="1:26" ht="19.5" customHeight="1">
      <c r="A1034" s="91" t="s">
        <v>987</v>
      </c>
      <c r="B1034" s="91" t="s">
        <v>988</v>
      </c>
      <c r="C1034" s="93"/>
      <c r="D1034" s="94" t="s">
        <v>20</v>
      </c>
      <c r="E1034" s="99">
        <v>200.44</v>
      </c>
      <c r="F1034" s="99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</row>
    <row r="1035" spans="1:26" ht="19.5" customHeight="1">
      <c r="A1035" s="91" t="s">
        <v>987</v>
      </c>
      <c r="B1035" s="91" t="s">
        <v>989</v>
      </c>
      <c r="C1035" s="93"/>
      <c r="D1035" s="94" t="s">
        <v>20</v>
      </c>
      <c r="E1035" s="99">
        <v>50.26</v>
      </c>
      <c r="F1035" s="99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</row>
    <row r="1036" spans="1:26" ht="19.5" customHeight="1">
      <c r="A1036" s="91" t="s">
        <v>987</v>
      </c>
      <c r="B1036" s="91" t="s">
        <v>795</v>
      </c>
      <c r="C1036" s="93"/>
      <c r="D1036" s="94"/>
      <c r="E1036" s="102">
        <v>-250.7</v>
      </c>
      <c r="F1036" s="102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</row>
    <row r="1037" spans="1:26" ht="19.5" customHeight="1">
      <c r="A1037" s="91" t="s">
        <v>987</v>
      </c>
      <c r="B1037" s="92" t="s">
        <v>308</v>
      </c>
      <c r="C1037" s="93"/>
      <c r="D1037" s="94"/>
      <c r="E1037" s="96"/>
      <c r="F1037" s="96">
        <v>6842.43</v>
      </c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</row>
    <row r="1038" spans="1:26" ht="19.5" customHeight="1">
      <c r="A1038" s="91" t="s">
        <v>990</v>
      </c>
      <c r="B1038" s="91" t="s">
        <v>991</v>
      </c>
      <c r="C1038" s="93"/>
      <c r="D1038" s="173" t="s">
        <v>992</v>
      </c>
      <c r="E1038" s="99">
        <v>30</v>
      </c>
      <c r="F1038" s="99"/>
      <c r="G1038" s="178" t="s">
        <v>993</v>
      </c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</row>
    <row r="1039" spans="1:26" ht="19.5" customHeight="1">
      <c r="A1039" s="91" t="s">
        <v>990</v>
      </c>
      <c r="B1039" s="91" t="s">
        <v>991</v>
      </c>
      <c r="C1039" s="93"/>
      <c r="D1039" s="162" t="s">
        <v>992</v>
      </c>
      <c r="E1039" s="99">
        <v>5</v>
      </c>
      <c r="F1039" s="99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</row>
    <row r="1040" spans="1:26" ht="19.5" customHeight="1">
      <c r="A1040" s="91" t="s">
        <v>990</v>
      </c>
      <c r="B1040" s="91" t="s">
        <v>994</v>
      </c>
      <c r="C1040" s="93"/>
      <c r="D1040" s="162" t="s">
        <v>992</v>
      </c>
      <c r="E1040" s="99">
        <v>10</v>
      </c>
      <c r="F1040" s="99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</row>
    <row r="1041" spans="1:26" ht="19.5" customHeight="1">
      <c r="A1041" s="91" t="s">
        <v>990</v>
      </c>
      <c r="B1041" s="91" t="s">
        <v>994</v>
      </c>
      <c r="C1041" s="93"/>
      <c r="D1041" s="162" t="s">
        <v>992</v>
      </c>
      <c r="E1041" s="99">
        <v>10</v>
      </c>
      <c r="F1041" s="99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</row>
    <row r="1042" spans="1:26" ht="19.5" customHeight="1">
      <c r="A1042" s="91" t="s">
        <v>990</v>
      </c>
      <c r="B1042" s="91" t="s">
        <v>995</v>
      </c>
      <c r="C1042" s="93"/>
      <c r="D1042" s="162" t="s">
        <v>992</v>
      </c>
      <c r="E1042" s="99">
        <v>10</v>
      </c>
      <c r="F1042" s="99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</row>
    <row r="1043" spans="1:26" ht="19.5" customHeight="1">
      <c r="A1043" s="91" t="s">
        <v>990</v>
      </c>
      <c r="B1043" s="91" t="s">
        <v>996</v>
      </c>
      <c r="C1043" s="93"/>
      <c r="D1043" s="162" t="s">
        <v>992</v>
      </c>
      <c r="E1043" s="99">
        <v>30</v>
      </c>
      <c r="F1043" s="99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</row>
    <row r="1044" spans="1:26" ht="19.5" customHeight="1">
      <c r="A1044" s="91" t="s">
        <v>990</v>
      </c>
      <c r="B1044" s="91" t="s">
        <v>997</v>
      </c>
      <c r="C1044" s="93"/>
      <c r="D1044" s="162" t="s">
        <v>992</v>
      </c>
      <c r="E1044" s="99">
        <v>5</v>
      </c>
      <c r="F1044" s="99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</row>
    <row r="1045" spans="1:26" ht="19.5" customHeight="1">
      <c r="A1045" s="91" t="s">
        <v>990</v>
      </c>
      <c r="B1045" s="91" t="s">
        <v>998</v>
      </c>
      <c r="C1045" s="93"/>
      <c r="D1045" s="162" t="s">
        <v>992</v>
      </c>
      <c r="E1045" s="99">
        <v>10</v>
      </c>
      <c r="F1045" s="99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</row>
    <row r="1046" spans="1:26" ht="19.5" customHeight="1">
      <c r="A1046" s="91" t="s">
        <v>990</v>
      </c>
      <c r="B1046" s="91" t="s">
        <v>999</v>
      </c>
      <c r="C1046" s="93"/>
      <c r="D1046" s="162" t="s">
        <v>992</v>
      </c>
      <c r="E1046" s="99">
        <v>10</v>
      </c>
      <c r="F1046" s="99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</row>
    <row r="1047" spans="1:26" ht="19.5" customHeight="1">
      <c r="A1047" s="91" t="s">
        <v>990</v>
      </c>
      <c r="B1047" s="91" t="s">
        <v>1000</v>
      </c>
      <c r="C1047" s="93"/>
      <c r="D1047" s="162" t="s">
        <v>992</v>
      </c>
      <c r="E1047" s="99">
        <v>10</v>
      </c>
      <c r="F1047" s="99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</row>
    <row r="1048" spans="1:26" ht="19.5" customHeight="1">
      <c r="A1048" s="91" t="s">
        <v>990</v>
      </c>
      <c r="B1048" s="91" t="s">
        <v>1001</v>
      </c>
      <c r="C1048" s="93"/>
      <c r="D1048" s="162" t="s">
        <v>992</v>
      </c>
      <c r="E1048" s="99">
        <v>60</v>
      </c>
      <c r="F1048" s="99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</row>
    <row r="1049" spans="1:26" ht="19.5" customHeight="1">
      <c r="A1049" s="91" t="s">
        <v>990</v>
      </c>
      <c r="B1049" s="91" t="s">
        <v>1001</v>
      </c>
      <c r="C1049" s="93"/>
      <c r="D1049" s="162" t="s">
        <v>992</v>
      </c>
      <c r="E1049" s="99">
        <v>60</v>
      </c>
      <c r="F1049" s="99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</row>
    <row r="1050" spans="1:26" ht="19.5" customHeight="1">
      <c r="A1050" s="91" t="s">
        <v>990</v>
      </c>
      <c r="B1050" s="91" t="s">
        <v>1002</v>
      </c>
      <c r="C1050" s="93"/>
      <c r="D1050" s="162" t="s">
        <v>992</v>
      </c>
      <c r="E1050" s="99">
        <v>10</v>
      </c>
      <c r="F1050" s="99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</row>
    <row r="1051" spans="1:26" ht="19.5" customHeight="1">
      <c r="A1051" s="91" t="s">
        <v>990</v>
      </c>
      <c r="B1051" s="91" t="s">
        <v>1003</v>
      </c>
      <c r="C1051" s="93"/>
      <c r="D1051" s="162" t="s">
        <v>992</v>
      </c>
      <c r="E1051" s="99">
        <v>20</v>
      </c>
      <c r="F1051" s="99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</row>
    <row r="1052" spans="1:26" ht="19.5" customHeight="1">
      <c r="A1052" s="91" t="s">
        <v>990</v>
      </c>
      <c r="B1052" s="91" t="s">
        <v>1004</v>
      </c>
      <c r="C1052" s="93"/>
      <c r="D1052" s="162" t="s">
        <v>992</v>
      </c>
      <c r="E1052" s="99">
        <v>10</v>
      </c>
      <c r="F1052" s="99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</row>
    <row r="1053" spans="1:26" ht="19.5" customHeight="1">
      <c r="A1053" s="91" t="s">
        <v>990</v>
      </c>
      <c r="B1053" s="91" t="s">
        <v>1005</v>
      </c>
      <c r="C1053" s="93"/>
      <c r="D1053" s="162" t="s">
        <v>992</v>
      </c>
      <c r="E1053" s="99">
        <v>40</v>
      </c>
      <c r="F1053" s="99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</row>
    <row r="1054" spans="1:26" ht="19.5" customHeight="1">
      <c r="A1054" s="91" t="s">
        <v>990</v>
      </c>
      <c r="B1054" s="91" t="s">
        <v>1006</v>
      </c>
      <c r="C1054" s="93"/>
      <c r="D1054" s="162" t="s">
        <v>992</v>
      </c>
      <c r="E1054" s="99">
        <v>20</v>
      </c>
      <c r="F1054" s="99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</row>
    <row r="1055" spans="1:26" ht="19.5" customHeight="1">
      <c r="A1055" s="91" t="s">
        <v>990</v>
      </c>
      <c r="B1055" s="91" t="s">
        <v>1006</v>
      </c>
      <c r="C1055" s="93"/>
      <c r="D1055" s="162" t="s">
        <v>992</v>
      </c>
      <c r="E1055" s="99">
        <v>10</v>
      </c>
      <c r="F1055" s="99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</row>
    <row r="1056" spans="1:26" ht="19.5" customHeight="1">
      <c r="A1056" s="91" t="s">
        <v>990</v>
      </c>
      <c r="B1056" s="91" t="s">
        <v>1007</v>
      </c>
      <c r="C1056" s="93"/>
      <c r="D1056" s="162" t="s">
        <v>992</v>
      </c>
      <c r="E1056" s="99">
        <v>10</v>
      </c>
      <c r="F1056" s="99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</row>
    <row r="1057" spans="1:26" ht="19.5" customHeight="1">
      <c r="A1057" s="91" t="s">
        <v>990</v>
      </c>
      <c r="B1057" s="91" t="s">
        <v>1008</v>
      </c>
      <c r="C1057" s="93"/>
      <c r="D1057" s="162" t="s">
        <v>992</v>
      </c>
      <c r="E1057" s="99">
        <v>10</v>
      </c>
      <c r="F1057" s="99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</row>
    <row r="1058" spans="1:26" ht="19.5" customHeight="1">
      <c r="A1058" s="91" t="s">
        <v>990</v>
      </c>
      <c r="B1058" s="91" t="s">
        <v>1009</v>
      </c>
      <c r="C1058" s="93"/>
      <c r="D1058" s="162" t="s">
        <v>992</v>
      </c>
      <c r="E1058" s="99">
        <v>5</v>
      </c>
      <c r="F1058" s="99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</row>
    <row r="1059" spans="1:26" ht="19.5" customHeight="1">
      <c r="A1059" s="91" t="s">
        <v>990</v>
      </c>
      <c r="B1059" s="91" t="s">
        <v>1010</v>
      </c>
      <c r="C1059" s="93"/>
      <c r="D1059" s="162" t="s">
        <v>992</v>
      </c>
      <c r="E1059" s="99">
        <v>20</v>
      </c>
      <c r="F1059" s="99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</row>
    <row r="1060" spans="1:26" ht="19.5" customHeight="1">
      <c r="A1060" s="91" t="s">
        <v>990</v>
      </c>
      <c r="B1060" s="91" t="s">
        <v>1011</v>
      </c>
      <c r="C1060" s="93"/>
      <c r="D1060" s="162" t="s">
        <v>992</v>
      </c>
      <c r="E1060" s="99">
        <v>20</v>
      </c>
      <c r="F1060" s="99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</row>
    <row r="1061" spans="1:26" ht="19.5" customHeight="1">
      <c r="A1061" s="91" t="s">
        <v>990</v>
      </c>
      <c r="B1061" s="91" t="s">
        <v>1012</v>
      </c>
      <c r="C1061" s="93"/>
      <c r="D1061" s="162" t="s">
        <v>992</v>
      </c>
      <c r="E1061" s="99">
        <v>10</v>
      </c>
      <c r="F1061" s="99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</row>
    <row r="1062" spans="1:26" ht="19.5" customHeight="1">
      <c r="A1062" s="91" t="s">
        <v>990</v>
      </c>
      <c r="B1062" s="91" t="s">
        <v>1013</v>
      </c>
      <c r="C1062" s="93"/>
      <c r="D1062" s="162" t="s">
        <v>992</v>
      </c>
      <c r="E1062" s="99">
        <v>10</v>
      </c>
      <c r="F1062" s="99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</row>
    <row r="1063" spans="1:26" ht="19.5" customHeight="1">
      <c r="A1063" s="91" t="s">
        <v>990</v>
      </c>
      <c r="B1063" s="91" t="s">
        <v>1014</v>
      </c>
      <c r="C1063" s="93"/>
      <c r="D1063" s="162" t="s">
        <v>992</v>
      </c>
      <c r="E1063" s="99">
        <v>10</v>
      </c>
      <c r="F1063" s="99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</row>
    <row r="1064" spans="1:26" ht="19.5" customHeight="1">
      <c r="A1064" s="91" t="s">
        <v>990</v>
      </c>
      <c r="B1064" s="91" t="s">
        <v>1014</v>
      </c>
      <c r="C1064" s="93"/>
      <c r="D1064" s="162" t="s">
        <v>992</v>
      </c>
      <c r="E1064" s="99">
        <v>10</v>
      </c>
      <c r="F1064" s="99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</row>
    <row r="1065" spans="1:26" ht="19.5" customHeight="1">
      <c r="A1065" s="91" t="s">
        <v>990</v>
      </c>
      <c r="B1065" s="91" t="s">
        <v>1015</v>
      </c>
      <c r="C1065" s="93"/>
      <c r="D1065" s="162" t="s">
        <v>992</v>
      </c>
      <c r="E1065" s="99">
        <v>10</v>
      </c>
      <c r="F1065" s="99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</row>
    <row r="1066" spans="1:26" ht="19.5" customHeight="1">
      <c r="A1066" s="91" t="s">
        <v>990</v>
      </c>
      <c r="B1066" s="91" t="s">
        <v>1016</v>
      </c>
      <c r="C1066" s="93"/>
      <c r="D1066" s="162" t="s">
        <v>992</v>
      </c>
      <c r="E1066" s="99">
        <v>10</v>
      </c>
      <c r="F1066" s="99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</row>
    <row r="1067" spans="1:26" ht="19.5" customHeight="1">
      <c r="A1067" s="91" t="s">
        <v>990</v>
      </c>
      <c r="B1067" s="91" t="s">
        <v>1017</v>
      </c>
      <c r="C1067" s="93"/>
      <c r="D1067" s="162" t="s">
        <v>992</v>
      </c>
      <c r="E1067" s="99">
        <v>10</v>
      </c>
      <c r="F1067" s="99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</row>
    <row r="1068" spans="1:26" ht="19.5" customHeight="1">
      <c r="A1068" s="91" t="s">
        <v>990</v>
      </c>
      <c r="B1068" s="91" t="s">
        <v>1018</v>
      </c>
      <c r="C1068" s="93"/>
      <c r="D1068" s="162" t="s">
        <v>992</v>
      </c>
      <c r="E1068" s="99">
        <v>10</v>
      </c>
      <c r="F1068" s="99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</row>
    <row r="1069" spans="1:26" ht="19.5" customHeight="1">
      <c r="A1069" s="91" t="s">
        <v>990</v>
      </c>
      <c r="B1069" s="91" t="s">
        <v>1019</v>
      </c>
      <c r="C1069" s="93"/>
      <c r="D1069" s="162" t="s">
        <v>992</v>
      </c>
      <c r="E1069" s="99">
        <v>10</v>
      </c>
      <c r="F1069" s="99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</row>
    <row r="1070" spans="1:26" ht="19.5" customHeight="1">
      <c r="A1070" s="91" t="s">
        <v>990</v>
      </c>
      <c r="B1070" s="91" t="s">
        <v>1020</v>
      </c>
      <c r="C1070" s="93"/>
      <c r="D1070" s="162" t="s">
        <v>992</v>
      </c>
      <c r="E1070" s="99">
        <v>5</v>
      </c>
      <c r="F1070" s="99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</row>
    <row r="1071" spans="1:26" ht="19.5" customHeight="1">
      <c r="A1071" s="91" t="s">
        <v>990</v>
      </c>
      <c r="B1071" s="91" t="s">
        <v>1021</v>
      </c>
      <c r="C1071" s="93"/>
      <c r="D1071" s="162" t="s">
        <v>992</v>
      </c>
      <c r="E1071" s="99">
        <v>20</v>
      </c>
      <c r="F1071" s="99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</row>
    <row r="1072" spans="1:26" ht="19.5" customHeight="1">
      <c r="A1072" s="91" t="s">
        <v>990</v>
      </c>
      <c r="B1072" s="91" t="s">
        <v>1022</v>
      </c>
      <c r="C1072" s="93"/>
      <c r="D1072" s="162" t="s">
        <v>992</v>
      </c>
      <c r="E1072" s="99">
        <v>10</v>
      </c>
      <c r="F1072" s="99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</row>
    <row r="1073" spans="1:26" ht="19.5" customHeight="1">
      <c r="A1073" s="91" t="s">
        <v>990</v>
      </c>
      <c r="B1073" s="91" t="s">
        <v>1023</v>
      </c>
      <c r="C1073" s="93"/>
      <c r="D1073" s="162" t="s">
        <v>992</v>
      </c>
      <c r="E1073" s="99">
        <v>5</v>
      </c>
      <c r="F1073" s="99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</row>
    <row r="1074" spans="1:26" ht="19.5" customHeight="1">
      <c r="A1074" s="91" t="s">
        <v>990</v>
      </c>
      <c r="B1074" s="91" t="s">
        <v>1024</v>
      </c>
      <c r="C1074" s="93"/>
      <c r="D1074" s="162" t="s">
        <v>992</v>
      </c>
      <c r="E1074" s="99">
        <v>20</v>
      </c>
      <c r="F1074" s="99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</row>
    <row r="1075" spans="1:26" ht="19.5" customHeight="1">
      <c r="A1075" s="91" t="s">
        <v>990</v>
      </c>
      <c r="B1075" s="91" t="s">
        <v>1025</v>
      </c>
      <c r="C1075" s="93"/>
      <c r="D1075" s="162" t="s">
        <v>992</v>
      </c>
      <c r="E1075" s="99">
        <v>10</v>
      </c>
      <c r="F1075" s="99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</row>
    <row r="1076" spans="1:26" ht="19.5" customHeight="1">
      <c r="A1076" s="91" t="s">
        <v>990</v>
      </c>
      <c r="B1076" s="91" t="s">
        <v>1026</v>
      </c>
      <c r="C1076" s="93"/>
      <c r="D1076" s="162" t="s">
        <v>992</v>
      </c>
      <c r="E1076" s="99">
        <v>15</v>
      </c>
      <c r="F1076" s="99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</row>
    <row r="1077" spans="1:26" ht="19.5" customHeight="1">
      <c r="A1077" s="91" t="s">
        <v>990</v>
      </c>
      <c r="B1077" s="91" t="s">
        <v>1027</v>
      </c>
      <c r="C1077" s="93"/>
      <c r="D1077" s="162" t="s">
        <v>992</v>
      </c>
      <c r="E1077" s="99">
        <v>10</v>
      </c>
      <c r="F1077" s="99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</row>
    <row r="1078" spans="1:26" ht="19.5" customHeight="1">
      <c r="A1078" s="91" t="s">
        <v>990</v>
      </c>
      <c r="B1078" s="91" t="s">
        <v>1028</v>
      </c>
      <c r="C1078" s="93"/>
      <c r="D1078" s="162" t="s">
        <v>992</v>
      </c>
      <c r="E1078" s="99">
        <v>20</v>
      </c>
      <c r="F1078" s="99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</row>
    <row r="1079" spans="1:26" ht="19.5" customHeight="1">
      <c r="A1079" s="91" t="s">
        <v>990</v>
      </c>
      <c r="B1079" s="91" t="s">
        <v>1029</v>
      </c>
      <c r="C1079" s="93"/>
      <c r="D1079" s="162" t="s">
        <v>992</v>
      </c>
      <c r="E1079" s="99">
        <v>20</v>
      </c>
      <c r="F1079" s="99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</row>
    <row r="1080" spans="1:26" ht="19.5" customHeight="1">
      <c r="A1080" s="91" t="s">
        <v>990</v>
      </c>
      <c r="B1080" s="91" t="s">
        <v>1030</v>
      </c>
      <c r="C1080" s="93"/>
      <c r="D1080" s="162" t="s">
        <v>992</v>
      </c>
      <c r="E1080" s="99">
        <v>20</v>
      </c>
      <c r="F1080" s="99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</row>
    <row r="1081" spans="1:26" ht="19.5" customHeight="1">
      <c r="A1081" s="91" t="s">
        <v>990</v>
      </c>
      <c r="B1081" s="91" t="s">
        <v>1031</v>
      </c>
      <c r="C1081" s="93"/>
      <c r="D1081" s="162" t="s">
        <v>992</v>
      </c>
      <c r="E1081" s="99">
        <v>30</v>
      </c>
      <c r="F1081" s="99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</row>
    <row r="1082" spans="1:26" ht="19.5" customHeight="1">
      <c r="A1082" s="91" t="s">
        <v>990</v>
      </c>
      <c r="B1082" s="91" t="s">
        <v>1032</v>
      </c>
      <c r="C1082" s="93"/>
      <c r="D1082" s="162" t="s">
        <v>992</v>
      </c>
      <c r="E1082" s="99">
        <v>10</v>
      </c>
      <c r="F1082" s="99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</row>
    <row r="1083" spans="1:26" ht="19.5" customHeight="1">
      <c r="A1083" s="91" t="s">
        <v>990</v>
      </c>
      <c r="B1083" s="91" t="s">
        <v>1033</v>
      </c>
      <c r="C1083" s="93"/>
      <c r="D1083" s="162" t="s">
        <v>992</v>
      </c>
      <c r="E1083" s="99">
        <v>35</v>
      </c>
      <c r="F1083" s="99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</row>
    <row r="1084" spans="1:26" ht="19.5" customHeight="1">
      <c r="A1084" s="91" t="s">
        <v>990</v>
      </c>
      <c r="B1084" s="91" t="s">
        <v>1034</v>
      </c>
      <c r="C1084" s="93"/>
      <c r="D1084" s="162" t="s">
        <v>992</v>
      </c>
      <c r="E1084" s="99">
        <v>20</v>
      </c>
      <c r="F1084" s="99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</row>
    <row r="1085" spans="1:26" ht="19.5" customHeight="1">
      <c r="A1085" s="91" t="s">
        <v>990</v>
      </c>
      <c r="B1085" s="91" t="s">
        <v>1035</v>
      </c>
      <c r="C1085" s="93"/>
      <c r="D1085" s="162" t="s">
        <v>992</v>
      </c>
      <c r="E1085" s="99">
        <v>10</v>
      </c>
      <c r="F1085" s="99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</row>
    <row r="1086" spans="1:26" ht="19.5" customHeight="1">
      <c r="A1086" s="91" t="s">
        <v>990</v>
      </c>
      <c r="B1086" s="91" t="s">
        <v>1036</v>
      </c>
      <c r="C1086" s="93"/>
      <c r="D1086" s="162" t="s">
        <v>992</v>
      </c>
      <c r="E1086" s="99">
        <v>10</v>
      </c>
      <c r="F1086" s="99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</row>
    <row r="1087" spans="1:26" ht="19.5" customHeight="1">
      <c r="A1087" s="91" t="s">
        <v>990</v>
      </c>
      <c r="B1087" s="91" t="s">
        <v>1037</v>
      </c>
      <c r="C1087" s="93"/>
      <c r="D1087" s="162" t="s">
        <v>992</v>
      </c>
      <c r="E1087" s="99">
        <v>30</v>
      </c>
      <c r="F1087" s="99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</row>
    <row r="1088" spans="1:26" ht="19.5" customHeight="1">
      <c r="A1088" s="91" t="s">
        <v>990</v>
      </c>
      <c r="B1088" s="91" t="s">
        <v>1038</v>
      </c>
      <c r="C1088" s="93"/>
      <c r="D1088" s="162" t="s">
        <v>992</v>
      </c>
      <c r="E1088" s="99">
        <v>30</v>
      </c>
      <c r="F1088" s="99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</row>
    <row r="1089" spans="1:26" ht="19.5" customHeight="1">
      <c r="A1089" s="91" t="s">
        <v>990</v>
      </c>
      <c r="B1089" s="91" t="s">
        <v>1039</v>
      </c>
      <c r="C1089" s="93"/>
      <c r="D1089" s="162" t="s">
        <v>992</v>
      </c>
      <c r="E1089" s="99">
        <v>40</v>
      </c>
      <c r="F1089" s="99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</row>
    <row r="1090" spans="1:26" ht="19.5" customHeight="1">
      <c r="A1090" s="91" t="s">
        <v>990</v>
      </c>
      <c r="B1090" s="91" t="s">
        <v>1040</v>
      </c>
      <c r="C1090" s="93"/>
      <c r="D1090" s="162" t="s">
        <v>992</v>
      </c>
      <c r="E1090" s="99">
        <v>25</v>
      </c>
      <c r="F1090" s="99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</row>
    <row r="1091" spans="1:26" ht="19.5" customHeight="1">
      <c r="A1091" s="91" t="s">
        <v>990</v>
      </c>
      <c r="B1091" s="91" t="s">
        <v>1041</v>
      </c>
      <c r="C1091" s="93"/>
      <c r="D1091" s="162" t="s">
        <v>992</v>
      </c>
      <c r="E1091" s="99">
        <v>40</v>
      </c>
      <c r="F1091" s="99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</row>
    <row r="1092" spans="1:26" ht="19.5" customHeight="1">
      <c r="A1092" s="91" t="s">
        <v>990</v>
      </c>
      <c r="B1092" s="91" t="s">
        <v>1042</v>
      </c>
      <c r="C1092" s="93"/>
      <c r="D1092" s="94" t="s">
        <v>20</v>
      </c>
      <c r="E1092" s="99">
        <v>200.06</v>
      </c>
      <c r="F1092" s="99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</row>
    <row r="1093" spans="1:26" ht="19.5" customHeight="1">
      <c r="A1093" s="91" t="s">
        <v>990</v>
      </c>
      <c r="B1093" s="91" t="s">
        <v>1042</v>
      </c>
      <c r="C1093" s="93"/>
      <c r="D1093" s="162" t="s">
        <v>992</v>
      </c>
      <c r="E1093" s="99">
        <v>55</v>
      </c>
      <c r="F1093" s="99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</row>
    <row r="1094" spans="1:26" ht="19.5" customHeight="1">
      <c r="A1094" s="91" t="s">
        <v>990</v>
      </c>
      <c r="B1094" s="91" t="s">
        <v>1043</v>
      </c>
      <c r="C1094" s="93"/>
      <c r="D1094" s="94" t="s">
        <v>20</v>
      </c>
      <c r="E1094" s="99">
        <v>100.07</v>
      </c>
      <c r="F1094" s="99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</row>
    <row r="1095" spans="1:26" ht="19.5" customHeight="1">
      <c r="A1095" s="91" t="s">
        <v>990</v>
      </c>
      <c r="B1095" s="91" t="s">
        <v>795</v>
      </c>
      <c r="C1095" s="93"/>
      <c r="D1095" s="94"/>
      <c r="E1095" s="102">
        <v>-1305.1300000000001</v>
      </c>
      <c r="F1095" s="102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</row>
    <row r="1096" spans="1:26" ht="19.5" customHeight="1">
      <c r="A1096" s="91" t="s">
        <v>990</v>
      </c>
      <c r="B1096" s="92" t="s">
        <v>308</v>
      </c>
      <c r="C1096" s="93"/>
      <c r="D1096" s="94"/>
      <c r="E1096" s="96"/>
      <c r="F1096" s="96">
        <v>8147.56</v>
      </c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</row>
    <row r="1097" spans="1:26" ht="19.5" customHeight="1">
      <c r="A1097" s="91" t="s">
        <v>1044</v>
      </c>
      <c r="B1097" s="91" t="s">
        <v>1045</v>
      </c>
      <c r="C1097" s="93"/>
      <c r="D1097" s="162" t="s">
        <v>992</v>
      </c>
      <c r="E1097" s="99">
        <v>10</v>
      </c>
      <c r="F1097" s="99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</row>
    <row r="1098" spans="1:26" ht="19.5" customHeight="1">
      <c r="A1098" s="91" t="s">
        <v>1044</v>
      </c>
      <c r="B1098" s="91" t="s">
        <v>1046</v>
      </c>
      <c r="C1098" s="93"/>
      <c r="D1098" s="162" t="s">
        <v>992</v>
      </c>
      <c r="E1098" s="99">
        <v>10</v>
      </c>
      <c r="F1098" s="99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</row>
    <row r="1099" spans="1:26" ht="19.5" customHeight="1">
      <c r="A1099" s="91" t="s">
        <v>1044</v>
      </c>
      <c r="B1099" s="91" t="s">
        <v>1047</v>
      </c>
      <c r="C1099" s="93"/>
      <c r="D1099" s="94" t="s">
        <v>20</v>
      </c>
      <c r="E1099" s="99">
        <v>100.1</v>
      </c>
      <c r="F1099" s="99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</row>
    <row r="1100" spans="1:26" ht="19.5" customHeight="1">
      <c r="A1100" s="91" t="s">
        <v>1044</v>
      </c>
      <c r="B1100" s="91" t="s">
        <v>1048</v>
      </c>
      <c r="C1100" s="93"/>
      <c r="D1100" s="94" t="s">
        <v>20</v>
      </c>
      <c r="E1100" s="99">
        <v>50.25</v>
      </c>
      <c r="F1100" s="99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</row>
    <row r="1101" spans="1:26" ht="19.5" customHeight="1">
      <c r="A1101" s="91" t="s">
        <v>1044</v>
      </c>
      <c r="B1101" s="91" t="s">
        <v>1049</v>
      </c>
      <c r="C1101" s="93"/>
      <c r="D1101" s="94" t="s">
        <v>20</v>
      </c>
      <c r="E1101" s="99">
        <v>100.03</v>
      </c>
      <c r="F1101" s="99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</row>
    <row r="1102" spans="1:26" ht="19.5" customHeight="1">
      <c r="A1102" s="91" t="s">
        <v>1044</v>
      </c>
      <c r="B1102" s="91" t="s">
        <v>1050</v>
      </c>
      <c r="C1102" s="93"/>
      <c r="D1102" s="94" t="s">
        <v>20</v>
      </c>
      <c r="E1102" s="99">
        <v>100</v>
      </c>
      <c r="F1102" s="99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</row>
    <row r="1103" spans="1:26" ht="19.5" customHeight="1">
      <c r="A1103" s="91" t="s">
        <v>1044</v>
      </c>
      <c r="B1103" s="91" t="s">
        <v>795</v>
      </c>
      <c r="C1103" s="93"/>
      <c r="D1103" s="94"/>
      <c r="E1103" s="102">
        <v>-370.38</v>
      </c>
      <c r="F1103" s="102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</row>
    <row r="1104" spans="1:26" ht="19.5" customHeight="1">
      <c r="A1104" s="91" t="s">
        <v>1044</v>
      </c>
      <c r="B1104" s="92" t="s">
        <v>308</v>
      </c>
      <c r="C1104" s="93"/>
      <c r="D1104" s="94"/>
      <c r="E1104" s="96"/>
      <c r="F1104" s="96">
        <v>8517.94</v>
      </c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</row>
    <row r="1105" spans="1:26" ht="19.5" customHeight="1">
      <c r="A1105" s="91" t="s">
        <v>1051</v>
      </c>
      <c r="B1105" s="91" t="s">
        <v>1052</v>
      </c>
      <c r="C1105" s="93"/>
      <c r="D1105" s="94" t="s">
        <v>21</v>
      </c>
      <c r="E1105" s="99">
        <v>26</v>
      </c>
      <c r="F1105" s="99"/>
      <c r="G1105" s="105" t="s">
        <v>40</v>
      </c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</row>
    <row r="1106" spans="1:26" ht="19.5" customHeight="1">
      <c r="A1106" s="91" t="s">
        <v>1051</v>
      </c>
      <c r="B1106" s="91" t="s">
        <v>1053</v>
      </c>
      <c r="C1106" s="93"/>
      <c r="D1106" s="94" t="s">
        <v>20</v>
      </c>
      <c r="E1106" s="99">
        <v>100.13</v>
      </c>
      <c r="F1106" s="99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</row>
    <row r="1107" spans="1:26" ht="19.5" customHeight="1">
      <c r="A1107" s="91" t="s">
        <v>1051</v>
      </c>
      <c r="B1107" s="91" t="s">
        <v>795</v>
      </c>
      <c r="C1107" s="93"/>
      <c r="D1107" s="94"/>
      <c r="E1107" s="102">
        <v>-126.13</v>
      </c>
      <c r="F1107" s="102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</row>
    <row r="1108" spans="1:26" ht="19.5" customHeight="1">
      <c r="A1108" s="91" t="s">
        <v>1051</v>
      </c>
      <c r="B1108" s="92" t="s">
        <v>308</v>
      </c>
      <c r="C1108" s="93"/>
      <c r="D1108" s="94"/>
      <c r="E1108" s="96"/>
      <c r="F1108" s="96">
        <v>8644.07</v>
      </c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</row>
    <row r="1109" spans="1:26" ht="19.5" customHeight="1">
      <c r="A1109" s="91" t="s">
        <v>1054</v>
      </c>
      <c r="B1109" s="91" t="s">
        <v>1055</v>
      </c>
      <c r="C1109" s="93"/>
      <c r="D1109" s="94" t="s">
        <v>19</v>
      </c>
      <c r="E1109" s="99">
        <v>100</v>
      </c>
      <c r="F1109" s="99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</row>
    <row r="1110" spans="1:26" ht="19.5" customHeight="1">
      <c r="A1110" s="91" t="s">
        <v>1054</v>
      </c>
      <c r="B1110" s="91" t="s">
        <v>1056</v>
      </c>
      <c r="C1110" s="93"/>
      <c r="D1110" s="94" t="s">
        <v>21</v>
      </c>
      <c r="E1110" s="99">
        <v>26</v>
      </c>
      <c r="F1110" s="99"/>
      <c r="G1110" s="105" t="s">
        <v>40</v>
      </c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</row>
    <row r="1111" spans="1:26" ht="19.5" customHeight="1">
      <c r="A1111" s="91" t="s">
        <v>1054</v>
      </c>
      <c r="B1111" s="91" t="s">
        <v>1057</v>
      </c>
      <c r="C1111" s="93"/>
      <c r="D1111" s="94" t="s">
        <v>20</v>
      </c>
      <c r="E1111" s="99">
        <v>100.15</v>
      </c>
      <c r="F1111" s="99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</row>
    <row r="1112" spans="1:26" ht="19.5" customHeight="1">
      <c r="A1112" s="91" t="s">
        <v>1054</v>
      </c>
      <c r="B1112" s="91" t="s">
        <v>745</v>
      </c>
      <c r="C1112" s="93"/>
      <c r="D1112" s="94"/>
      <c r="E1112" s="99">
        <v>227.15</v>
      </c>
      <c r="F1112" s="99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</row>
    <row r="1113" spans="1:26" ht="19.5" customHeight="1">
      <c r="A1113" s="91" t="s">
        <v>1054</v>
      </c>
      <c r="B1113" s="92" t="s">
        <v>746</v>
      </c>
      <c r="C1113" s="93"/>
      <c r="D1113" s="94"/>
      <c r="E1113" s="96"/>
      <c r="F1113" s="96">
        <v>227.15</v>
      </c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</row>
    <row r="1114" spans="1:26" ht="19.5" customHeight="1">
      <c r="A1114" s="91" t="s">
        <v>1054</v>
      </c>
      <c r="B1114" s="91" t="s">
        <v>795</v>
      </c>
      <c r="C1114" s="93"/>
      <c r="D1114" s="94"/>
      <c r="E1114" s="102">
        <v>-226.15</v>
      </c>
      <c r="F1114" s="102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</row>
    <row r="1115" spans="1:26" ht="19.5" customHeight="1">
      <c r="A1115" s="91" t="s">
        <v>1054</v>
      </c>
      <c r="B1115" s="92" t="s">
        <v>308</v>
      </c>
      <c r="C1115" s="93"/>
      <c r="D1115" s="94"/>
      <c r="E1115" s="96"/>
      <c r="F1115" s="96">
        <v>8870.2199999999993</v>
      </c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</row>
    <row r="1116" spans="1:26" ht="19.5" customHeight="1">
      <c r="A1116" s="91" t="s">
        <v>1058</v>
      </c>
      <c r="B1116" s="91" t="s">
        <v>1059</v>
      </c>
      <c r="C1116" s="93"/>
      <c r="D1116" s="94" t="s">
        <v>20</v>
      </c>
      <c r="E1116" s="99">
        <v>50.23</v>
      </c>
      <c r="F1116" s="99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</row>
    <row r="1117" spans="1:26" ht="19.5" customHeight="1">
      <c r="A1117" s="91" t="s">
        <v>1058</v>
      </c>
      <c r="B1117" s="91" t="s">
        <v>795</v>
      </c>
      <c r="C1117" s="93"/>
      <c r="D1117" s="94"/>
      <c r="E1117" s="102">
        <v>-50.23</v>
      </c>
      <c r="F1117" s="102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</row>
    <row r="1118" spans="1:26" ht="19.5" customHeight="1">
      <c r="A1118" s="91" t="s">
        <v>1058</v>
      </c>
      <c r="B1118" s="92" t="s">
        <v>308</v>
      </c>
      <c r="C1118" s="93"/>
      <c r="D1118" s="94"/>
      <c r="E1118" s="96"/>
      <c r="F1118" s="96">
        <v>8920.4500000000007</v>
      </c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</row>
    <row r="1119" spans="1:26" ht="19.5" customHeight="1">
      <c r="A1119" s="91" t="s">
        <v>1060</v>
      </c>
      <c r="B1119" s="91" t="s">
        <v>1061</v>
      </c>
      <c r="C1119" s="93"/>
      <c r="D1119" s="94" t="s">
        <v>21</v>
      </c>
      <c r="E1119" s="99">
        <v>40</v>
      </c>
      <c r="F1119" s="99"/>
      <c r="G1119" s="105" t="s">
        <v>40</v>
      </c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</row>
    <row r="1120" spans="1:26" ht="19.5" customHeight="1">
      <c r="A1120" s="91" t="s">
        <v>1060</v>
      </c>
      <c r="B1120" s="91" t="s">
        <v>795</v>
      </c>
      <c r="C1120" s="93"/>
      <c r="D1120" s="94"/>
      <c r="E1120" s="102">
        <v>-40</v>
      </c>
      <c r="F1120" s="102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</row>
    <row r="1121" spans="1:26" ht="19.5" customHeight="1">
      <c r="A1121" s="91" t="s">
        <v>1060</v>
      </c>
      <c r="B1121" s="92" t="s">
        <v>308</v>
      </c>
      <c r="C1121" s="93"/>
      <c r="D1121" s="94"/>
      <c r="E1121" s="96"/>
      <c r="F1121" s="96">
        <v>8960.4500000000007</v>
      </c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</row>
    <row r="1122" spans="1:26" ht="19.5" customHeight="1">
      <c r="A1122" s="91" t="s">
        <v>1062</v>
      </c>
      <c r="B1122" s="91" t="s">
        <v>1063</v>
      </c>
      <c r="C1122" s="93"/>
      <c r="D1122" s="94" t="s">
        <v>21</v>
      </c>
      <c r="E1122" s="99">
        <v>21</v>
      </c>
      <c r="F1122" s="99"/>
      <c r="G1122" s="105" t="s">
        <v>40</v>
      </c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</row>
    <row r="1123" spans="1:26" ht="19.5" customHeight="1">
      <c r="A1123" s="91" t="s">
        <v>1062</v>
      </c>
      <c r="B1123" s="91" t="s">
        <v>795</v>
      </c>
      <c r="C1123" s="93"/>
      <c r="D1123" s="94"/>
      <c r="E1123" s="102">
        <v>-21</v>
      </c>
      <c r="F1123" s="102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</row>
    <row r="1124" spans="1:26" ht="19.5" customHeight="1">
      <c r="A1124" s="91" t="s">
        <v>1062</v>
      </c>
      <c r="B1124" s="92" t="s">
        <v>308</v>
      </c>
      <c r="C1124" s="93"/>
      <c r="D1124" s="94"/>
      <c r="E1124" s="96"/>
      <c r="F1124" s="96">
        <v>8981.4500000000007</v>
      </c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</row>
    <row r="1125" spans="1:26" ht="19.5" customHeight="1">
      <c r="A1125" s="91" t="s">
        <v>1064</v>
      </c>
      <c r="B1125" s="91" t="s">
        <v>1065</v>
      </c>
      <c r="C1125" s="93"/>
      <c r="D1125" s="94" t="s">
        <v>21</v>
      </c>
      <c r="E1125" s="99">
        <v>96.67</v>
      </c>
      <c r="F1125" s="99"/>
      <c r="G1125" s="105" t="s">
        <v>1066</v>
      </c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</row>
    <row r="1126" spans="1:26" ht="19.5" customHeight="1">
      <c r="A1126" s="91" t="s">
        <v>1064</v>
      </c>
      <c r="B1126" s="91" t="s">
        <v>1067</v>
      </c>
      <c r="C1126" s="93"/>
      <c r="D1126" s="94" t="s">
        <v>21</v>
      </c>
      <c r="E1126" s="99">
        <v>96.67</v>
      </c>
      <c r="F1126" s="99"/>
      <c r="G1126" s="105" t="s">
        <v>1066</v>
      </c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</row>
    <row r="1127" spans="1:26" ht="19.5" customHeight="1">
      <c r="A1127" s="91" t="s">
        <v>1064</v>
      </c>
      <c r="B1127" s="91" t="s">
        <v>1068</v>
      </c>
      <c r="C1127" s="93"/>
      <c r="D1127" s="94" t="s">
        <v>21</v>
      </c>
      <c r="E1127" s="99">
        <v>96.67</v>
      </c>
      <c r="F1127" s="99"/>
      <c r="G1127" s="105" t="s">
        <v>1066</v>
      </c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</row>
    <row r="1128" spans="1:26" ht="19.5" customHeight="1">
      <c r="A1128" s="91" t="s">
        <v>1064</v>
      </c>
      <c r="B1128" s="91" t="s">
        <v>1069</v>
      </c>
      <c r="C1128" s="93"/>
      <c r="D1128" s="94" t="s">
        <v>21</v>
      </c>
      <c r="E1128" s="99">
        <v>96.67</v>
      </c>
      <c r="F1128" s="99"/>
      <c r="G1128" s="105" t="s">
        <v>1066</v>
      </c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</row>
    <row r="1129" spans="1:26" ht="19.5" customHeight="1">
      <c r="A1129" s="91" t="s">
        <v>1064</v>
      </c>
      <c r="B1129" s="91" t="s">
        <v>1070</v>
      </c>
      <c r="C1129" s="93"/>
      <c r="D1129" s="94" t="s">
        <v>21</v>
      </c>
      <c r="E1129" s="99">
        <v>96.67</v>
      </c>
      <c r="F1129" s="99"/>
      <c r="G1129" s="105" t="s">
        <v>1066</v>
      </c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</row>
    <row r="1130" spans="1:26" ht="19.5" customHeight="1">
      <c r="A1130" s="91" t="s">
        <v>1064</v>
      </c>
      <c r="B1130" s="91" t="s">
        <v>1071</v>
      </c>
      <c r="C1130" s="93"/>
      <c r="D1130" s="94" t="s">
        <v>21</v>
      </c>
      <c r="E1130" s="99">
        <v>96.67</v>
      </c>
      <c r="F1130" s="99"/>
      <c r="G1130" s="105" t="s">
        <v>1066</v>
      </c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</row>
    <row r="1131" spans="1:26" ht="19.5" customHeight="1">
      <c r="A1131" s="91" t="s">
        <v>1064</v>
      </c>
      <c r="B1131" s="91" t="s">
        <v>795</v>
      </c>
      <c r="C1131" s="93"/>
      <c r="D1131" s="94"/>
      <c r="E1131" s="102">
        <v>-580.02</v>
      </c>
      <c r="F1131" s="102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</row>
    <row r="1132" spans="1:26" ht="19.5" customHeight="1">
      <c r="A1132" s="91" t="s">
        <v>1064</v>
      </c>
      <c r="B1132" s="92" t="s">
        <v>308</v>
      </c>
      <c r="C1132" s="93"/>
      <c r="D1132" s="94"/>
      <c r="E1132" s="96"/>
      <c r="F1132" s="96">
        <v>9561.4699999999993</v>
      </c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</row>
    <row r="1133" spans="1:26" ht="19.5" customHeight="1">
      <c r="A1133" s="91" t="s">
        <v>1072</v>
      </c>
      <c r="B1133" s="91" t="s">
        <v>89</v>
      </c>
      <c r="C1133" s="93"/>
      <c r="D1133" s="94" t="s">
        <v>1073</v>
      </c>
      <c r="E1133" s="102">
        <v>-2900</v>
      </c>
      <c r="F1133" s="102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</row>
    <row r="1134" spans="1:26" ht="19.5" customHeight="1">
      <c r="A1134" s="91" t="s">
        <v>1072</v>
      </c>
      <c r="B1134" s="91" t="s">
        <v>89</v>
      </c>
      <c r="C1134" s="93"/>
      <c r="D1134" s="94" t="s">
        <v>1074</v>
      </c>
      <c r="E1134" s="102">
        <v>-1725</v>
      </c>
      <c r="F1134" s="102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</row>
    <row r="1135" spans="1:26" ht="19.5" customHeight="1">
      <c r="A1135" s="91" t="s">
        <v>1072</v>
      </c>
      <c r="B1135" s="91" t="s">
        <v>89</v>
      </c>
      <c r="C1135" s="93"/>
      <c r="D1135" s="94" t="s">
        <v>1074</v>
      </c>
      <c r="E1135" s="102">
        <v>-1755</v>
      </c>
      <c r="F1135" s="102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</row>
    <row r="1136" spans="1:26" ht="19.5" customHeight="1">
      <c r="A1136" s="91" t="s">
        <v>1072</v>
      </c>
      <c r="B1136" s="91" t="s">
        <v>1075</v>
      </c>
      <c r="C1136" s="93"/>
      <c r="D1136" s="94" t="s">
        <v>21</v>
      </c>
      <c r="E1136" s="99">
        <v>96.67</v>
      </c>
      <c r="F1136" s="99"/>
      <c r="G1136" s="105" t="s">
        <v>1066</v>
      </c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</row>
    <row r="1137" spans="1:26" ht="19.5" customHeight="1">
      <c r="A1137" s="91" t="s">
        <v>1072</v>
      </c>
      <c r="B1137" s="91" t="s">
        <v>1076</v>
      </c>
      <c r="C1137" s="93"/>
      <c r="D1137" s="94" t="s">
        <v>20</v>
      </c>
      <c r="E1137" s="99">
        <f>150.12-E1138</f>
        <v>100.12</v>
      </c>
      <c r="F1137" s="99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</row>
    <row r="1138" spans="1:26" ht="19.5" customHeight="1">
      <c r="A1138" s="91" t="s">
        <v>1072</v>
      </c>
      <c r="B1138" s="91" t="s">
        <v>1076</v>
      </c>
      <c r="C1138" s="93"/>
      <c r="D1138" s="94" t="s">
        <v>19</v>
      </c>
      <c r="E1138" s="99">
        <v>50</v>
      </c>
      <c r="F1138" s="99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</row>
    <row r="1139" spans="1:26" ht="19.5" customHeight="1">
      <c r="A1139" s="91" t="s">
        <v>1072</v>
      </c>
      <c r="B1139" s="91" t="s">
        <v>1077</v>
      </c>
      <c r="C1139" s="93"/>
      <c r="D1139" s="94" t="s">
        <v>20</v>
      </c>
      <c r="E1139" s="99">
        <v>100.02</v>
      </c>
      <c r="F1139" s="99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</row>
    <row r="1140" spans="1:26" ht="19.5" customHeight="1">
      <c r="A1140" s="91" t="s">
        <v>1072</v>
      </c>
      <c r="B1140" s="91" t="s">
        <v>312</v>
      </c>
      <c r="C1140" s="93"/>
      <c r="D1140" s="94"/>
      <c r="E1140" s="99">
        <v>6032.64</v>
      </c>
      <c r="F1140" s="99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</row>
    <row r="1141" spans="1:26" ht="19.5" customHeight="1">
      <c r="A1141" s="91" t="s">
        <v>1072</v>
      </c>
      <c r="B1141" s="91" t="s">
        <v>93</v>
      </c>
      <c r="C1141" s="93"/>
      <c r="D1141" s="94" t="s">
        <v>27</v>
      </c>
      <c r="E1141" s="99">
        <v>0.55000000000000004</v>
      </c>
      <c r="F1141" s="99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</row>
    <row r="1142" spans="1:26" ht="19.5" customHeight="1">
      <c r="A1142" s="91" t="s">
        <v>1072</v>
      </c>
      <c r="B1142" s="92" t="s">
        <v>308</v>
      </c>
      <c r="C1142" s="93"/>
      <c r="D1142" s="94"/>
      <c r="E1142" s="96"/>
      <c r="F1142" s="96">
        <v>3528.83</v>
      </c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</row>
    <row r="1143" spans="1:26" ht="19.5" customHeight="1">
      <c r="A1143" s="91" t="s">
        <v>1078</v>
      </c>
      <c r="B1143" s="91" t="s">
        <v>1079</v>
      </c>
      <c r="C1143" s="93"/>
      <c r="D1143" s="94" t="s">
        <v>21</v>
      </c>
      <c r="E1143" s="99">
        <v>26</v>
      </c>
      <c r="F1143" s="99"/>
      <c r="G1143" s="105" t="s">
        <v>40</v>
      </c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</row>
    <row r="1144" spans="1:26" ht="19.5" customHeight="1">
      <c r="A1144" s="91" t="s">
        <v>1078</v>
      </c>
      <c r="B1144" s="91" t="s">
        <v>1080</v>
      </c>
      <c r="C1144" s="93"/>
      <c r="D1144" s="94" t="s">
        <v>21</v>
      </c>
      <c r="E1144" s="99">
        <v>26</v>
      </c>
      <c r="F1144" s="99"/>
      <c r="G1144" s="105" t="s">
        <v>40</v>
      </c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</row>
    <row r="1145" spans="1:26" ht="19.5" customHeight="1">
      <c r="A1145" s="91" t="s">
        <v>1078</v>
      </c>
      <c r="B1145" s="91" t="s">
        <v>795</v>
      </c>
      <c r="C1145" s="93"/>
      <c r="D1145" s="94"/>
      <c r="E1145" s="102">
        <v>-52</v>
      </c>
      <c r="F1145" s="102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</row>
    <row r="1146" spans="1:26" ht="19.5" customHeight="1">
      <c r="A1146" s="91" t="s">
        <v>1078</v>
      </c>
      <c r="B1146" s="92" t="s">
        <v>308</v>
      </c>
      <c r="C1146" s="93"/>
      <c r="D1146" s="94"/>
      <c r="E1146" s="96"/>
      <c r="F1146" s="96">
        <v>3580.83</v>
      </c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</row>
    <row r="1147" spans="1:26" ht="19.5" customHeight="1">
      <c r="A1147" s="91" t="s">
        <v>1081</v>
      </c>
      <c r="B1147" s="91" t="s">
        <v>1082</v>
      </c>
      <c r="C1147" s="93"/>
      <c r="D1147" s="94" t="s">
        <v>21</v>
      </c>
      <c r="E1147" s="99">
        <v>26</v>
      </c>
      <c r="F1147" s="99"/>
      <c r="G1147" s="105" t="s">
        <v>40</v>
      </c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</row>
    <row r="1148" spans="1:26" ht="19.5" customHeight="1">
      <c r="A1148" s="91" t="s">
        <v>1081</v>
      </c>
      <c r="B1148" s="91" t="s">
        <v>1083</v>
      </c>
      <c r="C1148" s="93"/>
      <c r="D1148" s="94" t="s">
        <v>21</v>
      </c>
      <c r="E1148" s="99">
        <v>26</v>
      </c>
      <c r="F1148" s="99"/>
      <c r="G1148" s="105" t="s">
        <v>40</v>
      </c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</row>
    <row r="1149" spans="1:26" ht="19.5" customHeight="1">
      <c r="A1149" s="91" t="s">
        <v>1081</v>
      </c>
      <c r="B1149" s="91" t="s">
        <v>795</v>
      </c>
      <c r="C1149" s="93"/>
      <c r="D1149" s="94"/>
      <c r="E1149" s="102">
        <v>-52</v>
      </c>
      <c r="F1149" s="102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</row>
    <row r="1150" spans="1:26" ht="19.5" customHeight="1">
      <c r="A1150" s="91" t="s">
        <v>1081</v>
      </c>
      <c r="B1150" s="92" t="s">
        <v>308</v>
      </c>
      <c r="C1150" s="93"/>
      <c r="D1150" s="94"/>
      <c r="E1150" s="96"/>
      <c r="F1150" s="96">
        <v>3632.83</v>
      </c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</row>
    <row r="1151" spans="1:26" ht="19.5" customHeight="1">
      <c r="A1151" s="91" t="s">
        <v>1084</v>
      </c>
      <c r="B1151" s="91" t="s">
        <v>1085</v>
      </c>
      <c r="C1151" s="93"/>
      <c r="D1151" s="94" t="s">
        <v>21</v>
      </c>
      <c r="E1151" s="99">
        <v>42</v>
      </c>
      <c r="F1151" s="99"/>
      <c r="G1151" s="105" t="s">
        <v>40</v>
      </c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</row>
    <row r="1152" spans="1:26" ht="19.5" customHeight="1">
      <c r="A1152" s="91" t="s">
        <v>1084</v>
      </c>
      <c r="B1152" s="91" t="s">
        <v>1086</v>
      </c>
      <c r="C1152" s="93"/>
      <c r="D1152" s="94" t="s">
        <v>21</v>
      </c>
      <c r="E1152" s="99">
        <v>26</v>
      </c>
      <c r="F1152" s="99"/>
      <c r="G1152" s="105" t="s">
        <v>40</v>
      </c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</row>
    <row r="1153" spans="1:26" ht="19.5" customHeight="1">
      <c r="A1153" s="91" t="s">
        <v>1084</v>
      </c>
      <c r="B1153" s="91" t="s">
        <v>1087</v>
      </c>
      <c r="C1153" s="93"/>
      <c r="D1153" s="94" t="s">
        <v>21</v>
      </c>
      <c r="E1153" s="99">
        <v>26</v>
      </c>
      <c r="F1153" s="99"/>
      <c r="G1153" s="105" t="s">
        <v>40</v>
      </c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</row>
    <row r="1154" spans="1:26" ht="19.5" customHeight="1">
      <c r="A1154" s="91" t="s">
        <v>1084</v>
      </c>
      <c r="B1154" s="91" t="s">
        <v>1088</v>
      </c>
      <c r="C1154" s="93"/>
      <c r="D1154" s="94" t="s">
        <v>21</v>
      </c>
      <c r="E1154" s="99">
        <v>42</v>
      </c>
      <c r="F1154" s="99"/>
      <c r="G1154" s="105" t="s">
        <v>40</v>
      </c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</row>
    <row r="1155" spans="1:26" ht="19.5" customHeight="1">
      <c r="A1155" s="91" t="s">
        <v>1084</v>
      </c>
      <c r="B1155" s="91" t="s">
        <v>795</v>
      </c>
      <c r="C1155" s="93"/>
      <c r="D1155" s="94"/>
      <c r="E1155" s="102">
        <v>-136</v>
      </c>
      <c r="F1155" s="102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</row>
    <row r="1156" spans="1:26" ht="19.5" customHeight="1">
      <c r="A1156" s="91" t="s">
        <v>1084</v>
      </c>
      <c r="B1156" s="92" t="s">
        <v>308</v>
      </c>
      <c r="C1156" s="93"/>
      <c r="D1156" s="94"/>
      <c r="E1156" s="96"/>
      <c r="F1156" s="96">
        <v>3768.83</v>
      </c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</row>
    <row r="1157" spans="1:26" ht="19.5" customHeight="1">
      <c r="A1157" s="91" t="s">
        <v>1089</v>
      </c>
      <c r="B1157" s="91" t="s">
        <v>1090</v>
      </c>
      <c r="C1157" s="93"/>
      <c r="D1157" s="94" t="s">
        <v>21</v>
      </c>
      <c r="E1157" s="99">
        <v>52</v>
      </c>
      <c r="F1157" s="99"/>
      <c r="G1157" s="105" t="s">
        <v>40</v>
      </c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</row>
    <row r="1158" spans="1:26" ht="19.5" customHeight="1">
      <c r="A1158" s="91" t="s">
        <v>1089</v>
      </c>
      <c r="B1158" s="91" t="s">
        <v>1091</v>
      </c>
      <c r="C1158" s="93"/>
      <c r="D1158" s="94" t="s">
        <v>21</v>
      </c>
      <c r="E1158" s="99">
        <v>26</v>
      </c>
      <c r="F1158" s="99"/>
      <c r="G1158" s="105" t="s">
        <v>40</v>
      </c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</row>
    <row r="1159" spans="1:26" ht="19.5" customHeight="1">
      <c r="A1159" s="91" t="s">
        <v>1089</v>
      </c>
      <c r="B1159" s="91" t="s">
        <v>1092</v>
      </c>
      <c r="C1159" s="93"/>
      <c r="D1159" s="94" t="s">
        <v>21</v>
      </c>
      <c r="E1159" s="99">
        <v>26</v>
      </c>
      <c r="F1159" s="99"/>
      <c r="G1159" s="105" t="s">
        <v>40</v>
      </c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</row>
    <row r="1160" spans="1:26" ht="19.5" customHeight="1">
      <c r="A1160" s="91" t="s">
        <v>1089</v>
      </c>
      <c r="B1160" s="91" t="s">
        <v>1093</v>
      </c>
      <c r="C1160" s="93"/>
      <c r="D1160" s="94" t="s">
        <v>21</v>
      </c>
      <c r="E1160" s="99">
        <v>26</v>
      </c>
      <c r="F1160" s="99"/>
      <c r="G1160" s="105" t="s">
        <v>40</v>
      </c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</row>
    <row r="1161" spans="1:26" ht="19.5" customHeight="1">
      <c r="A1161" s="91" t="s">
        <v>1089</v>
      </c>
      <c r="B1161" s="91" t="s">
        <v>1094</v>
      </c>
      <c r="C1161" s="93"/>
      <c r="D1161" s="94" t="s">
        <v>21</v>
      </c>
      <c r="E1161" s="99">
        <v>16</v>
      </c>
      <c r="F1161" s="99"/>
      <c r="G1161" s="105" t="s">
        <v>1095</v>
      </c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</row>
    <row r="1162" spans="1:26" ht="19.5" customHeight="1">
      <c r="A1162" s="91" t="s">
        <v>1089</v>
      </c>
      <c r="B1162" s="91" t="s">
        <v>795</v>
      </c>
      <c r="C1162" s="93"/>
      <c r="D1162" s="94"/>
      <c r="E1162" s="102">
        <v>-146</v>
      </c>
      <c r="F1162" s="102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</row>
    <row r="1163" spans="1:26" ht="19.5" customHeight="1">
      <c r="A1163" s="91" t="s">
        <v>1089</v>
      </c>
      <c r="B1163" s="92" t="s">
        <v>308</v>
      </c>
      <c r="C1163" s="93"/>
      <c r="D1163" s="94"/>
      <c r="E1163" s="96"/>
      <c r="F1163" s="96">
        <v>3914.83</v>
      </c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</row>
    <row r="1164" spans="1:26" ht="19.5" customHeight="1">
      <c r="A1164" s="91" t="s">
        <v>1096</v>
      </c>
      <c r="B1164" s="91" t="s">
        <v>89</v>
      </c>
      <c r="C1164" s="93"/>
      <c r="D1164" s="94" t="s">
        <v>1097</v>
      </c>
      <c r="E1164" s="102">
        <v>-1450</v>
      </c>
      <c r="F1164" s="102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</row>
    <row r="1165" spans="1:26" ht="19.5" customHeight="1">
      <c r="A1165" s="91" t="s">
        <v>1096</v>
      </c>
      <c r="B1165" s="91" t="s">
        <v>312</v>
      </c>
      <c r="C1165" s="93"/>
      <c r="D1165" s="94"/>
      <c r="E1165" s="99">
        <v>1449.89</v>
      </c>
      <c r="F1165" s="99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</row>
    <row r="1166" spans="1:26" ht="19.5" customHeight="1">
      <c r="A1166" s="91" t="s">
        <v>1096</v>
      </c>
      <c r="B1166" s="91" t="s">
        <v>93</v>
      </c>
      <c r="C1166" s="93"/>
      <c r="D1166" s="94" t="s">
        <v>27</v>
      </c>
      <c r="E1166" s="99">
        <v>0.11</v>
      </c>
      <c r="F1166" s="99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</row>
    <row r="1167" spans="1:26" ht="19.5" customHeight="1">
      <c r="A1167" s="91" t="s">
        <v>1096</v>
      </c>
      <c r="B1167" s="92" t="s">
        <v>308</v>
      </c>
      <c r="C1167" s="93"/>
      <c r="D1167" s="94"/>
      <c r="E1167" s="96"/>
      <c r="F1167" s="96">
        <v>2464.94</v>
      </c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</row>
    <row r="1168" spans="1:26" ht="19.5" customHeight="1">
      <c r="A1168" s="91" t="s">
        <v>1096</v>
      </c>
      <c r="B1168" s="91" t="s">
        <v>745</v>
      </c>
      <c r="C1168" s="93"/>
      <c r="D1168" s="94"/>
      <c r="E1168" s="99">
        <v>1</v>
      </c>
      <c r="F1168" s="99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</row>
    <row r="1169" spans="1:26" ht="19.5" customHeight="1">
      <c r="A1169" s="91" t="s">
        <v>1096</v>
      </c>
      <c r="B1169" s="92" t="s">
        <v>746</v>
      </c>
      <c r="C1169" s="93"/>
      <c r="D1169" s="94"/>
      <c r="E1169" s="96"/>
      <c r="F1169" s="96">
        <v>1</v>
      </c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</row>
    <row r="1170" spans="1:26" ht="19.5" customHeight="1">
      <c r="A1170" s="91" t="s">
        <v>1098</v>
      </c>
      <c r="B1170" s="91" t="s">
        <v>1099</v>
      </c>
      <c r="C1170" s="93"/>
      <c r="D1170" s="94" t="s">
        <v>21</v>
      </c>
      <c r="E1170" s="99">
        <v>26</v>
      </c>
      <c r="F1170" s="99"/>
      <c r="G1170" s="105" t="s">
        <v>40</v>
      </c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</row>
    <row r="1171" spans="1:26" ht="19.5" customHeight="1">
      <c r="A1171" s="91" t="s">
        <v>1098</v>
      </c>
      <c r="B1171" s="91" t="s">
        <v>1100</v>
      </c>
      <c r="C1171" s="93"/>
      <c r="D1171" s="94" t="s">
        <v>21</v>
      </c>
      <c r="E1171" s="99">
        <v>26</v>
      </c>
      <c r="F1171" s="99"/>
      <c r="G1171" s="105" t="s">
        <v>40</v>
      </c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</row>
    <row r="1172" spans="1:26" ht="19.5" customHeight="1">
      <c r="A1172" s="91" t="s">
        <v>1098</v>
      </c>
      <c r="B1172" s="91" t="s">
        <v>1101</v>
      </c>
      <c r="C1172" s="93"/>
      <c r="D1172" s="94" t="s">
        <v>21</v>
      </c>
      <c r="E1172" s="99">
        <v>26</v>
      </c>
      <c r="F1172" s="99"/>
      <c r="G1172" s="105" t="s">
        <v>40</v>
      </c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</row>
    <row r="1173" spans="1:26" ht="19.5" customHeight="1">
      <c r="A1173" s="91" t="s">
        <v>1098</v>
      </c>
      <c r="B1173" s="91" t="s">
        <v>795</v>
      </c>
      <c r="C1173" s="93"/>
      <c r="D1173" s="94"/>
      <c r="E1173" s="102">
        <v>-78</v>
      </c>
      <c r="F1173" s="102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</row>
    <row r="1174" spans="1:26" ht="19.5" customHeight="1">
      <c r="A1174" s="91" t="s">
        <v>1098</v>
      </c>
      <c r="B1174" s="92" t="s">
        <v>308</v>
      </c>
      <c r="C1174" s="93"/>
      <c r="D1174" s="94"/>
      <c r="E1174" s="96"/>
      <c r="F1174" s="96">
        <v>2542.94</v>
      </c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</row>
    <row r="1175" spans="1:26" ht="19.5" customHeight="1">
      <c r="A1175" s="91" t="s">
        <v>1102</v>
      </c>
      <c r="B1175" s="91" t="s">
        <v>1103</v>
      </c>
      <c r="C1175" s="93"/>
      <c r="D1175" s="162" t="s">
        <v>1104</v>
      </c>
      <c r="E1175" s="99">
        <v>80</v>
      </c>
      <c r="F1175" s="99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</row>
    <row r="1176" spans="1:26" ht="19.5" customHeight="1">
      <c r="A1176" s="91" t="s">
        <v>1102</v>
      </c>
      <c r="B1176" s="91" t="s">
        <v>1105</v>
      </c>
      <c r="C1176" s="93"/>
      <c r="D1176" s="162" t="s">
        <v>1104</v>
      </c>
      <c r="E1176" s="99">
        <v>80</v>
      </c>
      <c r="F1176" s="99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</row>
    <row r="1177" spans="1:26" ht="19.5" customHeight="1">
      <c r="A1177" s="91" t="s">
        <v>1102</v>
      </c>
      <c r="B1177" s="91" t="s">
        <v>1105</v>
      </c>
      <c r="C1177" s="93"/>
      <c r="D1177" s="162" t="s">
        <v>1104</v>
      </c>
      <c r="E1177" s="99">
        <v>80</v>
      </c>
      <c r="F1177" s="99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</row>
    <row r="1178" spans="1:26" ht="19.5" customHeight="1">
      <c r="A1178" s="91" t="s">
        <v>1102</v>
      </c>
      <c r="B1178" s="91" t="s">
        <v>1106</v>
      </c>
      <c r="C1178" s="93"/>
      <c r="D1178" s="162" t="s">
        <v>1104</v>
      </c>
      <c r="E1178" s="99">
        <v>160</v>
      </c>
      <c r="F1178" s="99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</row>
    <row r="1179" spans="1:26" ht="19.5" customHeight="1">
      <c r="A1179" s="91" t="s">
        <v>1102</v>
      </c>
      <c r="B1179" s="91" t="s">
        <v>1107</v>
      </c>
      <c r="C1179" s="93"/>
      <c r="D1179" s="162" t="s">
        <v>1104</v>
      </c>
      <c r="E1179" s="99">
        <v>320</v>
      </c>
      <c r="F1179" s="99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</row>
    <row r="1180" spans="1:26" ht="19.5" customHeight="1">
      <c r="A1180" s="91" t="s">
        <v>1102</v>
      </c>
      <c r="B1180" s="91" t="s">
        <v>1108</v>
      </c>
      <c r="C1180" s="93"/>
      <c r="D1180" s="162" t="s">
        <v>1104</v>
      </c>
      <c r="E1180" s="99">
        <v>80</v>
      </c>
      <c r="F1180" s="99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</row>
    <row r="1181" spans="1:26" ht="19.5" customHeight="1">
      <c r="A1181" s="91" t="s">
        <v>1102</v>
      </c>
      <c r="B1181" s="91" t="s">
        <v>1109</v>
      </c>
      <c r="C1181" s="93"/>
      <c r="D1181" s="162" t="s">
        <v>1104</v>
      </c>
      <c r="E1181" s="99">
        <v>400</v>
      </c>
      <c r="F1181" s="99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</row>
    <row r="1182" spans="1:26" ht="19.5" customHeight="1">
      <c r="A1182" s="91" t="s">
        <v>1102</v>
      </c>
      <c r="B1182" s="91" t="s">
        <v>1110</v>
      </c>
      <c r="C1182" s="93"/>
      <c r="D1182" s="162" t="s">
        <v>1104</v>
      </c>
      <c r="E1182" s="99">
        <v>80</v>
      </c>
      <c r="F1182" s="99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</row>
    <row r="1183" spans="1:26" ht="19.5" customHeight="1">
      <c r="A1183" s="91" t="s">
        <v>1102</v>
      </c>
      <c r="B1183" s="91" t="s">
        <v>1111</v>
      </c>
      <c r="C1183" s="93"/>
      <c r="D1183" s="94" t="s">
        <v>21</v>
      </c>
      <c r="E1183" s="99">
        <v>26</v>
      </c>
      <c r="F1183" s="99"/>
      <c r="G1183" s="105" t="s">
        <v>40</v>
      </c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</row>
    <row r="1184" spans="1:26" ht="19.5" customHeight="1">
      <c r="A1184" s="91" t="s">
        <v>1102</v>
      </c>
      <c r="B1184" s="91" t="s">
        <v>1112</v>
      </c>
      <c r="C1184" s="93"/>
      <c r="D1184" s="94" t="s">
        <v>21</v>
      </c>
      <c r="E1184" s="99">
        <v>26</v>
      </c>
      <c r="F1184" s="99"/>
      <c r="G1184" s="105" t="s">
        <v>40</v>
      </c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</row>
    <row r="1185" spans="1:26" ht="19.5" customHeight="1">
      <c r="A1185" s="91" t="s">
        <v>1102</v>
      </c>
      <c r="B1185" s="91" t="s">
        <v>1113</v>
      </c>
      <c r="C1185" s="93"/>
      <c r="D1185" s="162" t="s">
        <v>1104</v>
      </c>
      <c r="E1185" s="99">
        <v>240</v>
      </c>
      <c r="F1185" s="99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</row>
    <row r="1186" spans="1:26" ht="19.5" customHeight="1">
      <c r="A1186" s="91" t="s">
        <v>1102</v>
      </c>
      <c r="B1186" s="91" t="s">
        <v>1114</v>
      </c>
      <c r="C1186" s="93"/>
      <c r="D1186" s="162" t="s">
        <v>1104</v>
      </c>
      <c r="E1186" s="99">
        <v>80</v>
      </c>
      <c r="F1186" s="99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</row>
    <row r="1187" spans="1:26" ht="19.5" customHeight="1">
      <c r="A1187" s="91" t="s">
        <v>1102</v>
      </c>
      <c r="B1187" s="91" t="s">
        <v>1115</v>
      </c>
      <c r="C1187" s="93"/>
      <c r="D1187" s="162" t="s">
        <v>1104</v>
      </c>
      <c r="E1187" s="99">
        <v>80</v>
      </c>
      <c r="F1187" s="99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</row>
    <row r="1188" spans="1:26" ht="19.5" customHeight="1">
      <c r="A1188" s="91" t="s">
        <v>1102</v>
      </c>
      <c r="B1188" s="91" t="s">
        <v>1115</v>
      </c>
      <c r="C1188" s="93"/>
      <c r="D1188" s="162" t="s">
        <v>1104</v>
      </c>
      <c r="E1188" s="99">
        <v>160</v>
      </c>
      <c r="F1188" s="99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</row>
    <row r="1189" spans="1:26" ht="19.5" customHeight="1">
      <c r="A1189" s="91" t="s">
        <v>1102</v>
      </c>
      <c r="B1189" s="91" t="s">
        <v>1116</v>
      </c>
      <c r="C1189" s="93"/>
      <c r="D1189" s="162" t="s">
        <v>1104</v>
      </c>
      <c r="E1189" s="99">
        <v>80</v>
      </c>
      <c r="F1189" s="99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</row>
    <row r="1190" spans="1:26" ht="19.5" customHeight="1">
      <c r="A1190" s="91" t="s">
        <v>1102</v>
      </c>
      <c r="B1190" s="91" t="s">
        <v>1117</v>
      </c>
      <c r="C1190" s="93"/>
      <c r="D1190" s="162" t="s">
        <v>1104</v>
      </c>
      <c r="E1190" s="99">
        <v>160</v>
      </c>
      <c r="F1190" s="99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</row>
    <row r="1191" spans="1:26" ht="19.5" customHeight="1">
      <c r="A1191" s="91" t="s">
        <v>1102</v>
      </c>
      <c r="B1191" s="91" t="s">
        <v>1118</v>
      </c>
      <c r="C1191" s="93"/>
      <c r="D1191" s="162" t="s">
        <v>1104</v>
      </c>
      <c r="E1191" s="99">
        <v>480</v>
      </c>
      <c r="F1191" s="99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</row>
    <row r="1192" spans="1:26" ht="19.5" customHeight="1">
      <c r="A1192" s="91" t="s">
        <v>1102</v>
      </c>
      <c r="B1192" s="91" t="s">
        <v>1119</v>
      </c>
      <c r="C1192" s="93"/>
      <c r="D1192" s="162" t="s">
        <v>1104</v>
      </c>
      <c r="E1192" s="99">
        <v>160</v>
      </c>
      <c r="F1192" s="99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</row>
    <row r="1193" spans="1:26" ht="19.5" customHeight="1">
      <c r="A1193" s="91" t="s">
        <v>1102</v>
      </c>
      <c r="B1193" s="91" t="s">
        <v>795</v>
      </c>
      <c r="C1193" s="93"/>
      <c r="D1193" s="94"/>
      <c r="E1193" s="102">
        <v>-2772</v>
      </c>
      <c r="F1193" s="102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</row>
    <row r="1194" spans="1:26" ht="19.5" customHeight="1">
      <c r="A1194" s="91" t="s">
        <v>1102</v>
      </c>
      <c r="B1194" s="92" t="s">
        <v>308</v>
      </c>
      <c r="C1194" s="93"/>
      <c r="D1194" s="94"/>
      <c r="E1194" s="96"/>
      <c r="F1194" s="96">
        <v>5314.94</v>
      </c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</row>
    <row r="1195" spans="1:26" ht="19.5" customHeight="1">
      <c r="A1195" s="91" t="s">
        <v>1120</v>
      </c>
      <c r="B1195" s="91" t="s">
        <v>1121</v>
      </c>
      <c r="C1195" s="93"/>
      <c r="D1195" s="94" t="s">
        <v>21</v>
      </c>
      <c r="E1195" s="99">
        <v>26</v>
      </c>
      <c r="F1195" s="99"/>
      <c r="G1195" s="105" t="s">
        <v>40</v>
      </c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</row>
    <row r="1196" spans="1:26" ht="19.5" customHeight="1">
      <c r="A1196" s="91" t="s">
        <v>1120</v>
      </c>
      <c r="B1196" s="91" t="s">
        <v>795</v>
      </c>
      <c r="C1196" s="93"/>
      <c r="D1196" s="94"/>
      <c r="E1196" s="102">
        <v>-26</v>
      </c>
      <c r="F1196" s="102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</row>
    <row r="1197" spans="1:26" ht="19.5" customHeight="1">
      <c r="A1197" s="91" t="s">
        <v>1120</v>
      </c>
      <c r="B1197" s="92" t="s">
        <v>308</v>
      </c>
      <c r="C1197" s="93"/>
      <c r="D1197" s="94"/>
      <c r="E1197" s="96"/>
      <c r="F1197" s="96">
        <v>5340.94</v>
      </c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</row>
    <row r="1198" spans="1:26" ht="19.5" customHeight="1">
      <c r="A1198" s="91" t="s">
        <v>1120</v>
      </c>
      <c r="B1198" s="91" t="s">
        <v>1122</v>
      </c>
      <c r="C1198" s="93"/>
      <c r="D1198" s="94"/>
      <c r="E1198" s="99">
        <v>1</v>
      </c>
      <c r="F1198" s="99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</row>
    <row r="1199" spans="1:26" ht="19.5" customHeight="1">
      <c r="A1199" s="91" t="s">
        <v>1120</v>
      </c>
      <c r="B1199" s="92" t="s">
        <v>746</v>
      </c>
      <c r="C1199" s="93" t="s">
        <v>70</v>
      </c>
      <c r="D1199" s="96"/>
      <c r="E1199" s="96">
        <v>5341.94</v>
      </c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</row>
    <row r="1200" spans="1:26" ht="19.5" customHeight="1">
      <c r="A1200" s="91"/>
      <c r="B1200" s="92"/>
      <c r="C1200" s="93"/>
      <c r="D1200" s="176"/>
      <c r="E1200" s="96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</row>
    <row r="1201" spans="1:26" ht="19.5" customHeight="1">
      <c r="A1201" s="179">
        <v>45597</v>
      </c>
      <c r="B1201" s="91" t="s">
        <v>1123</v>
      </c>
      <c r="C1201" s="93" t="s">
        <v>70</v>
      </c>
      <c r="D1201" s="162" t="s">
        <v>1104</v>
      </c>
      <c r="E1201" s="174">
        <v>80</v>
      </c>
      <c r="F1201" s="99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</row>
    <row r="1202" spans="1:26" ht="19.5" customHeight="1">
      <c r="A1202" s="91" t="s">
        <v>1124</v>
      </c>
      <c r="B1202" s="91" t="s">
        <v>93</v>
      </c>
      <c r="C1202" s="93" t="s">
        <v>70</v>
      </c>
      <c r="D1202" s="94" t="s">
        <v>27</v>
      </c>
      <c r="E1202" s="174">
        <v>0.12</v>
      </c>
      <c r="F1202" s="99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</row>
    <row r="1203" spans="1:26" ht="19.5" customHeight="1">
      <c r="A1203" s="91" t="s">
        <v>1124</v>
      </c>
      <c r="B1203" s="91" t="s">
        <v>1125</v>
      </c>
      <c r="C1203" s="93" t="s">
        <v>70</v>
      </c>
      <c r="D1203" s="94" t="s">
        <v>1126</v>
      </c>
      <c r="E1203" s="175">
        <v>-544.63</v>
      </c>
      <c r="F1203" s="102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</row>
    <row r="1204" spans="1:26" ht="19.5" customHeight="1">
      <c r="A1204" s="91" t="s">
        <v>1124</v>
      </c>
      <c r="B1204" s="91" t="s">
        <v>1125</v>
      </c>
      <c r="C1204" s="93" t="s">
        <v>70</v>
      </c>
      <c r="D1204" s="180" t="s">
        <v>1127</v>
      </c>
      <c r="E1204" s="175">
        <v>-283.58</v>
      </c>
      <c r="F1204" s="102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</row>
    <row r="1205" spans="1:26" ht="19.5" customHeight="1">
      <c r="A1205" s="91" t="s">
        <v>1124</v>
      </c>
      <c r="B1205" s="91" t="s">
        <v>1125</v>
      </c>
      <c r="C1205" s="93" t="s">
        <v>70</v>
      </c>
      <c r="D1205" s="180" t="s">
        <v>1128</v>
      </c>
      <c r="E1205" s="102">
        <v>-234.85</v>
      </c>
      <c r="F1205" s="102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</row>
    <row r="1206" spans="1:26" ht="19.5" customHeight="1">
      <c r="A1206" s="91" t="s">
        <v>1124</v>
      </c>
      <c r="B1206" s="91" t="s">
        <v>1125</v>
      </c>
      <c r="C1206" s="93" t="s">
        <v>70</v>
      </c>
      <c r="D1206" s="181" t="s">
        <v>1129</v>
      </c>
      <c r="E1206" s="175">
        <v>-217.6</v>
      </c>
      <c r="F1206" s="102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</row>
    <row r="1207" spans="1:26" ht="19.5" customHeight="1">
      <c r="A1207" s="91" t="s">
        <v>1124</v>
      </c>
      <c r="B1207" s="91" t="s">
        <v>1125</v>
      </c>
      <c r="C1207" s="93" t="s">
        <v>70</v>
      </c>
      <c r="D1207" s="180" t="s">
        <v>1130</v>
      </c>
      <c r="E1207" s="175">
        <v>-108.72</v>
      </c>
      <c r="F1207" s="102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</row>
    <row r="1208" spans="1:26" ht="19.5" customHeight="1">
      <c r="A1208" s="91" t="s">
        <v>1124</v>
      </c>
      <c r="B1208" s="91" t="s">
        <v>1125</v>
      </c>
      <c r="C1208" s="93" t="s">
        <v>70</v>
      </c>
      <c r="D1208" s="181" t="s">
        <v>1131</v>
      </c>
      <c r="E1208" s="175">
        <v>-59.9</v>
      </c>
      <c r="F1208" s="102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</row>
    <row r="1209" spans="1:26" ht="19.5" customHeight="1">
      <c r="A1209" s="91" t="s">
        <v>1124</v>
      </c>
      <c r="B1209" s="92" t="s">
        <v>396</v>
      </c>
      <c r="C1209" s="93" t="s">
        <v>70</v>
      </c>
      <c r="D1209" s="93"/>
      <c r="E1209" s="96"/>
      <c r="F1209" s="96">
        <v>3972.78</v>
      </c>
      <c r="G1209" s="102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</row>
    <row r="1210" spans="1:26" ht="19.5" customHeight="1">
      <c r="A1210" s="91" t="s">
        <v>1132</v>
      </c>
      <c r="B1210" s="91" t="s">
        <v>1133</v>
      </c>
      <c r="C1210" s="93" t="s">
        <v>70</v>
      </c>
      <c r="D1210" s="94" t="s">
        <v>21</v>
      </c>
      <c r="E1210" s="174">
        <v>26</v>
      </c>
      <c r="F1210" s="99"/>
      <c r="G1210" s="105" t="s">
        <v>40</v>
      </c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</row>
    <row r="1211" spans="1:26" ht="19.5" customHeight="1">
      <c r="A1211" s="91" t="s">
        <v>1132</v>
      </c>
      <c r="B1211" s="91" t="s">
        <v>1134</v>
      </c>
      <c r="C1211" s="93" t="s">
        <v>70</v>
      </c>
      <c r="D1211" s="94" t="s">
        <v>20</v>
      </c>
      <c r="E1211" s="174">
        <v>100.05</v>
      </c>
      <c r="F1211" s="99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</row>
    <row r="1212" spans="1:26" ht="19.5" customHeight="1">
      <c r="A1212" s="91" t="s">
        <v>1132</v>
      </c>
      <c r="B1212" s="91" t="s">
        <v>1135</v>
      </c>
      <c r="C1212" s="93" t="s">
        <v>70</v>
      </c>
      <c r="D1212" s="94" t="s">
        <v>80</v>
      </c>
      <c r="E1212" s="175">
        <v>-139</v>
      </c>
      <c r="F1212" s="102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</row>
    <row r="1213" spans="1:26" ht="19.5" customHeight="1">
      <c r="A1213" s="91" t="s">
        <v>1132</v>
      </c>
      <c r="B1213" s="91" t="s">
        <v>81</v>
      </c>
      <c r="C1213" s="93" t="s">
        <v>70</v>
      </c>
      <c r="D1213" s="94" t="s">
        <v>511</v>
      </c>
      <c r="E1213" s="175">
        <v>-6.91</v>
      </c>
      <c r="F1213" s="102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</row>
    <row r="1214" spans="1:26" ht="19.5" customHeight="1">
      <c r="A1214" s="91" t="s">
        <v>1132</v>
      </c>
      <c r="B1214" s="92" t="s">
        <v>396</v>
      </c>
      <c r="C1214" s="93" t="s">
        <v>70</v>
      </c>
      <c r="D1214" s="93"/>
      <c r="E1214" s="96"/>
      <c r="F1214" s="96">
        <v>3952.92</v>
      </c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</row>
    <row r="1215" spans="1:26" ht="19.5" customHeight="1">
      <c r="A1215" s="91" t="s">
        <v>1136</v>
      </c>
      <c r="B1215" s="91" t="s">
        <v>1137</v>
      </c>
      <c r="C1215" s="93" t="s">
        <v>70</v>
      </c>
      <c r="D1215" s="94" t="s">
        <v>20</v>
      </c>
      <c r="E1215" s="174">
        <v>50.26</v>
      </c>
      <c r="F1215" s="99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</row>
    <row r="1216" spans="1:26" ht="19.5" customHeight="1">
      <c r="A1216" s="91" t="s">
        <v>1136</v>
      </c>
      <c r="B1216" s="91" t="s">
        <v>1138</v>
      </c>
      <c r="C1216" s="93" t="s">
        <v>70</v>
      </c>
      <c r="D1216" s="162" t="s">
        <v>1104</v>
      </c>
      <c r="E1216" s="174">
        <v>240</v>
      </c>
      <c r="F1216" s="99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</row>
    <row r="1217" spans="1:26" ht="19.5" customHeight="1">
      <c r="A1217" s="91" t="s">
        <v>1136</v>
      </c>
      <c r="B1217" s="91" t="s">
        <v>1139</v>
      </c>
      <c r="C1217" s="93" t="s">
        <v>70</v>
      </c>
      <c r="D1217" s="162" t="s">
        <v>1104</v>
      </c>
      <c r="E1217" s="174">
        <v>160</v>
      </c>
      <c r="F1217" s="99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</row>
    <row r="1218" spans="1:26" ht="19.5" customHeight="1">
      <c r="A1218" s="91" t="s">
        <v>1136</v>
      </c>
      <c r="B1218" s="91" t="s">
        <v>1140</v>
      </c>
      <c r="C1218" s="93" t="s">
        <v>70</v>
      </c>
      <c r="D1218" s="162" t="s">
        <v>1104</v>
      </c>
      <c r="E1218" s="174">
        <v>160</v>
      </c>
      <c r="F1218" s="99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</row>
    <row r="1219" spans="1:26" ht="19.5" customHeight="1">
      <c r="A1219" s="91" t="s">
        <v>1136</v>
      </c>
      <c r="B1219" s="91" t="s">
        <v>1141</v>
      </c>
      <c r="C1219" s="93" t="s">
        <v>70</v>
      </c>
      <c r="D1219" s="94" t="s">
        <v>19</v>
      </c>
      <c r="E1219" s="174">
        <v>50</v>
      </c>
      <c r="F1219" s="99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</row>
    <row r="1220" spans="1:26" ht="19.5" customHeight="1">
      <c r="A1220" s="91" t="s">
        <v>1136</v>
      </c>
      <c r="B1220" s="91" t="s">
        <v>1142</v>
      </c>
      <c r="C1220" s="93" t="s">
        <v>70</v>
      </c>
      <c r="D1220" s="94" t="s">
        <v>20</v>
      </c>
      <c r="E1220" s="174">
        <v>100.11</v>
      </c>
      <c r="F1220" s="99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</row>
    <row r="1221" spans="1:26" ht="19.5" customHeight="1">
      <c r="A1221" s="91" t="s">
        <v>1136</v>
      </c>
      <c r="B1221" s="92" t="s">
        <v>396</v>
      </c>
      <c r="C1221" s="93" t="s">
        <v>70</v>
      </c>
      <c r="D1221" s="93"/>
      <c r="E1221" s="96"/>
      <c r="F1221" s="96">
        <v>4713.29</v>
      </c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</row>
    <row r="1222" spans="1:26" ht="19.5" customHeight="1">
      <c r="A1222" s="91" t="s">
        <v>1143</v>
      </c>
      <c r="B1222" s="91" t="s">
        <v>1144</v>
      </c>
      <c r="C1222" s="93" t="s">
        <v>70</v>
      </c>
      <c r="D1222" s="94" t="s">
        <v>20</v>
      </c>
      <c r="E1222" s="174">
        <v>50.25</v>
      </c>
      <c r="F1222" s="99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</row>
    <row r="1223" spans="1:26" ht="19.5" customHeight="1">
      <c r="A1223" s="91" t="s">
        <v>1143</v>
      </c>
      <c r="B1223" s="91" t="s">
        <v>1145</v>
      </c>
      <c r="C1223" s="93" t="s">
        <v>70</v>
      </c>
      <c r="D1223" s="94" t="s">
        <v>20</v>
      </c>
      <c r="E1223" s="174">
        <v>100.07</v>
      </c>
      <c r="F1223" s="99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</row>
    <row r="1224" spans="1:26" ht="19.5" customHeight="1">
      <c r="A1224" s="91" t="s">
        <v>1143</v>
      </c>
      <c r="B1224" s="91" t="s">
        <v>1146</v>
      </c>
      <c r="C1224" s="93" t="s">
        <v>70</v>
      </c>
      <c r="D1224" s="93" t="s">
        <v>21</v>
      </c>
      <c r="E1224" s="174">
        <v>35</v>
      </c>
      <c r="F1224" s="99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</row>
    <row r="1225" spans="1:26" ht="19.5" customHeight="1">
      <c r="A1225" s="91" t="s">
        <v>1143</v>
      </c>
      <c r="B1225" s="92" t="s">
        <v>396</v>
      </c>
      <c r="C1225" s="93" t="s">
        <v>70</v>
      </c>
      <c r="D1225" s="93"/>
      <c r="E1225" s="96"/>
      <c r="F1225" s="96">
        <v>4898.6099999999997</v>
      </c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</row>
    <row r="1226" spans="1:26" ht="19.5" customHeight="1">
      <c r="A1226" s="91" t="s">
        <v>1147</v>
      </c>
      <c r="B1226" s="91" t="s">
        <v>1148</v>
      </c>
      <c r="C1226" s="93" t="s">
        <v>70</v>
      </c>
      <c r="D1226" s="94" t="s">
        <v>20</v>
      </c>
      <c r="E1226" s="174">
        <v>50.27</v>
      </c>
      <c r="F1226" s="99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</row>
    <row r="1227" spans="1:26" ht="19.5" customHeight="1">
      <c r="A1227" s="91" t="s">
        <v>1147</v>
      </c>
      <c r="B1227" s="91" t="s">
        <v>1149</v>
      </c>
      <c r="C1227" s="93" t="s">
        <v>70</v>
      </c>
      <c r="D1227" s="94" t="s">
        <v>20</v>
      </c>
      <c r="E1227" s="174">
        <v>20</v>
      </c>
      <c r="F1227" s="99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</row>
    <row r="1228" spans="1:26" ht="19.5" customHeight="1">
      <c r="A1228" s="91" t="s">
        <v>1147</v>
      </c>
      <c r="B1228" s="91" t="s">
        <v>1149</v>
      </c>
      <c r="C1228" s="93" t="s">
        <v>70</v>
      </c>
      <c r="D1228" s="94" t="s">
        <v>20</v>
      </c>
      <c r="E1228" s="174">
        <v>31.21</v>
      </c>
      <c r="F1228" s="99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</row>
    <row r="1229" spans="1:26" ht="19.5" customHeight="1">
      <c r="A1229" s="91" t="s">
        <v>1147</v>
      </c>
      <c r="B1229" s="91" t="s">
        <v>1150</v>
      </c>
      <c r="C1229" s="93" t="s">
        <v>70</v>
      </c>
      <c r="D1229" s="94" t="s">
        <v>20</v>
      </c>
      <c r="E1229" s="174">
        <v>100</v>
      </c>
      <c r="F1229" s="99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</row>
    <row r="1230" spans="1:26" ht="19.5" customHeight="1">
      <c r="A1230" s="91" t="s">
        <v>1147</v>
      </c>
      <c r="B1230" s="91" t="s">
        <v>1151</v>
      </c>
      <c r="C1230" s="93" t="s">
        <v>70</v>
      </c>
      <c r="D1230" s="162" t="s">
        <v>1104</v>
      </c>
      <c r="E1230" s="174">
        <v>80</v>
      </c>
      <c r="F1230" s="99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</row>
    <row r="1231" spans="1:26" ht="19.5" customHeight="1">
      <c r="A1231" s="91" t="s">
        <v>1147</v>
      </c>
      <c r="B1231" s="91" t="s">
        <v>1152</v>
      </c>
      <c r="C1231" s="93" t="s">
        <v>70</v>
      </c>
      <c r="D1231" s="162" t="s">
        <v>1104</v>
      </c>
      <c r="E1231" s="174">
        <v>80</v>
      </c>
      <c r="F1231" s="99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</row>
    <row r="1232" spans="1:26" ht="19.5" customHeight="1">
      <c r="A1232" s="91" t="s">
        <v>1147</v>
      </c>
      <c r="B1232" s="91" t="s">
        <v>1153</v>
      </c>
      <c r="C1232" s="93" t="s">
        <v>70</v>
      </c>
      <c r="D1232" s="94" t="s">
        <v>20</v>
      </c>
      <c r="E1232" s="174">
        <v>100.01</v>
      </c>
      <c r="F1232" s="99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</row>
    <row r="1233" spans="1:26" ht="19.5" customHeight="1">
      <c r="A1233" s="91" t="s">
        <v>1147</v>
      </c>
      <c r="B1233" s="92" t="s">
        <v>396</v>
      </c>
      <c r="C1233" s="93" t="s">
        <v>70</v>
      </c>
      <c r="D1233" s="93"/>
      <c r="E1233" s="96"/>
      <c r="F1233" s="96">
        <v>5360.1</v>
      </c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</row>
    <row r="1234" spans="1:26" ht="19.5" customHeight="1">
      <c r="A1234" s="91" t="s">
        <v>1154</v>
      </c>
      <c r="B1234" s="91" t="s">
        <v>1155</v>
      </c>
      <c r="C1234" s="93" t="s">
        <v>70</v>
      </c>
      <c r="D1234" s="162" t="s">
        <v>1104</v>
      </c>
      <c r="E1234" s="174">
        <v>400</v>
      </c>
      <c r="F1234" s="99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</row>
    <row r="1235" spans="1:26" ht="19.5" customHeight="1">
      <c r="A1235" s="91" t="s">
        <v>1154</v>
      </c>
      <c r="B1235" s="91" t="s">
        <v>1155</v>
      </c>
      <c r="C1235" s="93" t="s">
        <v>70</v>
      </c>
      <c r="D1235" s="94" t="s">
        <v>20</v>
      </c>
      <c r="E1235" s="174">
        <v>100</v>
      </c>
      <c r="F1235" s="99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</row>
    <row r="1236" spans="1:26" ht="19.5" customHeight="1">
      <c r="A1236" s="91" t="s">
        <v>1154</v>
      </c>
      <c r="B1236" s="91" t="s">
        <v>1156</v>
      </c>
      <c r="C1236" s="93" t="s">
        <v>70</v>
      </c>
      <c r="D1236" s="162" t="s">
        <v>1104</v>
      </c>
      <c r="E1236" s="174">
        <v>560</v>
      </c>
      <c r="F1236" s="99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</row>
    <row r="1237" spans="1:26" ht="19.5" customHeight="1">
      <c r="A1237" s="91" t="s">
        <v>1154</v>
      </c>
      <c r="B1237" s="91" t="s">
        <v>1157</v>
      </c>
      <c r="C1237" s="93" t="s">
        <v>70</v>
      </c>
      <c r="D1237" s="162" t="s">
        <v>1104</v>
      </c>
      <c r="E1237" s="174">
        <v>160</v>
      </c>
      <c r="F1237" s="99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</row>
    <row r="1238" spans="1:26" ht="19.5" customHeight="1">
      <c r="A1238" s="91" t="s">
        <v>1154</v>
      </c>
      <c r="B1238" s="92" t="s">
        <v>396</v>
      </c>
      <c r="C1238" s="93" t="s">
        <v>70</v>
      </c>
      <c r="D1238" s="93"/>
      <c r="E1238" s="96"/>
      <c r="F1238" s="96">
        <v>6580.1</v>
      </c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</row>
    <row r="1239" spans="1:26" ht="19.5" customHeight="1">
      <c r="A1239" s="91" t="s">
        <v>1158</v>
      </c>
      <c r="B1239" s="91" t="s">
        <v>1159</v>
      </c>
      <c r="C1239" s="93" t="s">
        <v>70</v>
      </c>
      <c r="D1239" s="94" t="s">
        <v>20</v>
      </c>
      <c r="E1239" s="174">
        <v>100</v>
      </c>
      <c r="F1239" s="99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</row>
    <row r="1240" spans="1:26" ht="19.5" customHeight="1">
      <c r="A1240" s="91" t="s">
        <v>1158</v>
      </c>
      <c r="B1240" s="91" t="s">
        <v>1160</v>
      </c>
      <c r="C1240" s="93" t="s">
        <v>70</v>
      </c>
      <c r="D1240" s="93" t="s">
        <v>21</v>
      </c>
      <c r="E1240" s="174">
        <v>44</v>
      </c>
      <c r="F1240" s="99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</row>
    <row r="1241" spans="1:26" ht="19.5" customHeight="1">
      <c r="A1241" s="91" t="s">
        <v>1158</v>
      </c>
      <c r="B1241" s="91" t="s">
        <v>1161</v>
      </c>
      <c r="C1241" s="93" t="s">
        <v>70</v>
      </c>
      <c r="D1241" s="94" t="s">
        <v>20</v>
      </c>
      <c r="E1241" s="174">
        <v>50.23</v>
      </c>
      <c r="F1241" s="99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</row>
    <row r="1242" spans="1:26" ht="19.5" customHeight="1">
      <c r="A1242" s="91" t="s">
        <v>1158</v>
      </c>
      <c r="B1242" s="91" t="s">
        <v>93</v>
      </c>
      <c r="C1242" s="93" t="s">
        <v>70</v>
      </c>
      <c r="D1242" s="94" t="s">
        <v>27</v>
      </c>
      <c r="E1242" s="174">
        <v>0.09</v>
      </c>
      <c r="F1242" s="99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</row>
    <row r="1243" spans="1:26" ht="19.5" customHeight="1">
      <c r="A1243" s="91" t="s">
        <v>1158</v>
      </c>
      <c r="B1243" s="91" t="s">
        <v>1125</v>
      </c>
      <c r="C1243" s="93" t="s">
        <v>70</v>
      </c>
      <c r="D1243" s="182" t="s">
        <v>1162</v>
      </c>
      <c r="E1243" s="102">
        <v>-2000</v>
      </c>
      <c r="F1243" s="102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</row>
    <row r="1244" spans="1:26" ht="19.5" customHeight="1">
      <c r="A1244" s="91" t="s">
        <v>1158</v>
      </c>
      <c r="B1244" s="92" t="s">
        <v>396</v>
      </c>
      <c r="C1244" s="93" t="s">
        <v>70</v>
      </c>
      <c r="D1244" s="93"/>
      <c r="E1244" s="96"/>
      <c r="F1244" s="96">
        <v>4774.42</v>
      </c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</row>
    <row r="1245" spans="1:26" ht="19.5" customHeight="1">
      <c r="A1245" s="91" t="s">
        <v>1163</v>
      </c>
      <c r="B1245" s="91" t="s">
        <v>1164</v>
      </c>
      <c r="C1245" s="93" t="s">
        <v>70</v>
      </c>
      <c r="D1245" s="93" t="s">
        <v>21</v>
      </c>
      <c r="E1245" s="174">
        <v>21</v>
      </c>
      <c r="F1245" s="99"/>
      <c r="G1245" s="105" t="s">
        <v>40</v>
      </c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</row>
    <row r="1246" spans="1:26" ht="19.5" customHeight="1">
      <c r="A1246" s="91" t="s">
        <v>1163</v>
      </c>
      <c r="B1246" s="91" t="s">
        <v>1165</v>
      </c>
      <c r="C1246" s="93" t="s">
        <v>70</v>
      </c>
      <c r="D1246" s="93" t="s">
        <v>21</v>
      </c>
      <c r="E1246" s="174">
        <v>21</v>
      </c>
      <c r="F1246" s="99"/>
      <c r="G1246" s="105" t="s">
        <v>40</v>
      </c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</row>
    <row r="1247" spans="1:26" ht="19.5" customHeight="1">
      <c r="A1247" s="91" t="s">
        <v>1163</v>
      </c>
      <c r="B1247" s="91" t="s">
        <v>1166</v>
      </c>
      <c r="C1247" s="93" t="s">
        <v>70</v>
      </c>
      <c r="D1247" s="93" t="s">
        <v>21</v>
      </c>
      <c r="E1247" s="174">
        <v>21</v>
      </c>
      <c r="F1247" s="99"/>
      <c r="G1247" s="105" t="s">
        <v>40</v>
      </c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</row>
    <row r="1248" spans="1:26" ht="19.5" customHeight="1">
      <c r="A1248" s="91" t="s">
        <v>1163</v>
      </c>
      <c r="B1248" s="91" t="s">
        <v>1167</v>
      </c>
      <c r="C1248" s="93" t="s">
        <v>70</v>
      </c>
      <c r="D1248" s="94" t="s">
        <v>20</v>
      </c>
      <c r="E1248" s="174">
        <v>50.28</v>
      </c>
      <c r="F1248" s="99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</row>
    <row r="1249" spans="1:26" ht="19.5" customHeight="1">
      <c r="A1249" s="91" t="s">
        <v>1163</v>
      </c>
      <c r="B1249" s="92" t="s">
        <v>396</v>
      </c>
      <c r="C1249" s="93" t="s">
        <v>70</v>
      </c>
      <c r="D1249" s="93"/>
      <c r="E1249" s="96"/>
      <c r="F1249" s="96">
        <v>4887.7</v>
      </c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</row>
    <row r="1250" spans="1:26" ht="19.5" customHeight="1">
      <c r="A1250" s="91" t="s">
        <v>1168</v>
      </c>
      <c r="B1250" s="91" t="s">
        <v>1169</v>
      </c>
      <c r="C1250" s="93" t="s">
        <v>70</v>
      </c>
      <c r="D1250" s="162" t="s">
        <v>1104</v>
      </c>
      <c r="E1250" s="174">
        <v>230</v>
      </c>
      <c r="F1250" s="99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</row>
    <row r="1251" spans="1:26" ht="19.5" customHeight="1">
      <c r="A1251" s="91" t="s">
        <v>1168</v>
      </c>
      <c r="B1251" s="91" t="s">
        <v>1169</v>
      </c>
      <c r="C1251" s="93" t="s">
        <v>70</v>
      </c>
      <c r="D1251" s="93" t="s">
        <v>21</v>
      </c>
      <c r="E1251" s="174">
        <v>42</v>
      </c>
      <c r="F1251" s="99"/>
      <c r="G1251" s="105" t="s">
        <v>40</v>
      </c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</row>
    <row r="1252" spans="1:26" ht="19.5" customHeight="1">
      <c r="A1252" s="91" t="s">
        <v>1168</v>
      </c>
      <c r="B1252" s="91" t="s">
        <v>1170</v>
      </c>
      <c r="C1252" s="93" t="s">
        <v>70</v>
      </c>
      <c r="D1252" s="162" t="s">
        <v>1171</v>
      </c>
      <c r="E1252" s="174">
        <v>1900</v>
      </c>
      <c r="F1252" s="99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</row>
    <row r="1253" spans="1:26" ht="19.5" customHeight="1">
      <c r="A1253" s="91" t="s">
        <v>1168</v>
      </c>
      <c r="B1253" s="92" t="s">
        <v>396</v>
      </c>
      <c r="C1253" s="93" t="s">
        <v>70</v>
      </c>
      <c r="D1253" s="93"/>
      <c r="E1253" s="96"/>
      <c r="F1253" s="96">
        <v>7059.7</v>
      </c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</row>
    <row r="1254" spans="1:26" ht="19.5" customHeight="1">
      <c r="A1254" s="91" t="s">
        <v>1172</v>
      </c>
      <c r="B1254" s="91" t="s">
        <v>1173</v>
      </c>
      <c r="C1254" s="93" t="s">
        <v>70</v>
      </c>
      <c r="D1254" s="94" t="s">
        <v>20</v>
      </c>
      <c r="E1254" s="174">
        <v>100.02</v>
      </c>
      <c r="F1254" s="99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</row>
    <row r="1255" spans="1:26" ht="19.5" customHeight="1">
      <c r="A1255" s="91" t="s">
        <v>1172</v>
      </c>
      <c r="B1255" s="92" t="s">
        <v>396</v>
      </c>
      <c r="C1255" s="93" t="s">
        <v>70</v>
      </c>
      <c r="D1255" s="93"/>
      <c r="E1255" s="96"/>
      <c r="F1255" s="96">
        <v>7159.72</v>
      </c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</row>
    <row r="1256" spans="1:26" ht="19.5" customHeight="1">
      <c r="A1256" s="91" t="s">
        <v>1174</v>
      </c>
      <c r="B1256" s="91" t="s">
        <v>1175</v>
      </c>
      <c r="C1256" s="93" t="s">
        <v>70</v>
      </c>
      <c r="D1256" s="93" t="s">
        <v>21</v>
      </c>
      <c r="E1256" s="174">
        <v>35</v>
      </c>
      <c r="F1256" s="99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</row>
    <row r="1257" spans="1:26" ht="19.5" customHeight="1">
      <c r="A1257" s="91" t="s">
        <v>1174</v>
      </c>
      <c r="B1257" s="91" t="s">
        <v>1176</v>
      </c>
      <c r="C1257" s="93" t="s">
        <v>70</v>
      </c>
      <c r="D1257" s="94" t="s">
        <v>20</v>
      </c>
      <c r="E1257" s="174">
        <v>100.15</v>
      </c>
      <c r="F1257" s="99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</row>
    <row r="1258" spans="1:26" ht="19.5" customHeight="1">
      <c r="A1258" s="91" t="s">
        <v>1174</v>
      </c>
      <c r="B1258" s="91" t="s">
        <v>1177</v>
      </c>
      <c r="C1258" s="93" t="s">
        <v>70</v>
      </c>
      <c r="D1258" s="94" t="s">
        <v>20</v>
      </c>
      <c r="E1258" s="174">
        <v>100.11</v>
      </c>
      <c r="F1258" s="99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</row>
    <row r="1259" spans="1:26" ht="19.5" customHeight="1">
      <c r="A1259" s="91" t="s">
        <v>1174</v>
      </c>
      <c r="B1259" s="92" t="s">
        <v>396</v>
      </c>
      <c r="C1259" s="93" t="s">
        <v>70</v>
      </c>
      <c r="D1259" s="93"/>
      <c r="E1259" s="96"/>
      <c r="F1259" s="96">
        <v>7394.98</v>
      </c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</row>
    <row r="1260" spans="1:26" ht="19.5" customHeight="1">
      <c r="A1260" s="91" t="s">
        <v>1178</v>
      </c>
      <c r="B1260" s="91" t="s">
        <v>1179</v>
      </c>
      <c r="C1260" s="93" t="s">
        <v>70</v>
      </c>
      <c r="D1260" s="93" t="s">
        <v>21</v>
      </c>
      <c r="E1260" s="174">
        <v>26</v>
      </c>
      <c r="F1260" s="99"/>
      <c r="G1260" s="105" t="s">
        <v>40</v>
      </c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</row>
    <row r="1261" spans="1:26" ht="19.5" customHeight="1">
      <c r="A1261" s="91" t="s">
        <v>1178</v>
      </c>
      <c r="B1261" s="92" t="s">
        <v>396</v>
      </c>
      <c r="C1261" s="93" t="s">
        <v>70</v>
      </c>
      <c r="D1261" s="93"/>
      <c r="E1261" s="96"/>
      <c r="F1261" s="96">
        <v>7420.98</v>
      </c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</row>
    <row r="1262" spans="1:26" ht="19.5" customHeight="1">
      <c r="A1262" s="91" t="s">
        <v>1180</v>
      </c>
      <c r="B1262" s="91" t="s">
        <v>1181</v>
      </c>
      <c r="C1262" s="93" t="s">
        <v>70</v>
      </c>
      <c r="D1262" s="94" t="s">
        <v>20</v>
      </c>
      <c r="E1262" s="174">
        <v>100.12</v>
      </c>
      <c r="F1262" s="99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</row>
    <row r="1263" spans="1:26" ht="19.5" customHeight="1">
      <c r="A1263" s="91" t="s">
        <v>1180</v>
      </c>
      <c r="B1263" s="91" t="s">
        <v>1181</v>
      </c>
      <c r="C1263" s="93" t="s">
        <v>70</v>
      </c>
      <c r="D1263" s="94" t="s">
        <v>19</v>
      </c>
      <c r="E1263" s="174">
        <v>50</v>
      </c>
      <c r="F1263" s="99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</row>
    <row r="1264" spans="1:26" ht="19.5" customHeight="1">
      <c r="A1264" s="91" t="s">
        <v>1180</v>
      </c>
      <c r="B1264" s="92" t="s">
        <v>396</v>
      </c>
      <c r="C1264" s="93" t="s">
        <v>70</v>
      </c>
      <c r="D1264" s="93"/>
      <c r="E1264" s="96"/>
      <c r="F1264" s="96">
        <v>7571.1</v>
      </c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</row>
    <row r="1265" spans="1:26" ht="19.5" customHeight="1">
      <c r="A1265" s="91"/>
      <c r="B1265" s="92"/>
      <c r="C1265" s="93"/>
      <c r="D1265" s="141"/>
      <c r="E1265" s="96"/>
      <c r="F1265" s="96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</row>
    <row r="1266" spans="1:26" ht="13.5" customHeight="1">
      <c r="A1266" s="91" t="s">
        <v>1182</v>
      </c>
      <c r="B1266" s="91" t="s">
        <v>1183</v>
      </c>
      <c r="C1266" s="93" t="s">
        <v>70</v>
      </c>
      <c r="D1266" s="94" t="s">
        <v>20</v>
      </c>
      <c r="E1266" s="174">
        <v>50.26</v>
      </c>
      <c r="F1266" s="99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</row>
    <row r="1267" spans="1:26" ht="13.5" customHeight="1">
      <c r="A1267" s="91" t="s">
        <v>1182</v>
      </c>
      <c r="B1267" s="91" t="s">
        <v>1184</v>
      </c>
      <c r="C1267" s="93" t="s">
        <v>70</v>
      </c>
      <c r="D1267" s="94" t="s">
        <v>20</v>
      </c>
      <c r="E1267" s="174">
        <v>100.05</v>
      </c>
      <c r="F1267" s="99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</row>
    <row r="1268" spans="1:26" ht="13.5" customHeight="1">
      <c r="A1268" s="91" t="s">
        <v>1182</v>
      </c>
      <c r="B1268" s="91" t="s">
        <v>1125</v>
      </c>
      <c r="C1268" s="93" t="s">
        <v>70</v>
      </c>
      <c r="D1268" s="181" t="s">
        <v>1185</v>
      </c>
      <c r="E1268" s="175">
        <v>-50</v>
      </c>
      <c r="F1268" s="102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</row>
    <row r="1269" spans="1:26" ht="13.5" customHeight="1">
      <c r="A1269" s="91" t="s">
        <v>1182</v>
      </c>
      <c r="B1269" s="91" t="s">
        <v>1125</v>
      </c>
      <c r="C1269" s="93" t="s">
        <v>70</v>
      </c>
      <c r="D1269" s="181" t="s">
        <v>1186</v>
      </c>
      <c r="E1269" s="175">
        <v>-90</v>
      </c>
      <c r="F1269" s="102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</row>
    <row r="1270" spans="1:26" ht="13.5" customHeight="1">
      <c r="A1270" s="91" t="s">
        <v>1182</v>
      </c>
      <c r="B1270" s="92" t="s">
        <v>396</v>
      </c>
      <c r="C1270" s="93" t="s">
        <v>70</v>
      </c>
      <c r="D1270" s="93"/>
      <c r="E1270" s="96"/>
      <c r="F1270" s="96">
        <v>7581.41</v>
      </c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</row>
    <row r="1271" spans="1:26" ht="13.5" customHeight="1">
      <c r="A1271" s="91" t="s">
        <v>1187</v>
      </c>
      <c r="B1271" s="91" t="s">
        <v>1188</v>
      </c>
      <c r="C1271" s="93" t="s">
        <v>70</v>
      </c>
      <c r="D1271" s="94" t="s">
        <v>20</v>
      </c>
      <c r="E1271" s="174">
        <v>100.11</v>
      </c>
      <c r="F1271" s="99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</row>
    <row r="1272" spans="1:26" ht="13.5" customHeight="1">
      <c r="A1272" s="91" t="s">
        <v>1187</v>
      </c>
      <c r="B1272" s="91" t="s">
        <v>1188</v>
      </c>
      <c r="C1272" s="93" t="s">
        <v>70</v>
      </c>
      <c r="D1272" s="93" t="s">
        <v>21</v>
      </c>
      <c r="E1272" s="174">
        <v>26</v>
      </c>
      <c r="F1272" s="99"/>
      <c r="G1272" s="84" t="s">
        <v>1189</v>
      </c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</row>
    <row r="1273" spans="1:26" ht="13.5" customHeight="1">
      <c r="A1273" s="91" t="s">
        <v>1187</v>
      </c>
      <c r="B1273" s="91" t="s">
        <v>1190</v>
      </c>
      <c r="C1273" s="93" t="s">
        <v>70</v>
      </c>
      <c r="D1273" s="93" t="s">
        <v>21</v>
      </c>
      <c r="E1273" s="174">
        <v>26</v>
      </c>
      <c r="F1273" s="99"/>
      <c r="G1273" s="84" t="s">
        <v>1189</v>
      </c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</row>
    <row r="1274" spans="1:26" ht="13.5" customHeight="1">
      <c r="A1274" s="91" t="s">
        <v>1187</v>
      </c>
      <c r="B1274" s="91" t="s">
        <v>81</v>
      </c>
      <c r="C1274" s="93" t="s">
        <v>70</v>
      </c>
      <c r="D1274" s="93" t="s">
        <v>1191</v>
      </c>
      <c r="E1274" s="175">
        <v>-16.13</v>
      </c>
      <c r="F1274" s="102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</row>
    <row r="1275" spans="1:26" ht="13.5" customHeight="1">
      <c r="A1275" s="91" t="s">
        <v>1187</v>
      </c>
      <c r="B1275" s="91" t="s">
        <v>1192</v>
      </c>
      <c r="C1275" s="93" t="s">
        <v>70</v>
      </c>
      <c r="D1275" s="93" t="s">
        <v>1193</v>
      </c>
      <c r="E1275" s="175">
        <v>-139</v>
      </c>
      <c r="F1275" s="102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</row>
    <row r="1276" spans="1:26" ht="13.5" customHeight="1">
      <c r="A1276" s="91" t="s">
        <v>1187</v>
      </c>
      <c r="B1276" s="92" t="s">
        <v>396</v>
      </c>
      <c r="C1276" s="93" t="s">
        <v>70</v>
      </c>
      <c r="D1276" s="93"/>
      <c r="E1276" s="96"/>
      <c r="F1276" s="96">
        <v>7578.39</v>
      </c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</row>
    <row r="1277" spans="1:26" ht="13.5" customHeight="1">
      <c r="A1277" s="91" t="s">
        <v>1194</v>
      </c>
      <c r="B1277" s="91" t="s">
        <v>1195</v>
      </c>
      <c r="C1277" s="93" t="s">
        <v>70</v>
      </c>
      <c r="D1277" s="94" t="s">
        <v>20</v>
      </c>
      <c r="E1277" s="174">
        <v>50.25</v>
      </c>
      <c r="F1277" s="99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</row>
    <row r="1278" spans="1:26" ht="13.5" customHeight="1">
      <c r="A1278" s="91" t="s">
        <v>1194</v>
      </c>
      <c r="B1278" s="91" t="s">
        <v>1196</v>
      </c>
      <c r="C1278" s="93" t="s">
        <v>70</v>
      </c>
      <c r="D1278" s="94" t="s">
        <v>20</v>
      </c>
      <c r="E1278" s="174">
        <v>50.21</v>
      </c>
      <c r="F1278" s="99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</row>
    <row r="1279" spans="1:26" ht="13.5" customHeight="1">
      <c r="A1279" s="91" t="s">
        <v>1194</v>
      </c>
      <c r="B1279" s="91" t="s">
        <v>1197</v>
      </c>
      <c r="C1279" s="93" t="s">
        <v>70</v>
      </c>
      <c r="D1279" s="93" t="s">
        <v>21</v>
      </c>
      <c r="E1279" s="174">
        <v>21</v>
      </c>
      <c r="F1279" s="99"/>
      <c r="G1279" s="84" t="s">
        <v>1189</v>
      </c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</row>
    <row r="1280" spans="1:26" ht="13.5" customHeight="1">
      <c r="A1280" s="91" t="s">
        <v>1194</v>
      </c>
      <c r="B1280" s="92" t="s">
        <v>396</v>
      </c>
      <c r="C1280" s="93" t="s">
        <v>70</v>
      </c>
      <c r="D1280" s="93"/>
      <c r="E1280" s="96"/>
      <c r="F1280" s="96">
        <v>7699.85</v>
      </c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</row>
    <row r="1281" spans="1:26" ht="13.5" customHeight="1">
      <c r="A1281" s="91" t="s">
        <v>1198</v>
      </c>
      <c r="B1281" s="91" t="s">
        <v>1199</v>
      </c>
      <c r="C1281" s="93" t="s">
        <v>70</v>
      </c>
      <c r="D1281" s="94" t="s">
        <v>20</v>
      </c>
      <c r="E1281" s="174">
        <v>50.26</v>
      </c>
      <c r="F1281" s="99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</row>
    <row r="1282" spans="1:26" ht="13.5" customHeight="1">
      <c r="A1282" s="91" t="s">
        <v>1198</v>
      </c>
      <c r="B1282" s="91" t="s">
        <v>1200</v>
      </c>
      <c r="C1282" s="93" t="s">
        <v>70</v>
      </c>
      <c r="D1282" s="93" t="s">
        <v>21</v>
      </c>
      <c r="E1282" s="174">
        <v>26</v>
      </c>
      <c r="F1282" s="99"/>
      <c r="G1282" s="84" t="s">
        <v>1189</v>
      </c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</row>
    <row r="1283" spans="1:26" ht="13.5" customHeight="1">
      <c r="A1283" s="91" t="s">
        <v>1198</v>
      </c>
      <c r="B1283" s="92" t="s">
        <v>396</v>
      </c>
      <c r="C1283" s="93" t="s">
        <v>70</v>
      </c>
      <c r="D1283" s="93"/>
      <c r="E1283" s="96"/>
      <c r="F1283" s="96">
        <v>7776.11</v>
      </c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</row>
    <row r="1284" spans="1:26" ht="13.5" customHeight="1">
      <c r="A1284" s="91" t="s">
        <v>1201</v>
      </c>
      <c r="B1284" s="91" t="s">
        <v>1202</v>
      </c>
      <c r="C1284" s="93" t="s">
        <v>70</v>
      </c>
      <c r="D1284" s="94" t="s">
        <v>19</v>
      </c>
      <c r="E1284" s="174">
        <v>50</v>
      </c>
      <c r="F1284" s="99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</row>
    <row r="1285" spans="1:26" ht="13.5" customHeight="1">
      <c r="A1285" s="91" t="s">
        <v>1201</v>
      </c>
      <c r="B1285" s="91" t="s">
        <v>1203</v>
      </c>
      <c r="C1285" s="93" t="s">
        <v>70</v>
      </c>
      <c r="D1285" s="94" t="s">
        <v>20</v>
      </c>
      <c r="E1285" s="174">
        <v>100.01</v>
      </c>
      <c r="F1285" s="99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</row>
    <row r="1286" spans="1:26" ht="13.5" customHeight="1">
      <c r="A1286" s="91" t="s">
        <v>1201</v>
      </c>
      <c r="B1286" s="91" t="s">
        <v>1204</v>
      </c>
      <c r="C1286" s="93" t="s">
        <v>70</v>
      </c>
      <c r="D1286" s="94" t="s">
        <v>20</v>
      </c>
      <c r="E1286" s="174">
        <v>100</v>
      </c>
      <c r="F1286" s="99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</row>
    <row r="1287" spans="1:26" ht="13.5" customHeight="1">
      <c r="A1287" s="91" t="s">
        <v>1201</v>
      </c>
      <c r="B1287" s="91" t="s">
        <v>1205</v>
      </c>
      <c r="C1287" s="93" t="s">
        <v>70</v>
      </c>
      <c r="D1287" s="94" t="s">
        <v>20</v>
      </c>
      <c r="E1287" s="174">
        <v>100</v>
      </c>
      <c r="F1287" s="99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</row>
    <row r="1288" spans="1:26" ht="13.5" customHeight="1">
      <c r="A1288" s="91" t="s">
        <v>1201</v>
      </c>
      <c r="B1288" s="92" t="s">
        <v>396</v>
      </c>
      <c r="C1288" s="93" t="s">
        <v>70</v>
      </c>
      <c r="D1288" s="93"/>
      <c r="E1288" s="96"/>
      <c r="F1288" s="96">
        <v>8126.12</v>
      </c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</row>
    <row r="1289" spans="1:26" ht="13.5" customHeight="1">
      <c r="A1289" s="91" t="s">
        <v>1206</v>
      </c>
      <c r="B1289" s="91" t="s">
        <v>1207</v>
      </c>
      <c r="C1289" s="93" t="s">
        <v>70</v>
      </c>
      <c r="D1289" s="94" t="s">
        <v>20</v>
      </c>
      <c r="E1289" s="174">
        <v>50.26</v>
      </c>
      <c r="F1289" s="99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</row>
    <row r="1290" spans="1:26" ht="13.5" customHeight="1">
      <c r="A1290" s="91" t="s">
        <v>1206</v>
      </c>
      <c r="B1290" s="91" t="s">
        <v>1208</v>
      </c>
      <c r="C1290" s="93" t="s">
        <v>70</v>
      </c>
      <c r="D1290" s="94" t="s">
        <v>20</v>
      </c>
      <c r="E1290" s="174">
        <v>100.07</v>
      </c>
      <c r="F1290" s="99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</row>
    <row r="1291" spans="1:26" ht="13.5" customHeight="1">
      <c r="A1291" s="91" t="s">
        <v>1206</v>
      </c>
      <c r="B1291" s="91" t="s">
        <v>1209</v>
      </c>
      <c r="C1291" s="93" t="s">
        <v>70</v>
      </c>
      <c r="D1291" s="94" t="s">
        <v>20</v>
      </c>
      <c r="E1291" s="174">
        <v>50.28</v>
      </c>
      <c r="F1291" s="99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</row>
    <row r="1292" spans="1:26" ht="13.5" customHeight="1">
      <c r="A1292" s="91" t="s">
        <v>1206</v>
      </c>
      <c r="B1292" s="91" t="s">
        <v>1210</v>
      </c>
      <c r="C1292" s="93" t="s">
        <v>70</v>
      </c>
      <c r="D1292" s="94" t="s">
        <v>20</v>
      </c>
      <c r="E1292" s="174">
        <v>50</v>
      </c>
      <c r="F1292" s="99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</row>
    <row r="1293" spans="1:26" ht="13.5" customHeight="1">
      <c r="A1293" s="91" t="s">
        <v>1206</v>
      </c>
      <c r="B1293" s="91" t="s">
        <v>1211</v>
      </c>
      <c r="C1293" s="93" t="s">
        <v>70</v>
      </c>
      <c r="D1293" s="93" t="s">
        <v>21</v>
      </c>
      <c r="E1293" s="174">
        <v>26</v>
      </c>
      <c r="F1293" s="99"/>
      <c r="G1293" s="84" t="s">
        <v>1189</v>
      </c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</row>
    <row r="1294" spans="1:26" ht="13.5" customHeight="1">
      <c r="A1294" s="91" t="s">
        <v>1206</v>
      </c>
      <c r="B1294" s="91" t="s">
        <v>1212</v>
      </c>
      <c r="C1294" s="93" t="s">
        <v>70</v>
      </c>
      <c r="D1294" s="94" t="s">
        <v>20</v>
      </c>
      <c r="E1294" s="174">
        <v>50.27</v>
      </c>
      <c r="F1294" s="99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</row>
    <row r="1295" spans="1:26" ht="13.5" customHeight="1">
      <c r="A1295" s="91" t="s">
        <v>1206</v>
      </c>
      <c r="B1295" s="92" t="s">
        <v>396</v>
      </c>
      <c r="C1295" s="93" t="s">
        <v>70</v>
      </c>
      <c r="D1295" s="93"/>
      <c r="E1295" s="96"/>
      <c r="F1295" s="96">
        <v>8453</v>
      </c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</row>
    <row r="1296" spans="1:26" ht="13.5" customHeight="1">
      <c r="A1296" s="91" t="s">
        <v>1213</v>
      </c>
      <c r="B1296" s="91" t="s">
        <v>1214</v>
      </c>
      <c r="C1296" s="93" t="s">
        <v>70</v>
      </c>
      <c r="D1296" s="93" t="s">
        <v>21</v>
      </c>
      <c r="E1296" s="174">
        <v>21</v>
      </c>
      <c r="F1296" s="99"/>
      <c r="G1296" s="84" t="s">
        <v>1189</v>
      </c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</row>
    <row r="1297" spans="1:26" ht="13.5" customHeight="1">
      <c r="A1297" s="91" t="s">
        <v>1213</v>
      </c>
      <c r="B1297" s="91" t="s">
        <v>1215</v>
      </c>
      <c r="C1297" s="93" t="s">
        <v>70</v>
      </c>
      <c r="D1297" s="94" t="s">
        <v>20</v>
      </c>
      <c r="E1297" s="174">
        <v>50.23</v>
      </c>
      <c r="F1297" s="99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</row>
    <row r="1298" spans="1:26" ht="13.5" customHeight="1">
      <c r="A1298" s="91" t="s">
        <v>1213</v>
      </c>
      <c r="B1298" s="92" t="s">
        <v>396</v>
      </c>
      <c r="C1298" s="93" t="s">
        <v>70</v>
      </c>
      <c r="D1298" s="93"/>
      <c r="E1298" s="96"/>
      <c r="F1298" s="96">
        <v>8524.23</v>
      </c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</row>
    <row r="1299" spans="1:26" ht="13.5" customHeight="1">
      <c r="A1299" s="91" t="s">
        <v>1216</v>
      </c>
      <c r="B1299" s="91" t="s">
        <v>1217</v>
      </c>
      <c r="C1299" s="93" t="s">
        <v>70</v>
      </c>
      <c r="D1299" s="94" t="s">
        <v>20</v>
      </c>
      <c r="E1299" s="174">
        <v>200</v>
      </c>
      <c r="F1299" s="99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</row>
    <row r="1300" spans="1:26" ht="13.5" customHeight="1">
      <c r="A1300" s="91" t="s">
        <v>1216</v>
      </c>
      <c r="B1300" s="91" t="s">
        <v>1218</v>
      </c>
      <c r="C1300" s="93" t="s">
        <v>70</v>
      </c>
      <c r="D1300" s="94" t="s">
        <v>20</v>
      </c>
      <c r="E1300" s="174">
        <v>200</v>
      </c>
      <c r="F1300" s="99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</row>
    <row r="1301" spans="1:26" ht="13.5" customHeight="1">
      <c r="A1301" s="91" t="s">
        <v>1216</v>
      </c>
      <c r="B1301" s="91" t="s">
        <v>1219</v>
      </c>
      <c r="C1301" s="93" t="s">
        <v>70</v>
      </c>
      <c r="D1301" s="94" t="s">
        <v>20</v>
      </c>
      <c r="E1301" s="174">
        <v>200.04</v>
      </c>
      <c r="F1301" s="99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</row>
    <row r="1302" spans="1:26" ht="13.5" customHeight="1">
      <c r="A1302" s="91" t="s">
        <v>1216</v>
      </c>
      <c r="B1302" s="91" t="s">
        <v>1220</v>
      </c>
      <c r="C1302" s="93" t="s">
        <v>70</v>
      </c>
      <c r="D1302" s="94" t="s">
        <v>20</v>
      </c>
      <c r="E1302" s="174">
        <v>300.3</v>
      </c>
      <c r="F1302" s="99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</row>
    <row r="1303" spans="1:26" ht="13.5" customHeight="1">
      <c r="A1303" s="91" t="s">
        <v>1216</v>
      </c>
      <c r="B1303" s="91" t="s">
        <v>1221</v>
      </c>
      <c r="C1303" s="93" t="s">
        <v>70</v>
      </c>
      <c r="D1303" s="94" t="s">
        <v>20</v>
      </c>
      <c r="E1303" s="174">
        <v>50.2</v>
      </c>
      <c r="F1303" s="99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</row>
    <row r="1304" spans="1:26" ht="13.5" customHeight="1">
      <c r="A1304" s="91" t="s">
        <v>1216</v>
      </c>
      <c r="B1304" s="91" t="s">
        <v>1222</v>
      </c>
      <c r="C1304" s="93" t="s">
        <v>70</v>
      </c>
      <c r="D1304" s="94" t="s">
        <v>20</v>
      </c>
      <c r="E1304" s="174">
        <v>200</v>
      </c>
      <c r="F1304" s="99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</row>
    <row r="1305" spans="1:26" ht="13.5" customHeight="1">
      <c r="A1305" s="91" t="s">
        <v>1216</v>
      </c>
      <c r="B1305" s="91" t="s">
        <v>1223</v>
      </c>
      <c r="C1305" s="93" t="s">
        <v>70</v>
      </c>
      <c r="D1305" s="94" t="s">
        <v>20</v>
      </c>
      <c r="E1305" s="174">
        <v>300.42</v>
      </c>
      <c r="F1305" s="99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</row>
    <row r="1306" spans="1:26" ht="13.5" customHeight="1">
      <c r="A1306" s="91" t="s">
        <v>1216</v>
      </c>
      <c r="B1306" s="92" t="s">
        <v>396</v>
      </c>
      <c r="C1306" s="93" t="s">
        <v>70</v>
      </c>
      <c r="D1306" s="93"/>
      <c r="E1306" s="96"/>
      <c r="F1306" s="96">
        <v>9975.19</v>
      </c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</row>
    <row r="1307" spans="1:26" ht="13.5" customHeight="1">
      <c r="A1307" s="91" t="s">
        <v>1224</v>
      </c>
      <c r="B1307" s="91" t="s">
        <v>1225</v>
      </c>
      <c r="C1307" s="93" t="s">
        <v>70</v>
      </c>
      <c r="D1307" s="94" t="s">
        <v>20</v>
      </c>
      <c r="E1307" s="174">
        <v>100.12</v>
      </c>
      <c r="F1307" s="99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</row>
    <row r="1308" spans="1:26" ht="13.5" customHeight="1">
      <c r="A1308" s="91" t="s">
        <v>1224</v>
      </c>
      <c r="B1308" s="91" t="s">
        <v>1225</v>
      </c>
      <c r="C1308" s="93" t="s">
        <v>70</v>
      </c>
      <c r="D1308" s="94" t="s">
        <v>19</v>
      </c>
      <c r="E1308" s="174">
        <v>50</v>
      </c>
      <c r="F1308" s="99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</row>
    <row r="1309" spans="1:26" ht="13.5" customHeight="1">
      <c r="A1309" s="91" t="s">
        <v>1224</v>
      </c>
      <c r="B1309" s="91" t="s">
        <v>1226</v>
      </c>
      <c r="C1309" s="93" t="s">
        <v>70</v>
      </c>
      <c r="D1309" s="93" t="s">
        <v>1227</v>
      </c>
      <c r="E1309" s="174">
        <v>30</v>
      </c>
      <c r="F1309" s="99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</row>
    <row r="1310" spans="1:26" ht="13.5" customHeight="1">
      <c r="A1310" s="91" t="s">
        <v>1224</v>
      </c>
      <c r="B1310" s="91" t="s">
        <v>1228</v>
      </c>
      <c r="C1310" s="93" t="s">
        <v>70</v>
      </c>
      <c r="D1310" s="93" t="s">
        <v>1227</v>
      </c>
      <c r="E1310" s="174">
        <v>20</v>
      </c>
      <c r="F1310" s="99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</row>
    <row r="1311" spans="1:26" ht="13.5" customHeight="1">
      <c r="A1311" s="91" t="s">
        <v>1224</v>
      </c>
      <c r="B1311" s="91" t="s">
        <v>1229</v>
      </c>
      <c r="C1311" s="93" t="s">
        <v>70</v>
      </c>
      <c r="D1311" s="93" t="s">
        <v>1227</v>
      </c>
      <c r="E1311" s="174">
        <v>40</v>
      </c>
      <c r="F1311" s="99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</row>
    <row r="1312" spans="1:26" ht="13.5" customHeight="1">
      <c r="A1312" s="91" t="s">
        <v>1224</v>
      </c>
      <c r="B1312" s="91" t="s">
        <v>1170</v>
      </c>
      <c r="C1312" s="93" t="s">
        <v>70</v>
      </c>
      <c r="D1312" s="93" t="s">
        <v>1227</v>
      </c>
      <c r="E1312" s="174">
        <v>1755</v>
      </c>
      <c r="F1312" s="99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</row>
    <row r="1313" spans="1:26" ht="13.5" customHeight="1">
      <c r="A1313" s="91" t="s">
        <v>1224</v>
      </c>
      <c r="B1313" s="92" t="s">
        <v>396</v>
      </c>
      <c r="C1313" s="93" t="s">
        <v>70</v>
      </c>
      <c r="D1313" s="93"/>
      <c r="E1313" s="96"/>
      <c r="F1313" s="96">
        <v>11970.31</v>
      </c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</row>
    <row r="1314" spans="1:26" ht="13.5" customHeight="1">
      <c r="A1314" s="91" t="s">
        <v>1230</v>
      </c>
      <c r="B1314" s="91" t="s">
        <v>1231</v>
      </c>
      <c r="C1314" s="93" t="s">
        <v>70</v>
      </c>
      <c r="D1314" s="93" t="s">
        <v>28</v>
      </c>
      <c r="E1314" s="99">
        <v>700</v>
      </c>
      <c r="F1314" s="99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</row>
    <row r="1315" spans="1:26" ht="13.5" customHeight="1">
      <c r="A1315" s="91" t="s">
        <v>1230</v>
      </c>
      <c r="B1315" s="91" t="s">
        <v>1125</v>
      </c>
      <c r="C1315" s="93" t="s">
        <v>70</v>
      </c>
      <c r="D1315" s="93" t="s">
        <v>1232</v>
      </c>
      <c r="E1315" s="175">
        <v>-170</v>
      </c>
      <c r="F1315" s="102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</row>
    <row r="1316" spans="1:26" ht="13.5" customHeight="1">
      <c r="A1316" s="91" t="s">
        <v>1230</v>
      </c>
      <c r="B1316" s="92" t="s">
        <v>396</v>
      </c>
      <c r="C1316" s="93" t="s">
        <v>70</v>
      </c>
      <c r="D1316" s="93"/>
      <c r="E1316" s="96"/>
      <c r="F1316" s="96">
        <v>12500.31</v>
      </c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</row>
    <row r="1317" spans="1:26" ht="13.5" customHeight="1">
      <c r="A1317" s="91" t="s">
        <v>1233</v>
      </c>
      <c r="B1317" s="91" t="s">
        <v>1234</v>
      </c>
      <c r="C1317" s="93" t="s">
        <v>70</v>
      </c>
      <c r="D1317" s="94" t="s">
        <v>20</v>
      </c>
      <c r="E1317" s="174">
        <v>100.02</v>
      </c>
      <c r="F1317" s="99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</row>
    <row r="1318" spans="1:26" ht="13.5" customHeight="1">
      <c r="A1318" s="91" t="s">
        <v>1233</v>
      </c>
      <c r="B1318" s="92" t="s">
        <v>396</v>
      </c>
      <c r="C1318" s="93" t="s">
        <v>70</v>
      </c>
      <c r="D1318" s="93"/>
      <c r="E1318" s="96"/>
      <c r="F1318" s="96">
        <v>12600.33</v>
      </c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</row>
    <row r="1319" spans="1:26" ht="13.5" customHeight="1">
      <c r="A1319" s="91" t="s">
        <v>1235</v>
      </c>
      <c r="B1319" s="91" t="s">
        <v>1236</v>
      </c>
      <c r="C1319" s="93" t="s">
        <v>70</v>
      </c>
      <c r="D1319" s="93" t="s">
        <v>1227</v>
      </c>
      <c r="E1319" s="99">
        <v>30</v>
      </c>
      <c r="F1319" s="99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</row>
    <row r="1320" spans="1:26" ht="13.5" customHeight="1">
      <c r="A1320" s="91" t="s">
        <v>1235</v>
      </c>
      <c r="B1320" s="91" t="s">
        <v>1237</v>
      </c>
      <c r="C1320" s="93" t="s">
        <v>70</v>
      </c>
      <c r="D1320" s="94" t="s">
        <v>20</v>
      </c>
      <c r="E1320" s="174">
        <v>100.05</v>
      </c>
      <c r="F1320" s="99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</row>
    <row r="1321" spans="1:26" ht="13.5" customHeight="1">
      <c r="A1321" s="91" t="s">
        <v>1235</v>
      </c>
      <c r="B1321" s="91" t="s">
        <v>1238</v>
      </c>
      <c r="C1321" s="93" t="s">
        <v>70</v>
      </c>
      <c r="D1321" s="93" t="s">
        <v>28</v>
      </c>
      <c r="E1321" s="99">
        <v>1500</v>
      </c>
      <c r="F1321" s="99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</row>
    <row r="1322" spans="1:26" ht="13.5" customHeight="1">
      <c r="A1322" s="91" t="s">
        <v>1235</v>
      </c>
      <c r="B1322" s="91" t="s">
        <v>1239</v>
      </c>
      <c r="C1322" s="93" t="s">
        <v>70</v>
      </c>
      <c r="D1322" s="93" t="s">
        <v>1227</v>
      </c>
      <c r="E1322" s="174">
        <v>10</v>
      </c>
      <c r="F1322" s="99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</row>
    <row r="1323" spans="1:26" ht="13.5" customHeight="1">
      <c r="A1323" s="91" t="s">
        <v>1235</v>
      </c>
      <c r="B1323" s="92" t="s">
        <v>396</v>
      </c>
      <c r="C1323" s="93" t="s">
        <v>70</v>
      </c>
      <c r="D1323" s="93"/>
      <c r="E1323" s="96"/>
      <c r="F1323" s="96">
        <v>14240.38</v>
      </c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</row>
    <row r="1324" spans="1:26" ht="13.5" customHeight="1">
      <c r="A1324" s="91" t="s">
        <v>1240</v>
      </c>
      <c r="B1324" s="91" t="s">
        <v>93</v>
      </c>
      <c r="C1324" s="93" t="s">
        <v>70</v>
      </c>
      <c r="D1324" s="162" t="s">
        <v>27</v>
      </c>
      <c r="E1324" s="174">
        <v>0.76</v>
      </c>
      <c r="F1324" s="99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</row>
    <row r="1325" spans="1:26" ht="13.5" customHeight="1">
      <c r="A1325" s="183" t="s">
        <v>1240</v>
      </c>
      <c r="B1325" s="183" t="s">
        <v>1125</v>
      </c>
      <c r="C1325" s="184" t="s">
        <v>70</v>
      </c>
      <c r="D1325" s="185" t="s">
        <v>1241</v>
      </c>
      <c r="E1325" s="175">
        <v>-2937</v>
      </c>
      <c r="F1325" s="102"/>
      <c r="G1325" s="186"/>
      <c r="H1325" s="186"/>
      <c r="I1325" s="186"/>
      <c r="J1325" s="186"/>
      <c r="K1325" s="186"/>
      <c r="L1325" s="186"/>
      <c r="M1325" s="186"/>
      <c r="N1325" s="186"/>
      <c r="O1325" s="186"/>
      <c r="P1325" s="186"/>
      <c r="Q1325" s="186"/>
      <c r="R1325" s="186"/>
      <c r="S1325" s="186"/>
      <c r="T1325" s="186"/>
      <c r="U1325" s="186"/>
      <c r="V1325" s="186"/>
      <c r="W1325" s="186"/>
      <c r="X1325" s="186"/>
      <c r="Y1325" s="186"/>
      <c r="Z1325" s="186"/>
    </row>
    <row r="1326" spans="1:26" ht="13.5" customHeight="1">
      <c r="A1326" s="186"/>
      <c r="B1326" s="186"/>
      <c r="C1326" s="186"/>
      <c r="D1326" s="187" t="s">
        <v>1242</v>
      </c>
      <c r="E1326" s="188">
        <v>-40</v>
      </c>
      <c r="F1326" s="186"/>
      <c r="G1326" s="186"/>
      <c r="H1326" s="186"/>
      <c r="I1326" s="186"/>
      <c r="J1326" s="186"/>
      <c r="K1326" s="186"/>
      <c r="L1326" s="186"/>
      <c r="M1326" s="186"/>
      <c r="N1326" s="186"/>
      <c r="O1326" s="186"/>
      <c r="P1326" s="186"/>
      <c r="Q1326" s="186"/>
      <c r="R1326" s="186"/>
      <c r="S1326" s="186"/>
      <c r="T1326" s="186"/>
      <c r="U1326" s="186"/>
      <c r="V1326" s="186"/>
      <c r="W1326" s="186"/>
      <c r="X1326" s="186"/>
      <c r="Y1326" s="186"/>
      <c r="Z1326" s="186"/>
    </row>
    <row r="1327" spans="1:26" ht="13.5" customHeight="1">
      <c r="A1327" s="91" t="s">
        <v>1240</v>
      </c>
      <c r="B1327" s="92" t="s">
        <v>396</v>
      </c>
      <c r="C1327" s="93" t="s">
        <v>70</v>
      </c>
      <c r="D1327" s="93"/>
      <c r="E1327" s="96"/>
      <c r="F1327" s="96">
        <v>11264.14</v>
      </c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</row>
  </sheetData>
  <autoFilter ref="A1265:J1327"/>
  <mergeCells count="6">
    <mergeCell ref="A5:F5"/>
    <mergeCell ref="A1:F1"/>
    <mergeCell ref="A2:B2"/>
    <mergeCell ref="C2:F2"/>
    <mergeCell ref="A3:F3"/>
    <mergeCell ref="A4:F4"/>
  </mergeCells>
  <pageMargins left="0.79" right="0.79" top="0.98" bottom="0.98" header="0" footer="0"/>
  <pageSetup paperSize="9"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12.42578125" customWidth="1"/>
    <col min="2" max="2" width="62.28515625" customWidth="1"/>
    <col min="3" max="3" width="16.140625" customWidth="1"/>
    <col min="4" max="4" width="16.7109375" customWidth="1"/>
    <col min="5" max="5" width="15" customWidth="1"/>
    <col min="6" max="6" width="13" customWidth="1"/>
    <col min="7" max="7" width="36.85546875" customWidth="1"/>
    <col min="8" max="8" width="11.5703125" customWidth="1"/>
    <col min="9" max="9" width="10.7109375" customWidth="1"/>
    <col min="10" max="26" width="8.140625" customWidth="1"/>
  </cols>
  <sheetData>
    <row r="1" spans="1:26" ht="13.5" customHeight="1">
      <c r="A1" s="589"/>
      <c r="B1" s="590"/>
      <c r="C1" s="591" t="s">
        <v>2273</v>
      </c>
      <c r="D1" s="591" t="s">
        <v>2274</v>
      </c>
      <c r="E1" s="590" t="s">
        <v>2364</v>
      </c>
      <c r="F1" s="625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</row>
    <row r="2" spans="1:26" ht="14.25" customHeight="1">
      <c r="A2" s="593">
        <v>45382</v>
      </c>
      <c r="B2" s="590" t="s">
        <v>2275</v>
      </c>
      <c r="C2" s="595"/>
      <c r="D2" s="595">
        <v>12331.87</v>
      </c>
      <c r="E2" s="590"/>
      <c r="F2" s="626"/>
      <c r="G2" s="627"/>
      <c r="H2" s="601"/>
      <c r="I2" s="601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</row>
    <row r="3" spans="1:26" ht="14.25" customHeight="1">
      <c r="A3" s="593">
        <v>45382</v>
      </c>
      <c r="B3" s="590" t="s">
        <v>2311</v>
      </c>
      <c r="C3" s="597"/>
      <c r="D3" s="597">
        <v>128.1</v>
      </c>
      <c r="E3" s="590"/>
      <c r="F3" s="626"/>
      <c r="G3" s="627"/>
      <c r="H3" s="601"/>
      <c r="I3" s="601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</row>
    <row r="4" spans="1:26" ht="14.25" customHeight="1">
      <c r="A4" s="612" t="s">
        <v>2312</v>
      </c>
      <c r="B4" s="627" t="s">
        <v>2313</v>
      </c>
      <c r="C4" s="601">
        <v>1700</v>
      </c>
      <c r="D4" s="605"/>
      <c r="E4" s="590"/>
      <c r="F4" s="626"/>
      <c r="G4" s="627"/>
      <c r="H4" s="601"/>
      <c r="I4" s="601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0"/>
    </row>
    <row r="5" spans="1:26" ht="14.25" customHeight="1">
      <c r="A5" s="612" t="s">
        <v>2312</v>
      </c>
      <c r="B5" s="406" t="s">
        <v>2277</v>
      </c>
      <c r="C5" s="601">
        <v>2000</v>
      </c>
      <c r="D5" s="602"/>
      <c r="E5" s="590"/>
      <c r="F5" s="626"/>
      <c r="G5" s="627"/>
      <c r="H5" s="601"/>
      <c r="I5" s="601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</row>
    <row r="6" spans="1:26" ht="14.25" customHeight="1">
      <c r="A6" s="612" t="s">
        <v>2312</v>
      </c>
      <c r="B6" s="406" t="s">
        <v>614</v>
      </c>
      <c r="C6" s="601">
        <v>100</v>
      </c>
      <c r="D6" s="602"/>
      <c r="E6" s="590"/>
      <c r="F6" s="626"/>
      <c r="G6" s="627"/>
      <c r="H6" s="601"/>
      <c r="I6" s="601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</row>
    <row r="7" spans="1:26" ht="14.25" customHeight="1">
      <c r="A7" s="612" t="s">
        <v>2312</v>
      </c>
      <c r="B7" s="406" t="s">
        <v>409</v>
      </c>
      <c r="C7" s="601">
        <v>520.33000000000004</v>
      </c>
      <c r="D7" s="602"/>
      <c r="E7" s="590"/>
      <c r="F7" s="626"/>
      <c r="G7" s="627"/>
      <c r="H7" s="601"/>
      <c r="I7" s="601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</row>
    <row r="8" spans="1:26" ht="14.25" customHeight="1">
      <c r="A8" s="603">
        <v>45383</v>
      </c>
      <c r="B8" s="602" t="s">
        <v>2314</v>
      </c>
      <c r="C8" s="623">
        <v>2150</v>
      </c>
      <c r="D8" s="604"/>
      <c r="E8" s="590"/>
      <c r="F8" s="626"/>
      <c r="G8" s="627"/>
      <c r="H8" s="601"/>
      <c r="I8" s="601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</row>
    <row r="9" spans="1:26" ht="14.25" customHeight="1">
      <c r="A9" s="603">
        <v>45383</v>
      </c>
      <c r="B9" s="602" t="s">
        <v>2278</v>
      </c>
      <c r="C9" s="604">
        <f>((331*2)+(210))*2</f>
        <v>1744</v>
      </c>
      <c r="D9" s="602"/>
      <c r="E9" s="590"/>
      <c r="F9" s="626"/>
      <c r="G9" s="627"/>
      <c r="H9" s="601"/>
      <c r="I9" s="601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</row>
    <row r="10" spans="1:26" ht="14.25" customHeight="1">
      <c r="A10" s="603">
        <v>45383</v>
      </c>
      <c r="B10" s="602" t="s">
        <v>2315</v>
      </c>
      <c r="C10" s="623">
        <f>(5*100)*2</f>
        <v>1000</v>
      </c>
      <c r="D10" s="602"/>
      <c r="E10" s="590"/>
      <c r="F10" s="626"/>
      <c r="G10" s="627"/>
      <c r="H10" s="601"/>
      <c r="I10" s="601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</row>
    <row r="11" spans="1:26" ht="14.25" customHeight="1">
      <c r="A11" s="603">
        <v>45383</v>
      </c>
      <c r="B11" s="602" t="s">
        <v>2316</v>
      </c>
      <c r="C11" s="623">
        <v>500</v>
      </c>
      <c r="D11" s="602"/>
      <c r="E11" s="590"/>
      <c r="F11" s="626"/>
      <c r="G11" s="627"/>
      <c r="H11" s="601"/>
      <c r="I11" s="601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</row>
    <row r="12" spans="1:26" ht="14.25" customHeight="1">
      <c r="A12" s="603">
        <v>45383</v>
      </c>
      <c r="B12" s="602" t="s">
        <v>2317</v>
      </c>
      <c r="C12" s="623">
        <v>6000</v>
      </c>
      <c r="D12" s="602"/>
      <c r="E12" s="590"/>
      <c r="F12" s="626"/>
      <c r="G12" s="627"/>
      <c r="H12" s="601"/>
      <c r="I12" s="601"/>
      <c r="J12" s="590"/>
      <c r="K12" s="590"/>
      <c r="L12" s="590"/>
      <c r="M12" s="590"/>
      <c r="N12" s="590"/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</row>
    <row r="13" spans="1:26" ht="14.25" customHeight="1">
      <c r="A13" s="603">
        <v>45413</v>
      </c>
      <c r="B13" s="602" t="s">
        <v>2318</v>
      </c>
      <c r="C13" s="622">
        <v>750</v>
      </c>
      <c r="D13" s="602" t="s">
        <v>2319</v>
      </c>
      <c r="E13" s="590">
        <v>750</v>
      </c>
      <c r="F13" s="626"/>
      <c r="G13" s="627"/>
      <c r="H13" s="601"/>
      <c r="I13" s="601"/>
      <c r="J13" s="590"/>
      <c r="K13" s="590"/>
      <c r="L13" s="590"/>
      <c r="M13" s="590"/>
      <c r="N13" s="590"/>
      <c r="O13" s="590"/>
      <c r="P13" s="590"/>
      <c r="Q13" s="590"/>
      <c r="R13" s="590"/>
      <c r="S13" s="590"/>
      <c r="T13" s="590"/>
      <c r="U13" s="590"/>
      <c r="V13" s="590"/>
      <c r="W13" s="590"/>
      <c r="X13" s="590"/>
      <c r="Y13" s="590"/>
      <c r="Z13" s="590"/>
    </row>
    <row r="14" spans="1:26" ht="14.25" customHeight="1">
      <c r="A14" s="603">
        <v>45383</v>
      </c>
      <c r="B14" s="602" t="s">
        <v>2279</v>
      </c>
      <c r="C14" s="604">
        <v>1800</v>
      </c>
      <c r="D14" s="602"/>
      <c r="E14" s="590"/>
      <c r="F14" s="626"/>
      <c r="G14" s="627"/>
      <c r="H14" s="601"/>
      <c r="I14" s="601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</row>
    <row r="15" spans="1:26" ht="14.25" customHeight="1">
      <c r="A15" s="603">
        <v>45383</v>
      </c>
      <c r="B15" s="602" t="s">
        <v>2281</v>
      </c>
      <c r="C15" s="623">
        <v>139</v>
      </c>
      <c r="D15" s="601">
        <f>D3+D2+C4+C5+C6+C7-SUM(C8:C15)</f>
        <v>2697.3000000000029</v>
      </c>
      <c r="E15" s="96">
        <v>11816.01</v>
      </c>
      <c r="F15" s="626"/>
      <c r="G15" s="627"/>
      <c r="H15" s="601"/>
      <c r="I15" s="601"/>
      <c r="J15" s="590"/>
      <c r="K15" s="590"/>
      <c r="L15" s="590"/>
      <c r="M15" s="590"/>
      <c r="N15" s="590"/>
      <c r="O15" s="590"/>
      <c r="P15" s="590"/>
      <c r="Q15" s="590"/>
      <c r="R15" s="590"/>
      <c r="S15" s="590"/>
      <c r="T15" s="590"/>
      <c r="U15" s="590"/>
      <c r="V15" s="590"/>
      <c r="W15" s="590"/>
      <c r="X15" s="590"/>
      <c r="Y15" s="590"/>
      <c r="Z15" s="590"/>
    </row>
    <row r="16" spans="1:26" ht="14.25" customHeight="1">
      <c r="A16" s="612" t="s">
        <v>2080</v>
      </c>
      <c r="B16" s="627" t="s">
        <v>2320</v>
      </c>
      <c r="C16" s="601">
        <v>2500</v>
      </c>
      <c r="D16" s="601"/>
      <c r="E16" s="590"/>
      <c r="F16" s="626"/>
      <c r="G16" s="627"/>
      <c r="H16" s="601"/>
      <c r="I16" s="601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</row>
    <row r="17" spans="1:26" ht="14.25" customHeight="1">
      <c r="A17" s="612" t="s">
        <v>2080</v>
      </c>
      <c r="B17" s="406" t="s">
        <v>2277</v>
      </c>
      <c r="C17" s="601">
        <v>2000</v>
      </c>
      <c r="D17" s="601"/>
      <c r="E17" s="601"/>
      <c r="F17" s="102">
        <v>-1874.95</v>
      </c>
      <c r="G17" s="625">
        <v>1646.95</v>
      </c>
      <c r="H17" s="627"/>
      <c r="I17" s="601"/>
      <c r="J17" s="601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</row>
    <row r="18" spans="1:26" ht="14.25" customHeight="1">
      <c r="A18" s="612" t="s">
        <v>2080</v>
      </c>
      <c r="B18" s="406" t="s">
        <v>614</v>
      </c>
      <c r="C18" s="601">
        <v>100</v>
      </c>
      <c r="D18" s="601"/>
      <c r="E18" s="601"/>
      <c r="F18" s="102">
        <v>-2647.88</v>
      </c>
      <c r="G18" s="626"/>
      <c r="H18" s="627"/>
      <c r="I18" s="601"/>
      <c r="J18" s="601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</row>
    <row r="19" spans="1:26" ht="14.25" customHeight="1">
      <c r="A19" s="612" t="s">
        <v>2080</v>
      </c>
      <c r="B19" s="406" t="s">
        <v>409</v>
      </c>
      <c r="C19" s="601">
        <f>520.33-223</f>
        <v>297.33000000000004</v>
      </c>
      <c r="D19" s="602"/>
      <c r="E19" s="602"/>
      <c r="F19" s="102">
        <v>-829.23</v>
      </c>
      <c r="G19" s="625" t="s">
        <v>2365</v>
      </c>
      <c r="H19" s="627"/>
      <c r="I19" s="601"/>
      <c r="J19" s="601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</row>
    <row r="20" spans="1:26" ht="14.25" customHeight="1">
      <c r="A20" s="603">
        <v>45413</v>
      </c>
      <c r="B20" s="602" t="s">
        <v>2288</v>
      </c>
      <c r="C20" s="609">
        <v>255</v>
      </c>
      <c r="D20" s="602"/>
      <c r="E20" s="602"/>
      <c r="F20" s="102">
        <v>-383.89</v>
      </c>
      <c r="G20" s="625" t="s">
        <v>2365</v>
      </c>
      <c r="H20" s="627"/>
      <c r="I20" s="601"/>
      <c r="J20" s="601"/>
      <c r="K20" s="590"/>
      <c r="L20" s="590"/>
      <c r="M20" s="590"/>
      <c r="N20" s="590"/>
      <c r="O20" s="590"/>
      <c r="P20" s="590"/>
      <c r="Q20" s="590"/>
      <c r="R20" s="590"/>
      <c r="S20" s="590"/>
      <c r="T20" s="590"/>
      <c r="U20" s="590"/>
      <c r="V20" s="590"/>
      <c r="W20" s="590"/>
      <c r="X20" s="590"/>
      <c r="Y20" s="590"/>
      <c r="Z20" s="590"/>
    </row>
    <row r="21" spans="1:26" ht="14.25" customHeight="1">
      <c r="A21" s="603">
        <v>45413</v>
      </c>
      <c r="B21" s="602" t="s">
        <v>2281</v>
      </c>
      <c r="C21" s="623">
        <v>139</v>
      </c>
      <c r="D21" s="601"/>
      <c r="E21" s="601"/>
      <c r="F21" s="102">
        <v>-1447.7</v>
      </c>
      <c r="G21" s="625" t="s">
        <v>2366</v>
      </c>
      <c r="H21" s="627"/>
      <c r="I21" s="601"/>
      <c r="J21" s="601"/>
      <c r="K21" s="590"/>
      <c r="L21" s="590"/>
      <c r="M21" s="590"/>
      <c r="N21" s="590"/>
      <c r="O21" s="590"/>
      <c r="P21" s="590"/>
      <c r="Q21" s="590"/>
      <c r="R21" s="590"/>
      <c r="S21" s="590"/>
      <c r="T21" s="590"/>
      <c r="U21" s="590"/>
      <c r="V21" s="590"/>
      <c r="W21" s="590"/>
      <c r="X21" s="590"/>
      <c r="Y21" s="590"/>
      <c r="Z21" s="590"/>
    </row>
    <row r="22" spans="1:26" ht="14.25" customHeight="1">
      <c r="A22" s="603">
        <v>45413</v>
      </c>
      <c r="B22" s="602" t="s">
        <v>2321</v>
      </c>
      <c r="C22" s="604">
        <f>690+354.04</f>
        <v>1044.04</v>
      </c>
      <c r="D22" s="601">
        <f>D15+C16+C17+C18+C19-C20-C21-C22</f>
        <v>6156.5900000000029</v>
      </c>
      <c r="E22" s="96">
        <v>14463.71</v>
      </c>
      <c r="F22" s="602">
        <v>-714.1</v>
      </c>
      <c r="G22" s="625" t="s">
        <v>2367</v>
      </c>
      <c r="H22" s="627"/>
      <c r="I22" s="601"/>
      <c r="J22" s="601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</row>
    <row r="23" spans="1:26" ht="14.25" customHeight="1">
      <c r="A23" s="612" t="s">
        <v>2083</v>
      </c>
      <c r="B23" s="627" t="s">
        <v>2322</v>
      </c>
      <c r="C23" s="601">
        <v>2250</v>
      </c>
      <c r="D23" s="602"/>
      <c r="E23" s="590"/>
      <c r="F23" s="626"/>
      <c r="G23" s="627"/>
      <c r="H23" s="601"/>
      <c r="I23" s="601"/>
      <c r="J23" s="590"/>
      <c r="K23" s="590"/>
      <c r="L23" s="590"/>
      <c r="M23" s="590"/>
      <c r="N23" s="590"/>
      <c r="O23" s="590"/>
      <c r="P23" s="590"/>
      <c r="Q23" s="590"/>
      <c r="R23" s="590"/>
      <c r="S23" s="590"/>
      <c r="T23" s="590"/>
      <c r="U23" s="590"/>
      <c r="V23" s="590"/>
      <c r="W23" s="590"/>
      <c r="X23" s="590"/>
      <c r="Y23" s="590"/>
      <c r="Z23" s="590"/>
    </row>
    <row r="24" spans="1:26" ht="14.25" customHeight="1">
      <c r="A24" s="612" t="s">
        <v>2083</v>
      </c>
      <c r="B24" s="406" t="s">
        <v>2277</v>
      </c>
      <c r="C24" s="601">
        <v>2000</v>
      </c>
      <c r="D24" s="602"/>
      <c r="E24" s="590"/>
      <c r="F24" s="626"/>
      <c r="G24" s="627"/>
      <c r="H24" s="601"/>
      <c r="I24" s="601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0"/>
      <c r="V24" s="590"/>
      <c r="W24" s="590"/>
      <c r="X24" s="590"/>
      <c r="Y24" s="590"/>
      <c r="Z24" s="590"/>
    </row>
    <row r="25" spans="1:26" ht="14.25" customHeight="1">
      <c r="A25" s="612" t="s">
        <v>2083</v>
      </c>
      <c r="B25" s="406" t="s">
        <v>614</v>
      </c>
      <c r="C25" s="601">
        <v>100</v>
      </c>
      <c r="D25" s="602"/>
      <c r="E25" s="590"/>
      <c r="F25" s="626"/>
      <c r="G25" s="627"/>
      <c r="H25" s="601"/>
      <c r="I25" s="601"/>
      <c r="J25" s="590"/>
      <c r="K25" s="590"/>
      <c r="L25" s="590"/>
      <c r="M25" s="590"/>
      <c r="N25" s="590"/>
      <c r="O25" s="590"/>
      <c r="P25" s="590"/>
      <c r="Q25" s="590"/>
      <c r="R25" s="590"/>
      <c r="S25" s="590"/>
      <c r="T25" s="590"/>
      <c r="U25" s="590"/>
      <c r="V25" s="590"/>
      <c r="W25" s="590"/>
      <c r="X25" s="590"/>
      <c r="Y25" s="590"/>
      <c r="Z25" s="590"/>
    </row>
    <row r="26" spans="1:26" ht="14.25" customHeight="1">
      <c r="A26" s="603">
        <v>45444</v>
      </c>
      <c r="B26" s="602" t="s">
        <v>2323</v>
      </c>
      <c r="C26" s="604">
        <v>3420</v>
      </c>
      <c r="D26" s="602"/>
      <c r="E26" s="590">
        <v>13806.89</v>
      </c>
      <c r="F26" s="654">
        <v>45455</v>
      </c>
      <c r="G26" s="627"/>
      <c r="H26" s="601"/>
      <c r="I26" s="601"/>
      <c r="J26" s="590"/>
      <c r="K26" s="590"/>
      <c r="L26" s="590"/>
      <c r="M26" s="590"/>
      <c r="N26" s="590"/>
      <c r="O26" s="590"/>
      <c r="P26" s="590"/>
      <c r="Q26" s="590"/>
      <c r="R26" s="590"/>
      <c r="S26" s="590"/>
      <c r="T26" s="590"/>
      <c r="U26" s="590"/>
      <c r="V26" s="590"/>
      <c r="W26" s="590"/>
      <c r="X26" s="590"/>
      <c r="Y26" s="590"/>
      <c r="Z26" s="590"/>
    </row>
    <row r="27" spans="1:26" ht="14.25" customHeight="1">
      <c r="A27" s="603"/>
      <c r="B27" s="606" t="s">
        <v>2368</v>
      </c>
      <c r="C27" s="604">
        <f>202.5*2</f>
        <v>405</v>
      </c>
      <c r="D27" s="602"/>
      <c r="E27" s="605">
        <f>C9</f>
        <v>1744</v>
      </c>
      <c r="F27" s="626" t="s">
        <v>2369</v>
      </c>
      <c r="G27" s="627"/>
      <c r="H27" s="601"/>
      <c r="I27" s="601"/>
      <c r="J27" s="590"/>
      <c r="K27" s="590"/>
      <c r="L27" s="590"/>
      <c r="M27" s="590"/>
      <c r="N27" s="590"/>
      <c r="O27" s="590"/>
      <c r="P27" s="590"/>
      <c r="Q27" s="590"/>
      <c r="R27" s="590"/>
      <c r="S27" s="590"/>
      <c r="T27" s="590"/>
      <c r="U27" s="590"/>
      <c r="V27" s="590"/>
      <c r="W27" s="590"/>
      <c r="X27" s="590"/>
      <c r="Y27" s="590"/>
      <c r="Z27" s="590"/>
    </row>
    <row r="28" spans="1:26" ht="14.25" customHeight="1">
      <c r="A28" s="603">
        <v>45444</v>
      </c>
      <c r="B28" s="606" t="s">
        <v>2370</v>
      </c>
      <c r="C28" s="604">
        <v>715.2</v>
      </c>
      <c r="D28" s="602"/>
      <c r="E28" s="605">
        <f>C14</f>
        <v>1800</v>
      </c>
      <c r="F28" s="626" t="s">
        <v>2371</v>
      </c>
      <c r="G28" s="627"/>
      <c r="H28" s="601"/>
      <c r="I28" s="601"/>
      <c r="J28" s="590"/>
      <c r="K28" s="590"/>
      <c r="L28" s="590"/>
      <c r="M28" s="590"/>
      <c r="N28" s="590"/>
      <c r="O28" s="590"/>
      <c r="P28" s="590"/>
      <c r="Q28" s="590"/>
      <c r="R28" s="590"/>
      <c r="S28" s="590"/>
      <c r="T28" s="590"/>
      <c r="U28" s="590"/>
      <c r="V28" s="590"/>
      <c r="W28" s="590"/>
      <c r="X28" s="590"/>
      <c r="Y28" s="590"/>
      <c r="Z28" s="590"/>
    </row>
    <row r="29" spans="1:26" ht="14.25" customHeight="1">
      <c r="A29" s="603">
        <v>45444</v>
      </c>
      <c r="B29" s="602" t="s">
        <v>2372</v>
      </c>
      <c r="C29" s="604">
        <v>593.91999999999996</v>
      </c>
      <c r="D29" s="602"/>
      <c r="E29" s="605">
        <f>C20</f>
        <v>255</v>
      </c>
      <c r="F29" s="626" t="s">
        <v>2373</v>
      </c>
      <c r="G29" s="627"/>
      <c r="H29" s="601"/>
      <c r="I29" s="601"/>
      <c r="J29" s="590"/>
      <c r="K29" s="590"/>
      <c r="L29" s="590"/>
      <c r="M29" s="590"/>
      <c r="N29" s="590"/>
      <c r="O29" s="590"/>
      <c r="P29" s="590"/>
      <c r="Q29" s="590"/>
      <c r="R29" s="590"/>
      <c r="S29" s="590"/>
      <c r="T29" s="590"/>
      <c r="U29" s="590"/>
      <c r="V29" s="590"/>
      <c r="W29" s="590"/>
      <c r="X29" s="590"/>
      <c r="Y29" s="590"/>
      <c r="Z29" s="590"/>
    </row>
    <row r="30" spans="1:26" ht="14.25" customHeight="1">
      <c r="A30" s="603">
        <v>45444</v>
      </c>
      <c r="B30" s="602" t="s">
        <v>2281</v>
      </c>
      <c r="C30" s="604">
        <v>139</v>
      </c>
      <c r="D30" s="601">
        <f>D22+C23+C24+C25-C26-C27-C28-C29-C30</f>
        <v>5233.4700000000039</v>
      </c>
      <c r="E30" s="605">
        <f>C22-350</f>
        <v>694.04</v>
      </c>
      <c r="F30" s="626" t="s">
        <v>2374</v>
      </c>
      <c r="G30" s="627"/>
      <c r="H30" s="601"/>
      <c r="I30" s="601"/>
      <c r="J30" s="590"/>
      <c r="K30" s="590"/>
      <c r="L30" s="590"/>
      <c r="M30" s="590"/>
      <c r="N30" s="590"/>
      <c r="O30" s="590"/>
      <c r="P30" s="590"/>
      <c r="Q30" s="590"/>
      <c r="R30" s="590"/>
      <c r="S30" s="590"/>
      <c r="T30" s="590"/>
      <c r="U30" s="590"/>
      <c r="V30" s="590"/>
      <c r="W30" s="590"/>
      <c r="X30" s="590"/>
      <c r="Y30" s="590"/>
      <c r="Z30" s="590"/>
    </row>
    <row r="31" spans="1:26" ht="14.25" customHeight="1">
      <c r="A31" s="612" t="s">
        <v>2092</v>
      </c>
      <c r="B31" s="406" t="s">
        <v>2327</v>
      </c>
      <c r="C31" s="601">
        <v>300</v>
      </c>
      <c r="D31" s="602"/>
      <c r="E31" s="605">
        <v>5320</v>
      </c>
      <c r="F31" s="626" t="s">
        <v>195</v>
      </c>
      <c r="G31" s="627"/>
      <c r="H31" s="601"/>
      <c r="I31" s="601"/>
      <c r="J31" s="590"/>
      <c r="K31" s="590"/>
      <c r="L31" s="590"/>
      <c r="M31" s="590"/>
      <c r="N31" s="590"/>
      <c r="O31" s="590"/>
      <c r="P31" s="590"/>
      <c r="Q31" s="590"/>
      <c r="R31" s="590"/>
      <c r="S31" s="590"/>
      <c r="T31" s="590"/>
      <c r="U31" s="590"/>
      <c r="V31" s="590"/>
      <c r="W31" s="590"/>
      <c r="X31" s="590"/>
      <c r="Y31" s="590"/>
      <c r="Z31" s="590"/>
    </row>
    <row r="32" spans="1:26" ht="14.25" customHeight="1">
      <c r="A32" s="612" t="s">
        <v>2092</v>
      </c>
      <c r="B32" s="406" t="s">
        <v>2277</v>
      </c>
      <c r="C32" s="601">
        <v>2000</v>
      </c>
      <c r="D32" s="602"/>
      <c r="E32" s="605">
        <f>C27+C28+C29+C30</f>
        <v>1853.12</v>
      </c>
      <c r="F32" s="626" t="s">
        <v>2375</v>
      </c>
      <c r="G32" s="627"/>
      <c r="H32" s="601"/>
      <c r="I32" s="601"/>
      <c r="J32" s="590"/>
      <c r="K32" s="590"/>
      <c r="L32" s="590"/>
      <c r="M32" s="590"/>
      <c r="N32" s="590"/>
      <c r="O32" s="590"/>
      <c r="P32" s="590"/>
      <c r="Q32" s="590"/>
      <c r="R32" s="590"/>
      <c r="S32" s="590"/>
      <c r="T32" s="590"/>
      <c r="U32" s="590"/>
      <c r="V32" s="590"/>
      <c r="W32" s="590"/>
      <c r="X32" s="590"/>
      <c r="Y32" s="590"/>
      <c r="Z32" s="590"/>
    </row>
    <row r="33" spans="1:26" ht="13.5" customHeight="1">
      <c r="A33" s="612" t="s">
        <v>2092</v>
      </c>
      <c r="B33" s="406" t="s">
        <v>614</v>
      </c>
      <c r="C33" s="601">
        <v>100</v>
      </c>
      <c r="D33" s="602"/>
      <c r="E33" s="604">
        <f>E26-SUM(E27:E32)</f>
        <v>2140.7299999999996</v>
      </c>
      <c r="F33" s="625"/>
      <c r="G33" s="590"/>
      <c r="H33" s="590"/>
      <c r="I33" s="601"/>
      <c r="J33" s="590"/>
      <c r="K33" s="590"/>
      <c r="L33" s="590"/>
      <c r="M33" s="590"/>
      <c r="N33" s="590"/>
      <c r="O33" s="590"/>
      <c r="P33" s="590"/>
      <c r="Q33" s="590"/>
      <c r="R33" s="590"/>
      <c r="S33" s="590"/>
      <c r="T33" s="590"/>
      <c r="U33" s="590"/>
      <c r="V33" s="590"/>
      <c r="W33" s="590"/>
      <c r="X33" s="590"/>
      <c r="Y33" s="590"/>
      <c r="Z33" s="590"/>
    </row>
    <row r="34" spans="1:26" ht="13.5" customHeight="1">
      <c r="A34" s="603">
        <v>45474</v>
      </c>
      <c r="B34" s="606" t="s">
        <v>2376</v>
      </c>
      <c r="C34" s="604">
        <v>1450</v>
      </c>
      <c r="D34" s="602"/>
      <c r="E34" s="604"/>
      <c r="F34" s="625"/>
      <c r="G34" s="590"/>
      <c r="H34" s="590"/>
      <c r="I34" s="601"/>
      <c r="J34" s="628"/>
      <c r="K34" s="628"/>
      <c r="L34" s="628"/>
      <c r="M34" s="628"/>
      <c r="N34" s="590"/>
      <c r="O34" s="590"/>
      <c r="P34" s="590"/>
      <c r="Q34" s="590"/>
      <c r="R34" s="590"/>
      <c r="S34" s="590"/>
      <c r="T34" s="590"/>
      <c r="U34" s="590"/>
      <c r="V34" s="590"/>
      <c r="W34" s="590"/>
      <c r="X34" s="590"/>
      <c r="Y34" s="590"/>
      <c r="Z34" s="590"/>
    </row>
    <row r="35" spans="1:26" ht="13.5" customHeight="1">
      <c r="A35" s="603">
        <v>45474</v>
      </c>
      <c r="B35" s="606" t="s">
        <v>2377</v>
      </c>
      <c r="C35" s="604">
        <v>627.84</v>
      </c>
      <c r="D35" s="602"/>
      <c r="E35" s="602"/>
      <c r="F35" s="625"/>
      <c r="G35" s="590"/>
      <c r="H35" s="590"/>
      <c r="I35" s="601"/>
      <c r="J35" s="628"/>
      <c r="K35" s="628"/>
      <c r="L35" s="628"/>
      <c r="M35" s="628"/>
      <c r="N35" s="590"/>
      <c r="O35" s="590"/>
      <c r="P35" s="590"/>
      <c r="Q35" s="590"/>
      <c r="R35" s="590"/>
      <c r="S35" s="590"/>
      <c r="T35" s="590"/>
      <c r="U35" s="590"/>
      <c r="V35" s="590"/>
      <c r="W35" s="590"/>
      <c r="X35" s="590"/>
      <c r="Y35" s="590"/>
      <c r="Z35" s="590"/>
    </row>
    <row r="36" spans="1:26" ht="13.5" customHeight="1">
      <c r="A36" s="603">
        <v>45474</v>
      </c>
      <c r="B36" s="607" t="s">
        <v>2328</v>
      </c>
      <c r="C36" s="604">
        <f>(1150*3)/2</f>
        <v>1725</v>
      </c>
      <c r="D36" s="601"/>
      <c r="E36" s="602"/>
      <c r="F36" s="625"/>
      <c r="G36" s="590"/>
      <c r="H36" s="590"/>
      <c r="I36" s="601"/>
      <c r="J36" s="590"/>
      <c r="K36" s="590"/>
      <c r="L36" s="590"/>
      <c r="M36" s="590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</row>
    <row r="37" spans="1:26" ht="13.5" customHeight="1">
      <c r="A37" s="603">
        <v>45474</v>
      </c>
      <c r="B37" s="602" t="s">
        <v>2281</v>
      </c>
      <c r="C37" s="604">
        <v>139</v>
      </c>
      <c r="D37" s="604">
        <f>D30+C31+C32+C33-C34-C35-C36-C37</f>
        <v>3691.6300000000037</v>
      </c>
      <c r="E37" s="602" t="s">
        <v>2378</v>
      </c>
      <c r="F37" s="625"/>
      <c r="G37" s="590"/>
      <c r="H37" s="590"/>
      <c r="I37" s="601"/>
      <c r="J37" s="590"/>
      <c r="K37" s="590"/>
      <c r="L37" s="590"/>
      <c r="M37" s="590"/>
      <c r="N37" s="590"/>
      <c r="O37" s="590"/>
      <c r="P37" s="590"/>
      <c r="Q37" s="590"/>
      <c r="R37" s="590"/>
      <c r="S37" s="590"/>
      <c r="T37" s="590"/>
      <c r="U37" s="590"/>
      <c r="V37" s="590"/>
      <c r="W37" s="590"/>
      <c r="X37" s="590"/>
      <c r="Y37" s="590"/>
      <c r="Z37" s="590"/>
    </row>
    <row r="38" spans="1:26" ht="13.5" customHeight="1">
      <c r="A38" s="612" t="s">
        <v>2095</v>
      </c>
      <c r="B38" s="627" t="s">
        <v>2329</v>
      </c>
      <c r="C38" s="601">
        <v>3300</v>
      </c>
      <c r="D38" s="602"/>
      <c r="E38" s="602"/>
      <c r="F38" s="625"/>
      <c r="G38" s="590"/>
      <c r="H38" s="590"/>
      <c r="I38" s="601"/>
      <c r="J38" s="590"/>
      <c r="K38" s="590"/>
      <c r="L38" s="590"/>
      <c r="M38" s="590"/>
      <c r="N38" s="590"/>
      <c r="O38" s="590"/>
      <c r="P38" s="590"/>
      <c r="Q38" s="590"/>
      <c r="R38" s="590"/>
      <c r="S38" s="590"/>
      <c r="T38" s="590"/>
      <c r="U38" s="590"/>
      <c r="V38" s="590"/>
      <c r="W38" s="590"/>
      <c r="X38" s="590"/>
      <c r="Y38" s="590"/>
      <c r="Z38" s="590"/>
    </row>
    <row r="39" spans="1:26" ht="13.5" customHeight="1">
      <c r="A39" s="612" t="s">
        <v>2095</v>
      </c>
      <c r="B39" s="627" t="s">
        <v>2330</v>
      </c>
      <c r="C39" s="601">
        <v>2500</v>
      </c>
      <c r="D39" s="602"/>
      <c r="E39" s="602"/>
      <c r="F39" s="625"/>
      <c r="G39" s="629"/>
      <c r="H39" s="592"/>
      <c r="I39" s="605"/>
      <c r="J39" s="611"/>
      <c r="K39" s="611"/>
      <c r="L39" s="611"/>
      <c r="M39" s="590"/>
      <c r="N39" s="590"/>
      <c r="O39" s="590"/>
      <c r="P39" s="590"/>
      <c r="Q39" s="590"/>
      <c r="R39" s="590"/>
      <c r="S39" s="590"/>
      <c r="T39" s="590"/>
      <c r="U39" s="590"/>
      <c r="V39" s="590"/>
      <c r="W39" s="590"/>
      <c r="X39" s="590"/>
      <c r="Y39" s="590"/>
      <c r="Z39" s="590"/>
    </row>
    <row r="40" spans="1:26" ht="13.5" customHeight="1">
      <c r="A40" s="612" t="s">
        <v>2095</v>
      </c>
      <c r="B40" s="406" t="s">
        <v>2277</v>
      </c>
      <c r="C40" s="601">
        <v>2000</v>
      </c>
      <c r="D40" s="602"/>
      <c r="E40" s="602"/>
      <c r="F40" s="625"/>
      <c r="G40" s="590"/>
      <c r="H40" s="590"/>
      <c r="I40" s="590"/>
      <c r="J40" s="590"/>
      <c r="K40" s="590"/>
      <c r="L40" s="590"/>
      <c r="M40" s="590"/>
      <c r="N40" s="590"/>
      <c r="O40" s="590"/>
      <c r="P40" s="590"/>
      <c r="Q40" s="590"/>
      <c r="R40" s="590"/>
      <c r="S40" s="590"/>
      <c r="T40" s="590"/>
      <c r="U40" s="590"/>
      <c r="V40" s="590"/>
      <c r="W40" s="590"/>
      <c r="X40" s="590"/>
      <c r="Y40" s="590"/>
      <c r="Z40" s="590"/>
    </row>
    <row r="41" spans="1:26" ht="13.5" customHeight="1">
      <c r="A41" s="612" t="s">
        <v>2095</v>
      </c>
      <c r="B41" s="406" t="s">
        <v>614</v>
      </c>
      <c r="C41" s="601">
        <v>100</v>
      </c>
      <c r="D41" s="631"/>
      <c r="E41" s="616"/>
      <c r="F41" s="630"/>
      <c r="G41" s="628"/>
      <c r="H41" s="628"/>
      <c r="I41" s="628"/>
      <c r="J41" s="611"/>
      <c r="K41" s="611"/>
      <c r="L41" s="611"/>
      <c r="M41" s="590"/>
      <c r="N41" s="590"/>
      <c r="O41" s="590"/>
      <c r="P41" s="590"/>
      <c r="Q41" s="590"/>
      <c r="R41" s="590"/>
      <c r="S41" s="590"/>
      <c r="T41" s="590"/>
      <c r="U41" s="590"/>
      <c r="V41" s="590"/>
      <c r="W41" s="590"/>
      <c r="X41" s="590"/>
      <c r="Y41" s="590"/>
      <c r="Z41" s="590"/>
    </row>
    <row r="42" spans="1:26" ht="13.5" customHeight="1">
      <c r="A42" s="603">
        <v>45505</v>
      </c>
      <c r="B42" s="606" t="s">
        <v>2291</v>
      </c>
      <c r="C42" s="604">
        <v>839.68</v>
      </c>
      <c r="D42" s="610"/>
      <c r="E42" s="602"/>
      <c r="F42" s="630"/>
      <c r="G42" s="628"/>
      <c r="H42" s="628"/>
      <c r="I42" s="628"/>
      <c r="J42" s="611"/>
      <c r="K42" s="611"/>
      <c r="L42" s="611"/>
      <c r="M42" s="590"/>
      <c r="N42" s="590"/>
      <c r="O42" s="590"/>
      <c r="P42" s="590"/>
      <c r="Q42" s="590"/>
      <c r="R42" s="590"/>
      <c r="S42" s="590"/>
      <c r="T42" s="590"/>
      <c r="U42" s="590"/>
      <c r="V42" s="590"/>
      <c r="W42" s="590"/>
      <c r="X42" s="590"/>
      <c r="Y42" s="590"/>
      <c r="Z42" s="590"/>
    </row>
    <row r="43" spans="1:26" ht="13.5" customHeight="1">
      <c r="A43" s="603">
        <v>45505</v>
      </c>
      <c r="B43" s="606" t="s">
        <v>2293</v>
      </c>
      <c r="C43" s="604">
        <f>708.75+202.5+303.75</f>
        <v>1215</v>
      </c>
      <c r="D43" s="610"/>
      <c r="E43" s="602"/>
      <c r="F43" s="630">
        <f>8583.62+10000</f>
        <v>18583.620000000003</v>
      </c>
      <c r="G43" s="628" t="s">
        <v>2379</v>
      </c>
      <c r="H43" s="628"/>
      <c r="I43" s="628"/>
      <c r="J43" s="611"/>
      <c r="K43" s="611"/>
      <c r="L43" s="611"/>
      <c r="M43" s="590"/>
      <c r="N43" s="590"/>
      <c r="O43" s="590"/>
      <c r="P43" s="590"/>
      <c r="Q43" s="590"/>
      <c r="R43" s="590"/>
      <c r="S43" s="590"/>
      <c r="T43" s="590"/>
      <c r="U43" s="590"/>
      <c r="V43" s="590"/>
      <c r="W43" s="590"/>
      <c r="X43" s="590"/>
      <c r="Y43" s="590"/>
      <c r="Z43" s="590"/>
    </row>
    <row r="44" spans="1:26" ht="13.5" customHeight="1">
      <c r="A44" s="603">
        <v>45505</v>
      </c>
      <c r="B44" s="606" t="s">
        <v>2295</v>
      </c>
      <c r="C44" s="604">
        <f>394.25+788</f>
        <v>1182.25</v>
      </c>
      <c r="D44" s="610"/>
      <c r="E44" s="602"/>
      <c r="F44" s="630">
        <v>2000</v>
      </c>
      <c r="G44" s="628" t="s">
        <v>2380</v>
      </c>
      <c r="H44" s="628"/>
      <c r="I44" s="628"/>
      <c r="J44" s="611"/>
      <c r="K44" s="611"/>
      <c r="L44" s="611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590"/>
      <c r="X44" s="590"/>
      <c r="Y44" s="590"/>
      <c r="Z44" s="590"/>
    </row>
    <row r="45" spans="1:26" ht="25.5" customHeight="1">
      <c r="A45" s="603">
        <v>45505</v>
      </c>
      <c r="B45" s="608" t="s">
        <v>2331</v>
      </c>
      <c r="C45" s="623">
        <v>1200</v>
      </c>
      <c r="D45" s="613"/>
      <c r="E45" s="602"/>
      <c r="F45" s="630">
        <v>2000</v>
      </c>
      <c r="G45" s="628" t="s">
        <v>2381</v>
      </c>
      <c r="H45" s="634"/>
      <c r="I45" s="635"/>
      <c r="J45" s="611"/>
      <c r="K45" s="611"/>
      <c r="L45" s="611"/>
      <c r="M45" s="611"/>
      <c r="N45" s="590"/>
      <c r="O45" s="590"/>
      <c r="P45" s="590"/>
      <c r="Q45" s="590"/>
      <c r="R45" s="590"/>
      <c r="S45" s="590"/>
      <c r="T45" s="590"/>
      <c r="U45" s="590"/>
      <c r="V45" s="590"/>
      <c r="W45" s="590"/>
      <c r="X45" s="590"/>
      <c r="Y45" s="590"/>
      <c r="Z45" s="590"/>
    </row>
    <row r="46" spans="1:26" ht="13.5" customHeight="1">
      <c r="A46" s="603">
        <v>45505</v>
      </c>
      <c r="B46" s="602" t="s">
        <v>2281</v>
      </c>
      <c r="C46" s="604">
        <v>139</v>
      </c>
      <c r="D46" s="601">
        <f>D37+C38+C39+C40+C41-C42-C43-C44-C45-C46</f>
        <v>7015.7000000000044</v>
      </c>
      <c r="E46" s="602"/>
      <c r="F46" s="630">
        <f>E31</f>
        <v>5320</v>
      </c>
      <c r="G46" s="628" t="s">
        <v>2382</v>
      </c>
      <c r="H46" s="590"/>
      <c r="I46" s="590"/>
      <c r="J46" s="590"/>
      <c r="K46" s="590"/>
      <c r="L46" s="590"/>
      <c r="M46" s="590"/>
      <c r="N46" s="590"/>
      <c r="O46" s="590"/>
      <c r="P46" s="590"/>
      <c r="Q46" s="590"/>
      <c r="R46" s="590"/>
      <c r="S46" s="590"/>
      <c r="T46" s="590"/>
      <c r="U46" s="590"/>
      <c r="V46" s="590"/>
      <c r="W46" s="590"/>
      <c r="X46" s="590"/>
      <c r="Y46" s="590"/>
      <c r="Z46" s="590"/>
    </row>
    <row r="47" spans="1:26" ht="13.5" customHeight="1">
      <c r="A47" s="612" t="s">
        <v>2099</v>
      </c>
      <c r="B47" s="406" t="s">
        <v>2277</v>
      </c>
      <c r="C47" s="601">
        <v>2000</v>
      </c>
      <c r="D47" s="601"/>
      <c r="E47" s="610"/>
      <c r="F47" s="655">
        <f>C36+C42+C43+C44+C46+800+E28+E27+C49</f>
        <v>9648.69</v>
      </c>
      <c r="G47" s="628" t="s">
        <v>2383</v>
      </c>
      <c r="H47" s="590"/>
      <c r="I47" s="590"/>
      <c r="J47" s="590"/>
      <c r="K47" s="590"/>
      <c r="L47" s="590"/>
      <c r="M47" s="590"/>
      <c r="N47" s="590"/>
      <c r="O47" s="590"/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0"/>
    </row>
    <row r="48" spans="1:26" ht="13.5" customHeight="1">
      <c r="A48" s="612" t="s">
        <v>2099</v>
      </c>
      <c r="B48" s="406" t="s">
        <v>614</v>
      </c>
      <c r="C48" s="601">
        <v>100</v>
      </c>
      <c r="D48" s="637"/>
      <c r="E48" s="628"/>
      <c r="F48" s="639">
        <f>C50+C51</f>
        <v>1864</v>
      </c>
      <c r="G48" s="628" t="s">
        <v>2384</v>
      </c>
      <c r="H48" s="590"/>
      <c r="I48" s="590"/>
      <c r="J48" s="590"/>
      <c r="K48" s="590"/>
      <c r="L48" s="590"/>
      <c r="M48" s="590"/>
      <c r="N48" s="590"/>
      <c r="O48" s="590"/>
      <c r="P48" s="590"/>
      <c r="Q48" s="590"/>
      <c r="R48" s="590"/>
      <c r="S48" s="590"/>
      <c r="T48" s="590"/>
      <c r="U48" s="590"/>
      <c r="V48" s="590"/>
      <c r="W48" s="590"/>
      <c r="X48" s="590"/>
      <c r="Y48" s="590"/>
      <c r="Z48" s="590"/>
    </row>
    <row r="49" spans="1:26" ht="13.5" customHeight="1">
      <c r="A49" s="603">
        <v>45505</v>
      </c>
      <c r="B49" s="606" t="s">
        <v>2303</v>
      </c>
      <c r="C49" s="604">
        <v>203.76</v>
      </c>
      <c r="D49" s="610"/>
      <c r="E49" s="602"/>
      <c r="F49" s="656">
        <f>F43-F46-F47-F48+F44+F45</f>
        <v>5750.9300000000021</v>
      </c>
      <c r="G49" s="590" t="s">
        <v>2385</v>
      </c>
      <c r="H49" s="628"/>
      <c r="I49" s="628"/>
      <c r="J49" s="611"/>
      <c r="K49" s="611"/>
      <c r="L49" s="611"/>
      <c r="M49" s="590"/>
      <c r="N49" s="590"/>
      <c r="O49" s="590"/>
      <c r="P49" s="590"/>
      <c r="Q49" s="590"/>
      <c r="R49" s="590"/>
      <c r="S49" s="590"/>
      <c r="T49" s="590"/>
      <c r="U49" s="590"/>
      <c r="V49" s="590"/>
      <c r="W49" s="590"/>
      <c r="X49" s="590"/>
      <c r="Y49" s="590"/>
      <c r="Z49" s="590"/>
    </row>
    <row r="50" spans="1:26" ht="13.5" customHeight="1">
      <c r="A50" s="603">
        <v>45536</v>
      </c>
      <c r="B50" s="607" t="s">
        <v>2286</v>
      </c>
      <c r="C50" s="604">
        <f>C36</f>
        <v>1725</v>
      </c>
      <c r="D50" s="605"/>
      <c r="E50" s="636"/>
      <c r="F50" s="625"/>
      <c r="G50" s="590"/>
      <c r="H50" s="590"/>
      <c r="I50" s="590"/>
      <c r="J50" s="590"/>
      <c r="K50" s="590"/>
      <c r="L50" s="590"/>
      <c r="M50" s="590"/>
      <c r="N50" s="590"/>
      <c r="O50" s="590"/>
      <c r="P50" s="590"/>
      <c r="Q50" s="590"/>
      <c r="R50" s="590"/>
      <c r="S50" s="590"/>
      <c r="T50" s="590"/>
      <c r="U50" s="590"/>
      <c r="V50" s="590"/>
      <c r="W50" s="590"/>
      <c r="X50" s="590"/>
      <c r="Y50" s="590"/>
      <c r="Z50" s="590"/>
    </row>
    <row r="51" spans="1:26" ht="13.5" customHeight="1">
      <c r="A51" s="603">
        <v>45536</v>
      </c>
      <c r="B51" s="602" t="s">
        <v>2281</v>
      </c>
      <c r="C51" s="604">
        <v>139</v>
      </c>
      <c r="D51" s="605">
        <f>D46+C47+C48-C49-C50-C51</f>
        <v>7047.9400000000041</v>
      </c>
      <c r="E51" s="590"/>
      <c r="F51" s="630"/>
      <c r="G51" s="628"/>
      <c r="H51" s="590"/>
      <c r="I51" s="590"/>
      <c r="J51" s="590"/>
      <c r="K51" s="590"/>
      <c r="L51" s="590"/>
      <c r="M51" s="590"/>
      <c r="N51" s="590"/>
      <c r="O51" s="590"/>
      <c r="P51" s="590"/>
      <c r="Q51" s="590"/>
      <c r="R51" s="590"/>
      <c r="S51" s="590"/>
      <c r="T51" s="590"/>
      <c r="U51" s="590"/>
      <c r="V51" s="590"/>
      <c r="W51" s="590"/>
      <c r="X51" s="590"/>
      <c r="Y51" s="590"/>
      <c r="Z51" s="590"/>
    </row>
    <row r="52" spans="1:26" ht="13.5" customHeight="1">
      <c r="A52" s="612" t="s">
        <v>2103</v>
      </c>
      <c r="B52" s="627" t="s">
        <v>2332</v>
      </c>
      <c r="C52" s="601">
        <v>2900</v>
      </c>
      <c r="D52" s="638"/>
      <c r="E52" s="590"/>
      <c r="F52" s="625"/>
      <c r="G52" s="590"/>
      <c r="H52" s="590"/>
      <c r="I52" s="590"/>
      <c r="J52" s="590"/>
      <c r="K52" s="590"/>
      <c r="L52" s="590"/>
      <c r="M52" s="590"/>
      <c r="N52" s="590"/>
      <c r="O52" s="590"/>
      <c r="P52" s="590"/>
      <c r="Q52" s="590"/>
      <c r="R52" s="590"/>
      <c r="S52" s="590"/>
      <c r="T52" s="590"/>
      <c r="U52" s="590"/>
      <c r="V52" s="590"/>
      <c r="W52" s="590"/>
      <c r="X52" s="590"/>
      <c r="Y52" s="590"/>
      <c r="Z52" s="590"/>
    </row>
    <row r="53" spans="1:26" ht="13.5" customHeight="1">
      <c r="A53" s="612" t="s">
        <v>2103</v>
      </c>
      <c r="B53" s="627" t="s">
        <v>2333</v>
      </c>
      <c r="C53" s="601">
        <v>1100</v>
      </c>
      <c r="D53" s="601"/>
      <c r="E53" s="590"/>
      <c r="F53" s="625"/>
      <c r="G53" s="590"/>
      <c r="H53" s="590"/>
      <c r="I53" s="590"/>
      <c r="J53" s="590"/>
      <c r="K53" s="590"/>
      <c r="L53" s="590"/>
      <c r="M53" s="590"/>
      <c r="N53" s="590"/>
      <c r="O53" s="590"/>
      <c r="P53" s="590"/>
      <c r="Q53" s="590"/>
      <c r="R53" s="590"/>
      <c r="S53" s="590"/>
      <c r="T53" s="590"/>
      <c r="U53" s="590"/>
      <c r="V53" s="590"/>
      <c r="W53" s="590"/>
      <c r="X53" s="590"/>
      <c r="Y53" s="590"/>
      <c r="Z53" s="590"/>
    </row>
    <row r="54" spans="1:26" ht="13.5" customHeight="1">
      <c r="A54" s="612" t="s">
        <v>2103</v>
      </c>
      <c r="B54" s="406" t="s">
        <v>2277</v>
      </c>
      <c r="C54" s="601">
        <v>2000</v>
      </c>
      <c r="D54" s="601"/>
      <c r="E54" s="590"/>
      <c r="F54" s="625"/>
      <c r="G54" s="590"/>
      <c r="H54" s="590"/>
      <c r="I54" s="590"/>
      <c r="J54" s="590"/>
      <c r="K54" s="590"/>
      <c r="L54" s="590"/>
      <c r="M54" s="590"/>
      <c r="N54" s="590"/>
      <c r="O54" s="590"/>
      <c r="P54" s="590"/>
      <c r="Q54" s="590"/>
      <c r="R54" s="590"/>
      <c r="S54" s="590"/>
      <c r="T54" s="590"/>
      <c r="U54" s="590"/>
      <c r="V54" s="590"/>
      <c r="W54" s="590"/>
      <c r="X54" s="590"/>
      <c r="Y54" s="590"/>
      <c r="Z54" s="590"/>
    </row>
    <row r="55" spans="1:26" ht="13.5" customHeight="1">
      <c r="A55" s="612" t="s">
        <v>2103</v>
      </c>
      <c r="B55" s="406" t="s">
        <v>614</v>
      </c>
      <c r="C55" s="601">
        <v>100</v>
      </c>
      <c r="D55" s="601"/>
      <c r="E55" s="590"/>
      <c r="F55" s="625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0"/>
      <c r="R55" s="590"/>
      <c r="S55" s="590"/>
      <c r="T55" s="590"/>
      <c r="U55" s="590"/>
      <c r="V55" s="590"/>
      <c r="W55" s="590"/>
      <c r="X55" s="590"/>
      <c r="Y55" s="590"/>
      <c r="Z55" s="590"/>
    </row>
    <row r="56" spans="1:26" ht="13.5" customHeight="1">
      <c r="A56" s="612" t="s">
        <v>2103</v>
      </c>
      <c r="B56" s="627" t="s">
        <v>2334</v>
      </c>
      <c r="C56" s="601">
        <v>1900</v>
      </c>
      <c r="D56" s="601"/>
      <c r="E56" s="590"/>
      <c r="F56" s="625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0"/>
      <c r="T56" s="590"/>
      <c r="U56" s="590"/>
      <c r="V56" s="590"/>
      <c r="W56" s="590"/>
      <c r="X56" s="590"/>
      <c r="Y56" s="590"/>
      <c r="Z56" s="590"/>
    </row>
    <row r="57" spans="1:26" ht="13.5" customHeight="1">
      <c r="A57" s="603">
        <v>45566</v>
      </c>
      <c r="B57" s="606" t="s">
        <v>2282</v>
      </c>
      <c r="C57" s="604">
        <v>715.2</v>
      </c>
      <c r="D57" s="601"/>
      <c r="E57" s="590"/>
      <c r="F57" s="625"/>
      <c r="G57" s="590"/>
      <c r="H57" s="590"/>
      <c r="I57" s="590"/>
      <c r="J57" s="590"/>
      <c r="K57" s="590"/>
      <c r="L57" s="590"/>
      <c r="M57" s="590"/>
      <c r="N57" s="590"/>
      <c r="O57" s="590"/>
      <c r="P57" s="590"/>
      <c r="Q57" s="590"/>
      <c r="R57" s="590"/>
      <c r="S57" s="590"/>
      <c r="T57" s="590"/>
      <c r="U57" s="590"/>
      <c r="V57" s="590"/>
      <c r="W57" s="590"/>
      <c r="X57" s="590"/>
      <c r="Y57" s="590"/>
      <c r="Z57" s="590"/>
    </row>
    <row r="58" spans="1:26" ht="13.5" customHeight="1">
      <c r="A58" s="603">
        <v>45566</v>
      </c>
      <c r="B58" s="657" t="s">
        <v>2290</v>
      </c>
      <c r="C58" s="604">
        <v>3000</v>
      </c>
      <c r="D58" s="601"/>
      <c r="E58" s="590"/>
      <c r="F58" s="625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</row>
    <row r="59" spans="1:26" ht="13.5" customHeight="1">
      <c r="A59" s="603">
        <v>45566</v>
      </c>
      <c r="B59" s="602" t="s">
        <v>2281</v>
      </c>
      <c r="C59" s="604">
        <v>139</v>
      </c>
      <c r="D59" s="601">
        <f>D51+C52+C53+C54+C55+C56-C57-C58-C59</f>
        <v>11193.740000000003</v>
      </c>
      <c r="E59" s="590"/>
      <c r="F59" s="625"/>
      <c r="G59" s="590"/>
      <c r="H59" s="590"/>
      <c r="I59" s="590"/>
      <c r="J59" s="590"/>
      <c r="K59" s="590"/>
      <c r="L59" s="590"/>
      <c r="M59" s="590"/>
      <c r="N59" s="590"/>
      <c r="O59" s="590"/>
      <c r="P59" s="590"/>
      <c r="Q59" s="590"/>
      <c r="R59" s="590"/>
      <c r="S59" s="590"/>
      <c r="T59" s="590"/>
      <c r="U59" s="590"/>
      <c r="V59" s="590"/>
      <c r="W59" s="590"/>
      <c r="X59" s="590"/>
      <c r="Y59" s="590"/>
      <c r="Z59" s="590"/>
    </row>
    <row r="60" spans="1:26" ht="13.5" customHeight="1">
      <c r="A60" s="612" t="s">
        <v>2106</v>
      </c>
      <c r="B60" s="627" t="s">
        <v>2335</v>
      </c>
      <c r="C60" s="601">
        <v>2000</v>
      </c>
      <c r="D60" s="601"/>
      <c r="E60" s="590"/>
      <c r="F60" s="625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  <c r="R60" s="590"/>
      <c r="S60" s="590"/>
      <c r="T60" s="590"/>
      <c r="U60" s="590"/>
      <c r="V60" s="590"/>
      <c r="W60" s="590"/>
      <c r="X60" s="590"/>
      <c r="Y60" s="590"/>
      <c r="Z60" s="590"/>
    </row>
    <row r="61" spans="1:26" ht="13.5" customHeight="1">
      <c r="A61" s="612" t="s">
        <v>2106</v>
      </c>
      <c r="B61" s="406" t="s">
        <v>2277</v>
      </c>
      <c r="C61" s="601">
        <v>2000</v>
      </c>
      <c r="D61" s="601"/>
      <c r="E61" s="590"/>
      <c r="F61" s="625"/>
      <c r="G61" s="590"/>
      <c r="H61" s="590"/>
      <c r="I61" s="590"/>
      <c r="J61" s="590"/>
      <c r="K61" s="590"/>
      <c r="L61" s="590"/>
      <c r="M61" s="590"/>
      <c r="N61" s="590"/>
      <c r="O61" s="590"/>
      <c r="P61" s="590"/>
      <c r="Q61" s="590"/>
      <c r="R61" s="590"/>
      <c r="S61" s="590"/>
      <c r="T61" s="590"/>
      <c r="U61" s="590"/>
      <c r="V61" s="590"/>
      <c r="W61" s="590"/>
      <c r="X61" s="590"/>
      <c r="Y61" s="590"/>
      <c r="Z61" s="590"/>
    </row>
    <row r="62" spans="1:26" ht="13.5" customHeight="1">
      <c r="A62" s="612" t="s">
        <v>2106</v>
      </c>
      <c r="B62" s="406" t="s">
        <v>614</v>
      </c>
      <c r="C62" s="601">
        <v>100</v>
      </c>
      <c r="D62" s="601"/>
      <c r="E62" s="590"/>
      <c r="F62" s="625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</row>
    <row r="63" spans="1:26" ht="13.5" customHeight="1">
      <c r="A63" s="603">
        <v>45597</v>
      </c>
      <c r="B63" s="657" t="s">
        <v>2287</v>
      </c>
      <c r="C63" s="604">
        <v>1450</v>
      </c>
      <c r="D63" s="601"/>
      <c r="E63" s="590"/>
      <c r="F63" s="625"/>
      <c r="G63" s="590"/>
      <c r="H63" s="590"/>
      <c r="I63" s="590"/>
      <c r="J63" s="590"/>
      <c r="K63" s="590"/>
      <c r="L63" s="590"/>
      <c r="M63" s="590"/>
      <c r="N63" s="590"/>
      <c r="O63" s="590"/>
      <c r="P63" s="590"/>
      <c r="Q63" s="590"/>
      <c r="R63" s="590"/>
      <c r="S63" s="590"/>
      <c r="T63" s="590"/>
      <c r="U63" s="590"/>
      <c r="V63" s="590"/>
      <c r="W63" s="590"/>
      <c r="X63" s="590"/>
      <c r="Y63" s="590"/>
      <c r="Z63" s="590"/>
    </row>
    <row r="64" spans="1:26" ht="13.5" customHeight="1">
      <c r="A64" s="603">
        <v>45597</v>
      </c>
      <c r="B64" s="606" t="s">
        <v>2386</v>
      </c>
      <c r="C64" s="623">
        <f>3300-C45</f>
        <v>2100</v>
      </c>
      <c r="D64" s="601" t="s">
        <v>2387</v>
      </c>
      <c r="E64" s="590"/>
      <c r="F64" s="625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  <c r="R64" s="590"/>
      <c r="S64" s="590"/>
      <c r="T64" s="590"/>
      <c r="U64" s="590"/>
      <c r="V64" s="590"/>
      <c r="W64" s="590"/>
      <c r="X64" s="590"/>
      <c r="Y64" s="590"/>
      <c r="Z64" s="590"/>
    </row>
    <row r="65" spans="1:26" ht="13.5" customHeight="1">
      <c r="A65" s="603">
        <v>45597</v>
      </c>
      <c r="B65" s="606" t="s">
        <v>2300</v>
      </c>
      <c r="C65" s="604">
        <v>593.91999999999996</v>
      </c>
      <c r="D65" s="601"/>
      <c r="E65" s="590"/>
      <c r="F65" s="625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</row>
    <row r="66" spans="1:26" ht="13.5" customHeight="1">
      <c r="A66" s="603">
        <v>45597</v>
      </c>
      <c r="B66" s="602" t="s">
        <v>2281</v>
      </c>
      <c r="C66" s="604">
        <v>139</v>
      </c>
      <c r="D66" s="601">
        <f>D59+C60+C61+C62-C63-C64-C65-C66</f>
        <v>11010.820000000003</v>
      </c>
      <c r="E66" s="590"/>
      <c r="F66" s="625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</row>
    <row r="67" spans="1:26" ht="13.5" customHeight="1">
      <c r="A67" s="612" t="s">
        <v>2302</v>
      </c>
      <c r="B67" s="627" t="s">
        <v>2337</v>
      </c>
      <c r="C67" s="601">
        <v>2800</v>
      </c>
      <c r="D67" s="601"/>
      <c r="E67" s="590"/>
      <c r="F67" s="625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</row>
    <row r="68" spans="1:26" ht="13.5" customHeight="1">
      <c r="A68" s="612" t="s">
        <v>2302</v>
      </c>
      <c r="B68" s="406" t="s">
        <v>2277</v>
      </c>
      <c r="C68" s="601">
        <v>2000</v>
      </c>
      <c r="D68" s="601"/>
      <c r="E68" s="590"/>
      <c r="F68" s="625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</row>
    <row r="69" spans="1:26" ht="13.5" customHeight="1">
      <c r="A69" s="612" t="s">
        <v>2302</v>
      </c>
      <c r="B69" s="406" t="s">
        <v>614</v>
      </c>
      <c r="C69" s="601">
        <v>100</v>
      </c>
      <c r="D69" s="601"/>
      <c r="E69" s="590"/>
      <c r="F69" s="625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</row>
    <row r="70" spans="1:26" ht="13.5" customHeight="1">
      <c r="A70" s="617" t="s">
        <v>2304</v>
      </c>
      <c r="B70" s="606" t="s">
        <v>2140</v>
      </c>
      <c r="C70" s="618">
        <f>1200+1800+1200</f>
        <v>4200</v>
      </c>
      <c r="D70" s="601"/>
      <c r="E70" s="590"/>
      <c r="F70" s="625"/>
      <c r="G70" s="590"/>
      <c r="H70" s="590"/>
      <c r="I70" s="590"/>
      <c r="J70" s="590"/>
      <c r="K70" s="590"/>
      <c r="L70" s="590"/>
      <c r="M70" s="590"/>
      <c r="N70" s="590"/>
      <c r="O70" s="590"/>
      <c r="P70" s="590"/>
      <c r="Q70" s="590"/>
      <c r="R70" s="590"/>
      <c r="S70" s="590"/>
      <c r="T70" s="590"/>
      <c r="U70" s="590"/>
      <c r="V70" s="590"/>
      <c r="W70" s="590"/>
      <c r="X70" s="590"/>
      <c r="Y70" s="590"/>
      <c r="Z70" s="590"/>
    </row>
    <row r="71" spans="1:26" ht="13.5" customHeight="1">
      <c r="A71" s="603">
        <v>45627</v>
      </c>
      <c r="B71" s="602" t="s">
        <v>2281</v>
      </c>
      <c r="C71" s="604">
        <v>139</v>
      </c>
      <c r="D71" s="601"/>
      <c r="E71" s="590"/>
      <c r="F71" s="625"/>
      <c r="G71" s="590"/>
      <c r="H71" s="590"/>
      <c r="I71" s="590"/>
      <c r="J71" s="590"/>
      <c r="K71" s="590"/>
      <c r="L71" s="590"/>
      <c r="M71" s="590"/>
      <c r="N71" s="590"/>
      <c r="O71" s="590"/>
      <c r="P71" s="590"/>
      <c r="Q71" s="590"/>
      <c r="R71" s="590"/>
      <c r="S71" s="590"/>
      <c r="T71" s="590"/>
      <c r="U71" s="590"/>
      <c r="V71" s="590"/>
      <c r="W71" s="590"/>
      <c r="X71" s="590"/>
      <c r="Y71" s="590"/>
      <c r="Z71" s="590"/>
    </row>
    <row r="72" spans="1:26" ht="13.5" customHeight="1">
      <c r="A72" s="617" t="s">
        <v>2305</v>
      </c>
      <c r="B72" s="616" t="s">
        <v>2338</v>
      </c>
      <c r="C72" s="609">
        <v>1500</v>
      </c>
      <c r="D72" s="601"/>
      <c r="E72" s="590"/>
      <c r="F72" s="625"/>
      <c r="G72" s="590"/>
      <c r="H72" s="590"/>
      <c r="I72" s="590"/>
      <c r="J72" s="590"/>
      <c r="K72" s="590"/>
      <c r="L72" s="590"/>
      <c r="M72" s="590"/>
      <c r="N72" s="590"/>
      <c r="O72" s="590"/>
      <c r="P72" s="590"/>
      <c r="Q72" s="590"/>
      <c r="R72" s="590"/>
      <c r="S72" s="590"/>
      <c r="T72" s="590"/>
      <c r="U72" s="590"/>
      <c r="V72" s="590"/>
      <c r="W72" s="590"/>
      <c r="X72" s="590"/>
      <c r="Y72" s="590"/>
      <c r="Z72" s="590"/>
    </row>
    <row r="73" spans="1:26" ht="13.5" customHeight="1">
      <c r="A73" s="617" t="s">
        <v>2305</v>
      </c>
      <c r="B73" s="616" t="s">
        <v>2308</v>
      </c>
      <c r="C73" s="609">
        <f>200*25</f>
        <v>5000</v>
      </c>
      <c r="D73" s="601">
        <f>D66+C67+C68+C69-C70-C71-C72-C73</f>
        <v>5071.8200000000033</v>
      </c>
      <c r="E73" s="590"/>
      <c r="F73" s="625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0"/>
      <c r="R73" s="590"/>
      <c r="S73" s="590"/>
      <c r="T73" s="590"/>
      <c r="U73" s="590"/>
      <c r="V73" s="590"/>
      <c r="W73" s="590"/>
      <c r="X73" s="590"/>
      <c r="Y73" s="590"/>
      <c r="Z73" s="590"/>
    </row>
    <row r="74" spans="1:26" ht="13.5" customHeight="1">
      <c r="A74" s="589"/>
      <c r="B74" s="624"/>
      <c r="C74" s="619"/>
      <c r="D74" s="601"/>
      <c r="E74" s="605"/>
      <c r="F74" s="625"/>
      <c r="G74" s="590"/>
      <c r="H74" s="590"/>
      <c r="I74" s="590"/>
      <c r="J74" s="590"/>
      <c r="K74" s="590"/>
      <c r="L74" s="590"/>
      <c r="M74" s="590"/>
      <c r="N74" s="590"/>
      <c r="O74" s="590"/>
      <c r="P74" s="590"/>
      <c r="Q74" s="590"/>
      <c r="R74" s="590"/>
      <c r="S74" s="590"/>
      <c r="T74" s="590"/>
      <c r="U74" s="590"/>
      <c r="V74" s="590"/>
      <c r="W74" s="590"/>
      <c r="X74" s="590"/>
      <c r="Y74" s="590"/>
      <c r="Z74" s="590"/>
    </row>
    <row r="75" spans="1:26" ht="13.5" customHeight="1">
      <c r="A75" s="736" t="s">
        <v>2340</v>
      </c>
      <c r="B75" s="667"/>
      <c r="C75" s="406"/>
      <c r="D75" s="601"/>
      <c r="E75" s="590"/>
      <c r="F75" s="639"/>
      <c r="G75" s="590"/>
      <c r="H75" s="590"/>
      <c r="I75" s="590"/>
      <c r="J75" s="590"/>
      <c r="K75" s="590"/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0"/>
      <c r="Y75" s="590"/>
      <c r="Z75" s="590"/>
    </row>
    <row r="76" spans="1:26" ht="13.5" customHeight="1">
      <c r="A76" s="589"/>
      <c r="B76" s="590"/>
      <c r="C76" s="590"/>
      <c r="D76" s="590"/>
      <c r="E76" s="590"/>
      <c r="F76" s="639"/>
      <c r="G76" s="590"/>
      <c r="H76" s="590"/>
      <c r="I76" s="590"/>
      <c r="J76" s="590"/>
      <c r="K76" s="590"/>
      <c r="L76" s="590"/>
      <c r="M76" s="590"/>
      <c r="N76" s="590"/>
      <c r="O76" s="590"/>
      <c r="P76" s="590"/>
      <c r="Q76" s="590"/>
      <c r="R76" s="590"/>
      <c r="S76" s="590"/>
      <c r="T76" s="590"/>
      <c r="U76" s="590"/>
      <c r="V76" s="590"/>
      <c r="W76" s="590"/>
      <c r="X76" s="590"/>
      <c r="Y76" s="590"/>
      <c r="Z76" s="590"/>
    </row>
    <row r="77" spans="1:26" ht="13.5" customHeight="1">
      <c r="A77" s="589"/>
      <c r="B77" s="624" t="s">
        <v>2341</v>
      </c>
      <c r="C77" s="591" t="s">
        <v>2273</v>
      </c>
      <c r="D77" s="590"/>
      <c r="E77" s="590"/>
      <c r="F77" s="625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</row>
    <row r="78" spans="1:26" ht="13.5" customHeight="1">
      <c r="A78" s="603">
        <v>45383</v>
      </c>
      <c r="B78" s="602" t="s">
        <v>2314</v>
      </c>
      <c r="C78" s="604">
        <v>2150</v>
      </c>
      <c r="D78" s="590"/>
      <c r="E78" s="590"/>
      <c r="F78" s="625"/>
      <c r="G78" s="590"/>
      <c r="H78" s="590"/>
      <c r="I78" s="590"/>
      <c r="J78" s="590"/>
      <c r="K78" s="590"/>
      <c r="L78" s="590"/>
      <c r="M78" s="590"/>
      <c r="N78" s="590"/>
      <c r="O78" s="590"/>
      <c r="P78" s="590"/>
      <c r="Q78" s="590"/>
      <c r="R78" s="590"/>
      <c r="S78" s="590"/>
      <c r="T78" s="590"/>
      <c r="U78" s="590"/>
      <c r="V78" s="590"/>
      <c r="W78" s="590"/>
      <c r="X78" s="590"/>
      <c r="Y78" s="590"/>
      <c r="Z78" s="590"/>
    </row>
    <row r="79" spans="1:26" ht="13.5" customHeight="1">
      <c r="A79" s="603">
        <v>45383</v>
      </c>
      <c r="B79" s="602" t="s">
        <v>2278</v>
      </c>
      <c r="C79" s="604">
        <f>((331*2)+(210))*2</f>
        <v>1744</v>
      </c>
      <c r="D79" s="590"/>
      <c r="E79" s="590"/>
      <c r="F79" s="625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  <c r="R79" s="590"/>
      <c r="S79" s="590"/>
      <c r="T79" s="590"/>
      <c r="U79" s="590"/>
      <c r="V79" s="590"/>
      <c r="W79" s="590"/>
      <c r="X79" s="590"/>
      <c r="Y79" s="590"/>
      <c r="Z79" s="590"/>
    </row>
    <row r="80" spans="1:26" ht="13.5" customHeight="1">
      <c r="A80" s="603">
        <v>45383</v>
      </c>
      <c r="B80" s="602" t="s">
        <v>2315</v>
      </c>
      <c r="C80" s="604">
        <f>(5*100)*2</f>
        <v>1000</v>
      </c>
      <c r="D80" s="590"/>
      <c r="E80" s="633"/>
      <c r="F80" s="625"/>
      <c r="G80" s="590"/>
      <c r="H80" s="590"/>
      <c r="I80" s="590"/>
      <c r="J80" s="590"/>
      <c r="K80" s="590"/>
      <c r="L80" s="590"/>
      <c r="M80" s="590"/>
      <c r="N80" s="590"/>
      <c r="O80" s="590"/>
      <c r="P80" s="590"/>
      <c r="Q80" s="590"/>
      <c r="R80" s="590"/>
      <c r="S80" s="590"/>
      <c r="T80" s="590"/>
      <c r="U80" s="590"/>
      <c r="V80" s="590"/>
      <c r="W80" s="590"/>
      <c r="X80" s="590"/>
      <c r="Y80" s="590"/>
      <c r="Z80" s="590"/>
    </row>
    <row r="81" spans="1:26" ht="13.5" customHeight="1">
      <c r="A81" s="603">
        <v>45383</v>
      </c>
      <c r="B81" s="602" t="s">
        <v>2316</v>
      </c>
      <c r="C81" s="604">
        <v>500</v>
      </c>
      <c r="D81" s="590"/>
      <c r="E81" s="406"/>
      <c r="F81" s="625"/>
      <c r="G81" s="590"/>
      <c r="H81" s="590"/>
      <c r="I81" s="590"/>
      <c r="J81" s="590"/>
      <c r="K81" s="590"/>
      <c r="L81" s="590"/>
      <c r="M81" s="590"/>
      <c r="N81" s="590"/>
      <c r="O81" s="590"/>
      <c r="P81" s="590"/>
      <c r="Q81" s="590"/>
      <c r="R81" s="590"/>
      <c r="S81" s="590"/>
      <c r="T81" s="590"/>
      <c r="U81" s="590"/>
      <c r="V81" s="590"/>
      <c r="W81" s="590"/>
      <c r="X81" s="590"/>
      <c r="Y81" s="590"/>
      <c r="Z81" s="590"/>
    </row>
    <row r="82" spans="1:26" ht="13.5" customHeight="1">
      <c r="A82" s="603">
        <v>45383</v>
      </c>
      <c r="B82" s="602" t="s">
        <v>2317</v>
      </c>
      <c r="C82" s="604">
        <v>6000</v>
      </c>
      <c r="D82" s="590"/>
      <c r="E82" s="603"/>
      <c r="F82" s="625"/>
      <c r="G82" s="590"/>
      <c r="H82" s="590"/>
      <c r="I82" s="590"/>
      <c r="J82" s="590"/>
      <c r="K82" s="590"/>
      <c r="L82" s="590"/>
      <c r="M82" s="590"/>
      <c r="N82" s="590"/>
      <c r="O82" s="590"/>
      <c r="P82" s="590"/>
      <c r="Q82" s="590"/>
      <c r="R82" s="590"/>
      <c r="S82" s="590"/>
      <c r="T82" s="590"/>
      <c r="U82" s="590"/>
      <c r="V82" s="590"/>
      <c r="W82" s="590"/>
      <c r="X82" s="590"/>
      <c r="Y82" s="590"/>
      <c r="Z82" s="590"/>
    </row>
    <row r="83" spans="1:26" ht="13.5" customHeight="1">
      <c r="A83" s="603">
        <v>45383</v>
      </c>
      <c r="B83" s="602" t="s">
        <v>2279</v>
      </c>
      <c r="C83" s="604">
        <v>1800</v>
      </c>
      <c r="D83" s="406"/>
      <c r="E83" s="633"/>
      <c r="F83" s="625"/>
      <c r="G83" s="590"/>
      <c r="H83" s="590"/>
      <c r="I83" s="590"/>
      <c r="J83" s="590"/>
      <c r="K83" s="590"/>
      <c r="L83" s="590"/>
      <c r="M83" s="590"/>
      <c r="N83" s="590"/>
      <c r="O83" s="590"/>
      <c r="P83" s="590"/>
      <c r="Q83" s="590"/>
      <c r="R83" s="590"/>
      <c r="S83" s="590"/>
      <c r="T83" s="590"/>
      <c r="U83" s="590"/>
      <c r="V83" s="590"/>
      <c r="W83" s="590"/>
      <c r="X83" s="590"/>
      <c r="Y83" s="590"/>
      <c r="Z83" s="590"/>
    </row>
    <row r="84" spans="1:26" ht="13.5" customHeight="1">
      <c r="A84" s="603">
        <v>45383</v>
      </c>
      <c r="B84" s="602" t="s">
        <v>2281</v>
      </c>
      <c r="C84" s="604">
        <v>139</v>
      </c>
      <c r="D84" s="602" t="s">
        <v>2319</v>
      </c>
      <c r="E84" s="590"/>
      <c r="F84" s="640"/>
      <c r="G84" s="604"/>
      <c r="H84" s="590"/>
      <c r="I84" s="590"/>
      <c r="J84" s="590"/>
      <c r="K84" s="590"/>
      <c r="L84" s="590"/>
      <c r="M84" s="590"/>
      <c r="N84" s="590"/>
      <c r="O84" s="590"/>
      <c r="P84" s="590"/>
      <c r="Q84" s="590"/>
      <c r="R84" s="590"/>
      <c r="S84" s="590"/>
      <c r="T84" s="590"/>
      <c r="U84" s="590"/>
      <c r="V84" s="590"/>
      <c r="W84" s="590"/>
      <c r="X84" s="590"/>
      <c r="Y84" s="590"/>
      <c r="Z84" s="590"/>
    </row>
    <row r="85" spans="1:26" ht="13.5" customHeight="1">
      <c r="A85" s="603">
        <v>45413</v>
      </c>
      <c r="B85" s="602" t="s">
        <v>2318</v>
      </c>
      <c r="C85" s="609">
        <v>1911</v>
      </c>
      <c r="D85" s="636"/>
      <c r="E85" s="628"/>
      <c r="F85" s="625"/>
      <c r="G85" s="590"/>
      <c r="H85" s="590"/>
      <c r="I85" s="590"/>
      <c r="J85" s="590"/>
      <c r="K85" s="590"/>
      <c r="L85" s="590"/>
      <c r="M85" s="590"/>
      <c r="N85" s="590"/>
      <c r="O85" s="590"/>
      <c r="P85" s="590"/>
      <c r="Q85" s="590"/>
      <c r="R85" s="590"/>
      <c r="S85" s="590"/>
      <c r="T85" s="590"/>
      <c r="U85" s="590"/>
      <c r="V85" s="590"/>
      <c r="W85" s="590"/>
      <c r="X85" s="590"/>
      <c r="Y85" s="590"/>
      <c r="Z85" s="590"/>
    </row>
    <row r="86" spans="1:26" ht="13.5" customHeight="1">
      <c r="A86" s="603">
        <v>45413</v>
      </c>
      <c r="B86" s="602" t="s">
        <v>2288</v>
      </c>
      <c r="C86" s="609">
        <v>255</v>
      </c>
      <c r="D86" s="603"/>
      <c r="E86" s="604">
        <f>250*3</f>
        <v>750</v>
      </c>
      <c r="F86" s="625"/>
      <c r="G86" s="590"/>
      <c r="H86" s="590"/>
      <c r="I86" s="590"/>
      <c r="J86" s="590"/>
      <c r="K86" s="590"/>
      <c r="L86" s="590"/>
      <c r="M86" s="590"/>
      <c r="N86" s="590"/>
      <c r="O86" s="590"/>
      <c r="P86" s="590"/>
      <c r="Q86" s="590"/>
      <c r="R86" s="590"/>
      <c r="S86" s="590"/>
      <c r="T86" s="590"/>
      <c r="U86" s="590"/>
      <c r="V86" s="590"/>
      <c r="W86" s="590"/>
      <c r="X86" s="590"/>
      <c r="Y86" s="590"/>
      <c r="Z86" s="590"/>
    </row>
    <row r="87" spans="1:26" ht="13.5" customHeight="1">
      <c r="A87" s="603">
        <v>45413</v>
      </c>
      <c r="B87" s="602" t="s">
        <v>2321</v>
      </c>
      <c r="C87" s="604">
        <f>550+(300*3)+50</f>
        <v>1500</v>
      </c>
      <c r="D87" s="628"/>
      <c r="E87" s="636"/>
      <c r="F87" s="625"/>
      <c r="G87" s="590"/>
      <c r="H87" s="590"/>
      <c r="I87" s="590"/>
      <c r="J87" s="590"/>
      <c r="K87" s="590"/>
      <c r="L87" s="590"/>
      <c r="M87" s="590"/>
      <c r="N87" s="590"/>
      <c r="O87" s="590"/>
      <c r="P87" s="590"/>
      <c r="Q87" s="590"/>
      <c r="R87" s="590"/>
      <c r="S87" s="590"/>
      <c r="T87" s="590"/>
      <c r="U87" s="590"/>
      <c r="V87" s="590"/>
      <c r="W87" s="590"/>
      <c r="X87" s="590"/>
      <c r="Y87" s="590"/>
      <c r="Z87" s="590"/>
    </row>
    <row r="88" spans="1:26" ht="13.5" customHeight="1">
      <c r="A88" s="603">
        <v>45413</v>
      </c>
      <c r="B88" s="602" t="s">
        <v>2281</v>
      </c>
      <c r="C88" s="604">
        <v>139</v>
      </c>
      <c r="D88" s="628"/>
      <c r="E88" s="602"/>
      <c r="F88" s="625"/>
      <c r="G88" s="590"/>
      <c r="H88" s="590"/>
      <c r="I88" s="590"/>
      <c r="J88" s="590"/>
      <c r="K88" s="590"/>
      <c r="L88" s="590"/>
      <c r="M88" s="590"/>
      <c r="N88" s="590"/>
      <c r="O88" s="590"/>
      <c r="P88" s="590"/>
      <c r="Q88" s="590"/>
      <c r="R88" s="590"/>
      <c r="S88" s="590"/>
      <c r="T88" s="590"/>
      <c r="U88" s="590"/>
      <c r="V88" s="590"/>
      <c r="W88" s="590"/>
      <c r="X88" s="590"/>
      <c r="Y88" s="590"/>
      <c r="Z88" s="590"/>
    </row>
    <row r="89" spans="1:26" ht="13.5" customHeight="1">
      <c r="A89" s="603">
        <v>45444</v>
      </c>
      <c r="B89" s="602" t="s">
        <v>2323</v>
      </c>
      <c r="C89" s="604">
        <v>3420</v>
      </c>
      <c r="D89" s="637"/>
      <c r="E89" s="590"/>
      <c r="F89" s="625"/>
      <c r="G89" s="590"/>
      <c r="H89" s="590"/>
      <c r="I89" s="590"/>
      <c r="J89" s="590"/>
      <c r="K89" s="590"/>
      <c r="L89" s="590"/>
      <c r="M89" s="590"/>
      <c r="N89" s="590"/>
      <c r="O89" s="590"/>
      <c r="P89" s="590"/>
      <c r="Q89" s="590"/>
      <c r="R89" s="590"/>
      <c r="S89" s="590"/>
      <c r="T89" s="590"/>
      <c r="U89" s="590"/>
      <c r="V89" s="590"/>
      <c r="W89" s="590"/>
      <c r="X89" s="590"/>
      <c r="Y89" s="590"/>
      <c r="Z89" s="590"/>
    </row>
    <row r="90" spans="1:26" ht="13.5" customHeight="1">
      <c r="A90" s="603">
        <v>45444</v>
      </c>
      <c r="B90" s="606" t="s">
        <v>2324</v>
      </c>
      <c r="C90" s="604">
        <v>1450</v>
      </c>
      <c r="D90" s="592"/>
      <c r="E90" s="590"/>
      <c r="F90" s="641">
        <f>550+(300*3)+50</f>
        <v>1500</v>
      </c>
      <c r="G90" s="590"/>
      <c r="H90" s="590"/>
      <c r="I90" s="590"/>
      <c r="J90" s="590"/>
      <c r="K90" s="590"/>
      <c r="L90" s="590"/>
      <c r="M90" s="590"/>
      <c r="N90" s="590"/>
      <c r="O90" s="590"/>
      <c r="P90" s="590"/>
      <c r="Q90" s="590"/>
      <c r="R90" s="590"/>
      <c r="S90" s="590"/>
      <c r="T90" s="590"/>
      <c r="U90" s="590"/>
      <c r="V90" s="590"/>
      <c r="W90" s="590"/>
      <c r="X90" s="590"/>
      <c r="Y90" s="590"/>
      <c r="Z90" s="590"/>
    </row>
    <row r="91" spans="1:26" ht="13.5" customHeight="1">
      <c r="A91" s="603">
        <v>45444</v>
      </c>
      <c r="B91" s="606" t="s">
        <v>2325</v>
      </c>
      <c r="C91" s="604">
        <v>1450</v>
      </c>
      <c r="D91" s="605"/>
      <c r="E91" s="590"/>
      <c r="F91" s="625"/>
      <c r="G91" s="590"/>
      <c r="H91" s="590"/>
      <c r="I91" s="590"/>
      <c r="J91" s="590"/>
      <c r="K91" s="590"/>
      <c r="L91" s="590"/>
      <c r="M91" s="590"/>
      <c r="N91" s="590"/>
      <c r="O91" s="590"/>
      <c r="P91" s="590"/>
      <c r="Q91" s="590"/>
      <c r="R91" s="590"/>
      <c r="S91" s="590"/>
      <c r="T91" s="590"/>
      <c r="U91" s="590"/>
      <c r="V91" s="590"/>
      <c r="W91" s="590"/>
      <c r="X91" s="590"/>
      <c r="Y91" s="590"/>
      <c r="Z91" s="590"/>
    </row>
    <row r="92" spans="1:26" ht="13.5" customHeight="1">
      <c r="A92" s="603">
        <v>45444</v>
      </c>
      <c r="B92" s="602" t="s">
        <v>2326</v>
      </c>
      <c r="C92" s="604">
        <v>1450</v>
      </c>
      <c r="D92" s="638"/>
      <c r="E92" s="590"/>
      <c r="F92" s="625"/>
      <c r="G92" s="590"/>
      <c r="H92" s="590"/>
      <c r="I92" s="590"/>
      <c r="J92" s="590"/>
      <c r="K92" s="590"/>
      <c r="L92" s="590"/>
      <c r="M92" s="590"/>
      <c r="N92" s="590"/>
      <c r="O92" s="590"/>
      <c r="P92" s="590"/>
      <c r="Q92" s="590"/>
      <c r="R92" s="590"/>
      <c r="S92" s="590"/>
      <c r="T92" s="590"/>
      <c r="U92" s="590"/>
      <c r="V92" s="590"/>
      <c r="W92" s="590"/>
      <c r="X92" s="590"/>
      <c r="Y92" s="590"/>
      <c r="Z92" s="590"/>
    </row>
    <row r="93" spans="1:26" ht="13.5" customHeight="1">
      <c r="A93" s="603">
        <v>45444</v>
      </c>
      <c r="B93" s="602" t="s">
        <v>2281</v>
      </c>
      <c r="C93" s="604">
        <v>139</v>
      </c>
      <c r="D93" s="601"/>
      <c r="E93" s="590"/>
      <c r="F93" s="625"/>
      <c r="G93" s="590"/>
      <c r="H93" s="590"/>
      <c r="I93" s="590"/>
      <c r="J93" s="590"/>
      <c r="K93" s="590"/>
      <c r="L93" s="590"/>
      <c r="M93" s="590"/>
      <c r="N93" s="590"/>
      <c r="O93" s="590"/>
      <c r="P93" s="590"/>
      <c r="Q93" s="590"/>
      <c r="R93" s="590"/>
      <c r="S93" s="590"/>
      <c r="T93" s="590"/>
      <c r="U93" s="590"/>
      <c r="V93" s="590"/>
      <c r="W93" s="590"/>
      <c r="X93" s="590"/>
      <c r="Y93" s="590"/>
      <c r="Z93" s="590"/>
    </row>
    <row r="94" spans="1:26" ht="13.5" customHeight="1">
      <c r="A94" s="603">
        <v>45474</v>
      </c>
      <c r="B94" s="607" t="s">
        <v>2342</v>
      </c>
      <c r="C94" s="604">
        <f>3150/2</f>
        <v>1575</v>
      </c>
      <c r="D94" s="601"/>
      <c r="E94" s="590"/>
      <c r="F94" s="625"/>
      <c r="G94" s="590"/>
      <c r="H94" s="590"/>
      <c r="I94" s="590"/>
      <c r="J94" s="590"/>
      <c r="K94" s="590"/>
      <c r="L94" s="590"/>
      <c r="M94" s="590"/>
      <c r="N94" s="590"/>
      <c r="O94" s="590"/>
      <c r="P94" s="590"/>
      <c r="Q94" s="590"/>
      <c r="R94" s="590"/>
      <c r="S94" s="590"/>
      <c r="T94" s="590"/>
      <c r="U94" s="590"/>
      <c r="V94" s="590"/>
      <c r="W94" s="590"/>
      <c r="X94" s="590"/>
      <c r="Y94" s="590"/>
      <c r="Z94" s="590"/>
    </row>
    <row r="95" spans="1:26" ht="13.5" customHeight="1">
      <c r="A95" s="603">
        <v>45474</v>
      </c>
      <c r="B95" s="602" t="s">
        <v>2281</v>
      </c>
      <c r="C95" s="604">
        <v>139</v>
      </c>
      <c r="D95" s="601"/>
      <c r="E95" s="590"/>
      <c r="F95" s="625"/>
      <c r="G95" s="590"/>
      <c r="H95" s="590"/>
      <c r="I95" s="590"/>
      <c r="J95" s="590"/>
      <c r="K95" s="590"/>
      <c r="L95" s="590"/>
      <c r="M95" s="590"/>
      <c r="N95" s="590"/>
      <c r="O95" s="590"/>
      <c r="P95" s="590"/>
      <c r="Q95" s="590"/>
      <c r="R95" s="590"/>
      <c r="S95" s="590"/>
      <c r="T95" s="590"/>
      <c r="U95" s="590"/>
      <c r="V95" s="590"/>
      <c r="W95" s="590"/>
      <c r="X95" s="590"/>
      <c r="Y95" s="590"/>
      <c r="Z95" s="590"/>
    </row>
    <row r="96" spans="1:26" ht="13.5" customHeight="1">
      <c r="A96" s="603">
        <v>45505</v>
      </c>
      <c r="B96" s="606" t="s">
        <v>2094</v>
      </c>
      <c r="C96" s="604">
        <v>1450</v>
      </c>
      <c r="D96" s="601"/>
      <c r="E96" s="590"/>
      <c r="F96" s="625"/>
      <c r="G96" s="590"/>
      <c r="H96" s="590"/>
      <c r="I96" s="590"/>
      <c r="J96" s="590"/>
      <c r="K96" s="590"/>
      <c r="L96" s="590"/>
      <c r="M96" s="590"/>
      <c r="N96" s="590"/>
      <c r="O96" s="590"/>
      <c r="P96" s="590"/>
      <c r="Q96" s="590"/>
      <c r="R96" s="590"/>
      <c r="S96" s="590"/>
      <c r="T96" s="590"/>
      <c r="U96" s="590"/>
      <c r="V96" s="590"/>
      <c r="W96" s="590"/>
      <c r="X96" s="590"/>
      <c r="Y96" s="590"/>
      <c r="Z96" s="590"/>
    </row>
    <row r="97" spans="1:26" ht="13.5" customHeight="1">
      <c r="A97" s="603">
        <v>45505</v>
      </c>
      <c r="B97" s="606" t="s">
        <v>2096</v>
      </c>
      <c r="C97" s="604">
        <v>1450</v>
      </c>
      <c r="D97" s="601"/>
      <c r="E97" s="590"/>
      <c r="F97" s="625"/>
      <c r="G97" s="590"/>
      <c r="H97" s="590"/>
      <c r="I97" s="590"/>
      <c r="J97" s="590"/>
      <c r="K97" s="590"/>
      <c r="L97" s="590"/>
      <c r="M97" s="590"/>
      <c r="N97" s="590"/>
      <c r="O97" s="590"/>
      <c r="P97" s="590"/>
      <c r="Q97" s="590"/>
      <c r="R97" s="590"/>
      <c r="S97" s="590"/>
      <c r="T97" s="590"/>
      <c r="U97" s="590"/>
      <c r="V97" s="590"/>
      <c r="W97" s="590"/>
      <c r="X97" s="590"/>
      <c r="Y97" s="590"/>
      <c r="Z97" s="590"/>
    </row>
    <row r="98" spans="1:26" ht="13.5" customHeight="1">
      <c r="A98" s="603">
        <v>45505</v>
      </c>
      <c r="B98" s="608" t="s">
        <v>2331</v>
      </c>
      <c r="C98" s="604">
        <v>1200</v>
      </c>
      <c r="D98" s="601"/>
      <c r="E98" s="590"/>
      <c r="F98" s="625"/>
      <c r="G98" s="590"/>
      <c r="H98" s="590"/>
      <c r="I98" s="590"/>
      <c r="J98" s="590"/>
      <c r="K98" s="590"/>
      <c r="L98" s="590"/>
      <c r="M98" s="590"/>
      <c r="N98" s="590"/>
      <c r="O98" s="590"/>
      <c r="P98" s="590"/>
      <c r="Q98" s="590"/>
      <c r="R98" s="590"/>
      <c r="S98" s="590"/>
      <c r="T98" s="590"/>
      <c r="U98" s="590"/>
      <c r="V98" s="590"/>
      <c r="W98" s="590"/>
      <c r="X98" s="590"/>
      <c r="Y98" s="590"/>
      <c r="Z98" s="590"/>
    </row>
    <row r="99" spans="1:26" ht="13.5" customHeight="1">
      <c r="A99" s="603">
        <v>45505</v>
      </c>
      <c r="B99" s="602" t="s">
        <v>2281</v>
      </c>
      <c r="C99" s="604">
        <v>139</v>
      </c>
      <c r="D99" s="601"/>
      <c r="E99" s="590"/>
      <c r="F99" s="625"/>
      <c r="G99" s="590"/>
      <c r="H99" s="590"/>
      <c r="I99" s="590"/>
      <c r="J99" s="590"/>
      <c r="K99" s="590"/>
      <c r="L99" s="590"/>
      <c r="M99" s="590"/>
      <c r="N99" s="590"/>
      <c r="O99" s="590"/>
      <c r="P99" s="590"/>
      <c r="Q99" s="590"/>
      <c r="R99" s="590"/>
      <c r="S99" s="590"/>
      <c r="T99" s="590"/>
      <c r="U99" s="590"/>
      <c r="V99" s="590"/>
      <c r="W99" s="590"/>
      <c r="X99" s="590"/>
      <c r="Y99" s="590"/>
      <c r="Z99" s="590"/>
    </row>
    <row r="100" spans="1:26" ht="13.5" customHeight="1">
      <c r="A100" s="603">
        <v>45536</v>
      </c>
      <c r="B100" s="607" t="s">
        <v>2342</v>
      </c>
      <c r="C100" s="604">
        <f>3150/2</f>
        <v>1575</v>
      </c>
      <c r="D100" s="601"/>
      <c r="E100" s="590"/>
      <c r="F100" s="625"/>
      <c r="G100" s="590"/>
      <c r="H100" s="590"/>
      <c r="I100" s="590"/>
      <c r="J100" s="590"/>
      <c r="K100" s="590"/>
      <c r="L100" s="590"/>
      <c r="M100" s="590"/>
      <c r="N100" s="590"/>
      <c r="O100" s="590"/>
      <c r="P100" s="590"/>
      <c r="Q100" s="590"/>
      <c r="R100" s="590"/>
      <c r="S100" s="590"/>
      <c r="T100" s="590"/>
      <c r="U100" s="590"/>
      <c r="V100" s="590"/>
      <c r="W100" s="590"/>
      <c r="X100" s="590"/>
      <c r="Y100" s="590"/>
      <c r="Z100" s="590"/>
    </row>
    <row r="101" spans="1:26" ht="13.5" customHeight="1">
      <c r="A101" s="603">
        <v>45536</v>
      </c>
      <c r="B101" s="602" t="s">
        <v>2281</v>
      </c>
      <c r="C101" s="604">
        <v>139</v>
      </c>
      <c r="D101" s="601"/>
      <c r="E101" s="590"/>
      <c r="F101" s="625"/>
      <c r="G101" s="590"/>
      <c r="H101" s="590"/>
      <c r="I101" s="590"/>
      <c r="J101" s="590"/>
      <c r="K101" s="590"/>
      <c r="L101" s="590"/>
      <c r="M101" s="590"/>
      <c r="N101" s="590"/>
      <c r="O101" s="590"/>
      <c r="P101" s="590"/>
      <c r="Q101" s="590"/>
      <c r="R101" s="590"/>
      <c r="S101" s="590"/>
      <c r="T101" s="590"/>
      <c r="U101" s="590"/>
      <c r="V101" s="590"/>
      <c r="W101" s="590"/>
      <c r="X101" s="590"/>
      <c r="Y101" s="590"/>
      <c r="Z101" s="590"/>
    </row>
    <row r="102" spans="1:26" ht="13.5" customHeight="1">
      <c r="A102" s="603">
        <v>45566</v>
      </c>
      <c r="B102" s="606" t="s">
        <v>2102</v>
      </c>
      <c r="C102" s="604">
        <v>1450</v>
      </c>
      <c r="D102" s="601"/>
      <c r="E102" s="590"/>
      <c r="F102" s="625"/>
      <c r="G102" s="590"/>
      <c r="H102" s="590"/>
      <c r="I102" s="590"/>
      <c r="J102" s="590"/>
      <c r="K102" s="590"/>
      <c r="L102" s="590"/>
      <c r="M102" s="590"/>
      <c r="N102" s="590"/>
      <c r="O102" s="590"/>
      <c r="P102" s="590"/>
      <c r="Q102" s="590"/>
      <c r="R102" s="590"/>
      <c r="S102" s="590"/>
      <c r="T102" s="590"/>
      <c r="U102" s="590"/>
      <c r="V102" s="590"/>
      <c r="W102" s="590"/>
      <c r="X102" s="590"/>
      <c r="Y102" s="590"/>
      <c r="Z102" s="590"/>
    </row>
    <row r="103" spans="1:26" ht="13.5" customHeight="1">
      <c r="A103" s="603">
        <v>45566</v>
      </c>
      <c r="B103" s="606" t="s">
        <v>2104</v>
      </c>
      <c r="C103" s="604">
        <v>1450</v>
      </c>
      <c r="D103" s="601"/>
      <c r="E103" s="590"/>
      <c r="F103" s="625"/>
      <c r="G103" s="590"/>
      <c r="H103" s="590"/>
      <c r="I103" s="590"/>
      <c r="J103" s="590"/>
      <c r="K103" s="590"/>
      <c r="L103" s="590"/>
      <c r="M103" s="590"/>
      <c r="N103" s="590"/>
      <c r="O103" s="590"/>
      <c r="P103" s="590"/>
      <c r="Q103" s="590"/>
      <c r="R103" s="590"/>
      <c r="S103" s="590"/>
      <c r="T103" s="590"/>
      <c r="U103" s="590"/>
      <c r="V103" s="590"/>
      <c r="W103" s="590"/>
      <c r="X103" s="590"/>
      <c r="Y103" s="590"/>
      <c r="Z103" s="590"/>
    </row>
    <row r="104" spans="1:26" ht="13.5" customHeight="1">
      <c r="A104" s="603">
        <v>45566</v>
      </c>
      <c r="B104" s="602" t="s">
        <v>2281</v>
      </c>
      <c r="C104" s="604">
        <v>139</v>
      </c>
      <c r="D104" s="601"/>
      <c r="E104" s="590"/>
      <c r="F104" s="625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  <c r="Q104" s="590"/>
      <c r="R104" s="590"/>
      <c r="S104" s="590"/>
      <c r="T104" s="590"/>
      <c r="U104" s="590"/>
      <c r="V104" s="590"/>
      <c r="W104" s="590"/>
      <c r="X104" s="590"/>
      <c r="Y104" s="590"/>
      <c r="Z104" s="590"/>
    </row>
    <row r="105" spans="1:26" ht="13.5" customHeight="1">
      <c r="A105" s="603">
        <v>45597</v>
      </c>
      <c r="B105" s="606" t="s">
        <v>2107</v>
      </c>
      <c r="C105" s="604">
        <v>1450</v>
      </c>
      <c r="D105" s="601"/>
      <c r="E105" s="590"/>
      <c r="F105" s="625"/>
      <c r="G105" s="590"/>
      <c r="H105" s="590"/>
      <c r="I105" s="590"/>
      <c r="J105" s="590"/>
      <c r="K105" s="590"/>
      <c r="L105" s="590"/>
      <c r="M105" s="590"/>
      <c r="N105" s="590"/>
      <c r="O105" s="590"/>
      <c r="P105" s="590"/>
      <c r="Q105" s="590"/>
      <c r="R105" s="590"/>
      <c r="S105" s="590"/>
      <c r="T105" s="590"/>
      <c r="U105" s="590"/>
      <c r="V105" s="590"/>
      <c r="W105" s="590"/>
      <c r="X105" s="590"/>
      <c r="Y105" s="590"/>
      <c r="Z105" s="590"/>
    </row>
    <row r="106" spans="1:26" ht="13.5" customHeight="1">
      <c r="A106" s="603">
        <v>45597</v>
      </c>
      <c r="B106" s="606" t="s">
        <v>2336</v>
      </c>
      <c r="C106" s="604">
        <f>3300-C98</f>
        <v>2100</v>
      </c>
      <c r="D106" s="601"/>
      <c r="E106" s="590"/>
      <c r="F106" s="625"/>
      <c r="G106" s="590"/>
      <c r="H106" s="590"/>
      <c r="I106" s="590"/>
      <c r="J106" s="590"/>
      <c r="K106" s="590"/>
      <c r="L106" s="590"/>
      <c r="M106" s="590"/>
      <c r="N106" s="590"/>
      <c r="O106" s="590"/>
      <c r="P106" s="590"/>
      <c r="Q106" s="590"/>
      <c r="R106" s="590"/>
      <c r="S106" s="590"/>
      <c r="T106" s="590"/>
      <c r="U106" s="590"/>
      <c r="V106" s="590"/>
      <c r="W106" s="590"/>
      <c r="X106" s="590"/>
      <c r="Y106" s="590"/>
      <c r="Z106" s="590"/>
    </row>
    <row r="107" spans="1:26" ht="13.5" customHeight="1">
      <c r="A107" s="603">
        <v>45597</v>
      </c>
      <c r="B107" s="606" t="s">
        <v>2108</v>
      </c>
      <c r="C107" s="604">
        <v>1450</v>
      </c>
      <c r="D107" s="601"/>
      <c r="E107" s="590"/>
      <c r="F107" s="625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/>
      <c r="Q107" s="590"/>
      <c r="R107" s="590"/>
      <c r="S107" s="590"/>
      <c r="T107" s="590"/>
      <c r="U107" s="590"/>
      <c r="V107" s="590"/>
      <c r="W107" s="590"/>
      <c r="X107" s="590"/>
      <c r="Y107" s="590"/>
      <c r="Z107" s="590"/>
    </row>
    <row r="108" spans="1:26" ht="13.5" customHeight="1">
      <c r="A108" s="603">
        <v>45597</v>
      </c>
      <c r="B108" s="602" t="s">
        <v>2281</v>
      </c>
      <c r="C108" s="604">
        <v>139</v>
      </c>
      <c r="D108" s="601"/>
      <c r="E108" s="590"/>
      <c r="F108" s="625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</row>
    <row r="109" spans="1:26" ht="13.5" customHeight="1">
      <c r="A109" s="617" t="s">
        <v>2304</v>
      </c>
      <c r="B109" s="606" t="s">
        <v>2140</v>
      </c>
      <c r="C109" s="618">
        <f>1200+1800+1200</f>
        <v>4200</v>
      </c>
      <c r="D109" s="601"/>
      <c r="E109" s="590"/>
      <c r="F109" s="625"/>
      <c r="G109" s="590"/>
      <c r="H109" s="590"/>
      <c r="I109" s="590"/>
      <c r="J109" s="590"/>
      <c r="K109" s="590"/>
      <c r="L109" s="590"/>
      <c r="M109" s="590"/>
      <c r="N109" s="590"/>
      <c r="O109" s="590"/>
      <c r="P109" s="590"/>
      <c r="Q109" s="590"/>
      <c r="R109" s="590"/>
      <c r="S109" s="590"/>
      <c r="T109" s="590"/>
      <c r="U109" s="590"/>
      <c r="V109" s="590"/>
      <c r="W109" s="590"/>
      <c r="X109" s="590"/>
      <c r="Y109" s="590"/>
      <c r="Z109" s="590"/>
    </row>
    <row r="110" spans="1:26" ht="13.5" customHeight="1">
      <c r="A110" s="603">
        <v>45627</v>
      </c>
      <c r="B110" s="602" t="s">
        <v>2281</v>
      </c>
      <c r="C110" s="604">
        <v>139</v>
      </c>
      <c r="D110" s="601"/>
      <c r="E110" s="590"/>
      <c r="F110" s="625"/>
      <c r="G110" s="590"/>
      <c r="H110" s="590"/>
      <c r="I110" s="590"/>
      <c r="J110" s="590"/>
      <c r="K110" s="590"/>
      <c r="L110" s="590"/>
      <c r="M110" s="590"/>
      <c r="N110" s="590"/>
      <c r="O110" s="590"/>
      <c r="P110" s="590"/>
      <c r="Q110" s="590"/>
      <c r="R110" s="590"/>
      <c r="S110" s="590"/>
      <c r="T110" s="590"/>
      <c r="U110" s="590"/>
      <c r="V110" s="590"/>
      <c r="W110" s="590"/>
      <c r="X110" s="590"/>
      <c r="Y110" s="590"/>
      <c r="Z110" s="590"/>
    </row>
    <row r="111" spans="1:26" ht="13.5" customHeight="1">
      <c r="A111" s="617" t="s">
        <v>2305</v>
      </c>
      <c r="B111" s="616" t="s">
        <v>2338</v>
      </c>
      <c r="C111" s="609">
        <v>1500</v>
      </c>
      <c r="D111" s="590"/>
      <c r="E111" s="590"/>
      <c r="F111" s="625"/>
      <c r="G111" s="590"/>
      <c r="H111" s="590"/>
      <c r="I111" s="590"/>
      <c r="J111" s="590"/>
      <c r="K111" s="590"/>
      <c r="L111" s="590"/>
      <c r="M111" s="590"/>
      <c r="N111" s="590"/>
      <c r="O111" s="590"/>
      <c r="P111" s="590"/>
      <c r="Q111" s="590"/>
      <c r="R111" s="590"/>
      <c r="S111" s="590"/>
      <c r="T111" s="590"/>
      <c r="U111" s="590"/>
      <c r="V111" s="590"/>
      <c r="W111" s="590"/>
      <c r="X111" s="590"/>
      <c r="Y111" s="590"/>
      <c r="Z111" s="590"/>
    </row>
    <row r="112" spans="1:26" ht="13.5" customHeight="1">
      <c r="A112" s="617" t="s">
        <v>2305</v>
      </c>
      <c r="B112" s="616" t="s">
        <v>2308</v>
      </c>
      <c r="C112" s="609">
        <f>200*25</f>
        <v>5000</v>
      </c>
      <c r="D112" s="601"/>
      <c r="E112" s="590"/>
      <c r="F112" s="625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0"/>
      <c r="T112" s="590"/>
      <c r="U112" s="590"/>
      <c r="V112" s="590"/>
      <c r="W112" s="590"/>
      <c r="X112" s="590"/>
      <c r="Y112" s="590"/>
      <c r="Z112" s="590"/>
    </row>
    <row r="113" spans="1:26" ht="13.5" customHeight="1">
      <c r="A113" s="642"/>
      <c r="B113" s="643" t="s">
        <v>14</v>
      </c>
      <c r="C113" s="644">
        <f>SUM(C78:C112)</f>
        <v>51731</v>
      </c>
      <c r="D113" s="601"/>
      <c r="E113" s="590"/>
      <c r="F113" s="625"/>
      <c r="G113" s="590"/>
      <c r="H113" s="590"/>
      <c r="I113" s="590"/>
      <c r="J113" s="590"/>
      <c r="K113" s="590"/>
      <c r="L113" s="590"/>
      <c r="M113" s="590"/>
      <c r="N113" s="590"/>
      <c r="O113" s="590"/>
      <c r="P113" s="590"/>
      <c r="Q113" s="590"/>
      <c r="R113" s="590"/>
      <c r="S113" s="590"/>
      <c r="T113" s="590"/>
      <c r="U113" s="590"/>
      <c r="V113" s="590"/>
      <c r="W113" s="590"/>
      <c r="X113" s="590"/>
      <c r="Y113" s="590"/>
      <c r="Z113" s="590"/>
    </row>
    <row r="114" spans="1:26" ht="13.5" customHeight="1">
      <c r="A114" s="736" t="s">
        <v>2340</v>
      </c>
      <c r="B114" s="667"/>
      <c r="C114" s="406"/>
      <c r="D114" s="601"/>
      <c r="E114" s="590"/>
      <c r="F114" s="625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</row>
    <row r="115" spans="1:26" ht="13.5" customHeight="1">
      <c r="A115" s="589"/>
      <c r="B115" s="590"/>
      <c r="C115" s="590"/>
      <c r="D115" s="601"/>
      <c r="E115" s="590"/>
      <c r="F115" s="625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</row>
    <row r="116" spans="1:26" ht="13.5" customHeight="1">
      <c r="A116" s="645" t="s">
        <v>2343</v>
      </c>
      <c r="B116" s="590"/>
      <c r="C116" s="605"/>
      <c r="D116" s="601"/>
      <c r="E116" s="590"/>
      <c r="F116" s="625"/>
      <c r="G116" s="590"/>
      <c r="H116" s="590"/>
      <c r="I116" s="590"/>
      <c r="J116" s="590"/>
      <c r="K116" s="590"/>
      <c r="L116" s="590"/>
      <c r="M116" s="590"/>
      <c r="N116" s="590"/>
      <c r="O116" s="590"/>
      <c r="P116" s="590"/>
      <c r="Q116" s="590"/>
      <c r="R116" s="590"/>
      <c r="S116" s="590"/>
      <c r="T116" s="590"/>
      <c r="U116" s="590"/>
      <c r="V116" s="590"/>
      <c r="W116" s="590"/>
      <c r="X116" s="590"/>
      <c r="Y116" s="590"/>
      <c r="Z116" s="590"/>
    </row>
    <row r="117" spans="1:26" ht="13.5" customHeight="1">
      <c r="A117" s="646" t="s">
        <v>2344</v>
      </c>
      <c r="B117" s="647" t="s">
        <v>2345</v>
      </c>
      <c r="C117" s="647" t="s">
        <v>2273</v>
      </c>
      <c r="D117" s="601"/>
      <c r="E117" s="590"/>
      <c r="F117" s="625"/>
      <c r="G117" s="590"/>
      <c r="H117" s="590"/>
      <c r="I117" s="590"/>
      <c r="J117" s="590"/>
      <c r="K117" s="590"/>
      <c r="L117" s="590"/>
      <c r="M117" s="590"/>
      <c r="N117" s="590"/>
      <c r="O117" s="590"/>
      <c r="P117" s="590"/>
      <c r="Q117" s="590"/>
      <c r="R117" s="590"/>
      <c r="S117" s="590"/>
      <c r="T117" s="590"/>
      <c r="U117" s="590"/>
      <c r="V117" s="590"/>
      <c r="W117" s="590"/>
      <c r="X117" s="590"/>
      <c r="Y117" s="590"/>
      <c r="Z117" s="590"/>
    </row>
    <row r="118" spans="1:26" ht="13.5" customHeight="1">
      <c r="A118" s="612" t="s">
        <v>2312</v>
      </c>
      <c r="B118" s="627" t="s">
        <v>2313</v>
      </c>
      <c r="C118" s="601">
        <v>1700</v>
      </c>
      <c r="D118" s="601"/>
      <c r="E118" s="590"/>
      <c r="F118" s="625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  <c r="R118" s="590"/>
      <c r="S118" s="590"/>
      <c r="T118" s="590"/>
      <c r="U118" s="590"/>
      <c r="V118" s="590"/>
      <c r="W118" s="590"/>
      <c r="X118" s="590"/>
      <c r="Y118" s="590"/>
      <c r="Z118" s="590"/>
    </row>
    <row r="119" spans="1:26" ht="13.5" customHeight="1">
      <c r="A119" s="612" t="s">
        <v>2312</v>
      </c>
      <c r="B119" s="406" t="s">
        <v>2277</v>
      </c>
      <c r="C119" s="601">
        <v>1800</v>
      </c>
      <c r="D119" s="601"/>
      <c r="E119" s="590"/>
      <c r="F119" s="625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</row>
    <row r="120" spans="1:26" ht="13.5" customHeight="1">
      <c r="A120" s="612" t="s">
        <v>2312</v>
      </c>
      <c r="B120" s="406" t="s">
        <v>614</v>
      </c>
      <c r="C120" s="601">
        <v>100</v>
      </c>
      <c r="D120" s="601">
        <f>SUM(C118:C121)</f>
        <v>4417.66</v>
      </c>
      <c r="E120" s="590"/>
      <c r="F120" s="625"/>
      <c r="G120" s="590"/>
      <c r="H120" s="590"/>
      <c r="I120" s="590"/>
      <c r="J120" s="590"/>
      <c r="K120" s="590"/>
      <c r="L120" s="590"/>
      <c r="M120" s="590"/>
      <c r="N120" s="590"/>
      <c r="O120" s="590"/>
      <c r="P120" s="590"/>
      <c r="Q120" s="590"/>
      <c r="R120" s="590"/>
      <c r="S120" s="590"/>
      <c r="T120" s="590"/>
      <c r="U120" s="590"/>
      <c r="V120" s="590"/>
      <c r="W120" s="590"/>
      <c r="X120" s="590"/>
      <c r="Y120" s="590"/>
      <c r="Z120" s="590"/>
    </row>
    <row r="121" spans="1:26" ht="13.5" customHeight="1">
      <c r="A121" s="612" t="s">
        <v>2346</v>
      </c>
      <c r="B121" s="406" t="s">
        <v>409</v>
      </c>
      <c r="C121" s="601">
        <v>817.66</v>
      </c>
      <c r="D121" s="601"/>
      <c r="E121" s="590"/>
      <c r="F121" s="625"/>
      <c r="G121" s="590"/>
      <c r="H121" s="590"/>
      <c r="I121" s="590"/>
      <c r="J121" s="590"/>
      <c r="K121" s="590"/>
      <c r="L121" s="590"/>
      <c r="M121" s="590"/>
      <c r="N121" s="590"/>
      <c r="O121" s="590"/>
      <c r="P121" s="590"/>
      <c r="Q121" s="590"/>
      <c r="R121" s="590"/>
      <c r="S121" s="590"/>
      <c r="T121" s="590"/>
      <c r="U121" s="590"/>
      <c r="V121" s="590"/>
      <c r="W121" s="590"/>
      <c r="X121" s="590"/>
      <c r="Y121" s="590"/>
      <c r="Z121" s="590"/>
    </row>
    <row r="122" spans="1:26" ht="13.5" customHeight="1">
      <c r="A122" s="612" t="s">
        <v>2080</v>
      </c>
      <c r="B122" s="627" t="s">
        <v>2320</v>
      </c>
      <c r="C122" s="601">
        <v>2500</v>
      </c>
      <c r="D122" s="601"/>
      <c r="E122" s="590"/>
      <c r="F122" s="625"/>
      <c r="G122" s="590"/>
      <c r="H122" s="590"/>
      <c r="I122" s="590"/>
      <c r="J122" s="590"/>
      <c r="K122" s="590"/>
      <c r="L122" s="590"/>
      <c r="M122" s="590"/>
      <c r="N122" s="590"/>
      <c r="O122" s="590"/>
      <c r="P122" s="590"/>
      <c r="Q122" s="590"/>
      <c r="R122" s="590"/>
      <c r="S122" s="590"/>
      <c r="T122" s="590"/>
      <c r="U122" s="590"/>
      <c r="V122" s="590"/>
      <c r="W122" s="590"/>
      <c r="X122" s="590"/>
      <c r="Y122" s="590"/>
      <c r="Z122" s="590"/>
    </row>
    <row r="123" spans="1:26" ht="13.5" customHeight="1">
      <c r="A123" s="612" t="s">
        <v>2080</v>
      </c>
      <c r="B123" s="406" t="s">
        <v>2277</v>
      </c>
      <c r="C123" s="601">
        <v>1800</v>
      </c>
      <c r="D123" s="605">
        <f>SUM(C122:C124)</f>
        <v>4400</v>
      </c>
      <c r="E123" s="590"/>
      <c r="F123" s="625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</row>
    <row r="124" spans="1:26" ht="13.5" customHeight="1">
      <c r="A124" s="612" t="s">
        <v>2080</v>
      </c>
      <c r="B124" s="406" t="s">
        <v>614</v>
      </c>
      <c r="C124" s="601">
        <v>100</v>
      </c>
      <c r="D124" s="605"/>
      <c r="E124" s="590"/>
      <c r="F124" s="625"/>
      <c r="G124" s="590"/>
      <c r="H124" s="590"/>
      <c r="I124" s="590"/>
      <c r="J124" s="590"/>
      <c r="K124" s="590"/>
      <c r="L124" s="590"/>
      <c r="M124" s="590"/>
      <c r="N124" s="590"/>
      <c r="O124" s="590"/>
      <c r="P124" s="590"/>
      <c r="Q124" s="590"/>
      <c r="R124" s="590"/>
      <c r="S124" s="590"/>
      <c r="T124" s="590"/>
      <c r="U124" s="590"/>
      <c r="V124" s="590"/>
      <c r="W124" s="590"/>
      <c r="X124" s="590"/>
      <c r="Y124" s="590"/>
      <c r="Z124" s="590"/>
    </row>
    <row r="125" spans="1:26" ht="13.5" customHeight="1">
      <c r="A125" s="612" t="s">
        <v>2083</v>
      </c>
      <c r="B125" s="627" t="s">
        <v>2322</v>
      </c>
      <c r="C125" s="601">
        <v>2250</v>
      </c>
      <c r="D125" s="605"/>
      <c r="E125" s="590"/>
      <c r="F125" s="625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  <c r="R125" s="590"/>
      <c r="S125" s="590"/>
      <c r="T125" s="590"/>
      <c r="U125" s="590"/>
      <c r="V125" s="590"/>
      <c r="W125" s="590"/>
      <c r="X125" s="590"/>
      <c r="Y125" s="590"/>
      <c r="Z125" s="590"/>
    </row>
    <row r="126" spans="1:26" ht="13.5" customHeight="1">
      <c r="A126" s="612" t="s">
        <v>2083</v>
      </c>
      <c r="B126" s="406" t="s">
        <v>2277</v>
      </c>
      <c r="C126" s="601">
        <v>1800</v>
      </c>
      <c r="D126" s="605">
        <f>SUM(C125:C127)</f>
        <v>4150</v>
      </c>
      <c r="E126" s="590"/>
      <c r="F126" s="625"/>
      <c r="G126" s="590"/>
      <c r="H126" s="590"/>
      <c r="I126" s="590"/>
      <c r="J126" s="590"/>
      <c r="K126" s="590"/>
      <c r="L126" s="590"/>
      <c r="M126" s="590"/>
      <c r="N126" s="590"/>
      <c r="O126" s="590"/>
      <c r="P126" s="590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</row>
    <row r="127" spans="1:26" ht="13.5" customHeight="1">
      <c r="A127" s="612" t="s">
        <v>2083</v>
      </c>
      <c r="B127" s="406" t="s">
        <v>614</v>
      </c>
      <c r="C127" s="601">
        <v>100</v>
      </c>
      <c r="D127" s="605"/>
      <c r="E127" s="590"/>
      <c r="F127" s="625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</row>
    <row r="128" spans="1:26" ht="13.5" customHeight="1">
      <c r="A128" s="612" t="s">
        <v>2092</v>
      </c>
      <c r="B128" s="406" t="s">
        <v>2327</v>
      </c>
      <c r="C128" s="601">
        <v>300</v>
      </c>
      <c r="D128" s="605"/>
      <c r="E128" s="590"/>
      <c r="F128" s="625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  <c r="R128" s="590"/>
      <c r="S128" s="590"/>
      <c r="T128" s="590"/>
      <c r="U128" s="590"/>
      <c r="V128" s="590"/>
      <c r="W128" s="590"/>
      <c r="X128" s="590"/>
      <c r="Y128" s="590"/>
      <c r="Z128" s="590"/>
    </row>
    <row r="129" spans="1:26" ht="13.5" customHeight="1">
      <c r="A129" s="612" t="s">
        <v>2092</v>
      </c>
      <c r="B129" s="406" t="s">
        <v>2277</v>
      </c>
      <c r="C129" s="601">
        <v>1800</v>
      </c>
      <c r="D129" s="605">
        <f>SUM(C128:C130)</f>
        <v>2200</v>
      </c>
      <c r="E129" s="590"/>
      <c r="F129" s="625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  <c r="Q129" s="590"/>
      <c r="R129" s="590"/>
      <c r="S129" s="590"/>
      <c r="T129" s="590"/>
      <c r="U129" s="590"/>
      <c r="V129" s="590"/>
      <c r="W129" s="590"/>
      <c r="X129" s="590"/>
      <c r="Y129" s="590"/>
      <c r="Z129" s="590"/>
    </row>
    <row r="130" spans="1:26" ht="13.5" customHeight="1">
      <c r="A130" s="612" t="s">
        <v>2092</v>
      </c>
      <c r="B130" s="406" t="s">
        <v>614</v>
      </c>
      <c r="C130" s="601">
        <v>100</v>
      </c>
      <c r="D130" s="605"/>
      <c r="E130" s="590"/>
      <c r="F130" s="625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  <c r="R130" s="590"/>
      <c r="S130" s="590"/>
      <c r="T130" s="590"/>
      <c r="U130" s="590"/>
      <c r="V130" s="590"/>
      <c r="W130" s="590"/>
      <c r="X130" s="590"/>
      <c r="Y130" s="590"/>
      <c r="Z130" s="590"/>
    </row>
    <row r="131" spans="1:26" ht="13.5" customHeight="1">
      <c r="A131" s="612" t="s">
        <v>2095</v>
      </c>
      <c r="B131" s="627" t="s">
        <v>2329</v>
      </c>
      <c r="C131" s="601">
        <v>3300</v>
      </c>
      <c r="D131" s="605"/>
      <c r="E131" s="590"/>
      <c r="F131" s="625"/>
      <c r="G131" s="590"/>
      <c r="H131" s="590"/>
      <c r="I131" s="590"/>
      <c r="J131" s="590"/>
      <c r="K131" s="590"/>
      <c r="L131" s="590"/>
      <c r="M131" s="590"/>
      <c r="N131" s="590"/>
      <c r="O131" s="590"/>
      <c r="P131" s="590"/>
      <c r="Q131" s="590"/>
      <c r="R131" s="590"/>
      <c r="S131" s="590"/>
      <c r="T131" s="590"/>
      <c r="U131" s="590"/>
      <c r="V131" s="590"/>
      <c r="W131" s="590"/>
      <c r="X131" s="590"/>
      <c r="Y131" s="590"/>
      <c r="Z131" s="590"/>
    </row>
    <row r="132" spans="1:26" ht="13.5" customHeight="1">
      <c r="A132" s="612" t="s">
        <v>2095</v>
      </c>
      <c r="B132" s="627" t="s">
        <v>2330</v>
      </c>
      <c r="C132" s="601">
        <v>2500</v>
      </c>
      <c r="D132" s="605"/>
      <c r="E132" s="590"/>
      <c r="F132" s="625"/>
      <c r="G132" s="590"/>
      <c r="H132" s="590"/>
      <c r="I132" s="590"/>
      <c r="J132" s="590"/>
      <c r="K132" s="590"/>
      <c r="L132" s="590"/>
      <c r="M132" s="590"/>
      <c r="N132" s="590"/>
      <c r="O132" s="590"/>
      <c r="P132" s="590"/>
      <c r="Q132" s="590"/>
      <c r="R132" s="590"/>
      <c r="S132" s="590"/>
      <c r="T132" s="590"/>
      <c r="U132" s="590"/>
      <c r="V132" s="590"/>
      <c r="W132" s="590"/>
      <c r="X132" s="590"/>
      <c r="Y132" s="590"/>
      <c r="Z132" s="590"/>
    </row>
    <row r="133" spans="1:26" ht="13.5" customHeight="1">
      <c r="A133" s="612" t="s">
        <v>2095</v>
      </c>
      <c r="B133" s="406" t="s">
        <v>2277</v>
      </c>
      <c r="C133" s="601">
        <v>1800</v>
      </c>
      <c r="D133" s="605">
        <f>SUM(C131:C134)</f>
        <v>7700</v>
      </c>
      <c r="E133" s="590"/>
      <c r="F133" s="625"/>
      <c r="G133" s="590"/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  <c r="R133" s="590"/>
      <c r="S133" s="590"/>
      <c r="T133" s="590"/>
      <c r="U133" s="590"/>
      <c r="V133" s="590"/>
      <c r="W133" s="590"/>
      <c r="X133" s="590"/>
      <c r="Y133" s="590"/>
      <c r="Z133" s="590"/>
    </row>
    <row r="134" spans="1:26" ht="13.5" customHeight="1">
      <c r="A134" s="612" t="s">
        <v>2095</v>
      </c>
      <c r="B134" s="406" t="s">
        <v>614</v>
      </c>
      <c r="C134" s="601">
        <v>100</v>
      </c>
      <c r="D134" s="605"/>
      <c r="E134" s="590"/>
      <c r="F134" s="625"/>
      <c r="G134" s="590"/>
      <c r="H134" s="590"/>
      <c r="I134" s="590"/>
      <c r="J134" s="590"/>
      <c r="K134" s="590"/>
      <c r="L134" s="590"/>
      <c r="M134" s="590"/>
      <c r="N134" s="590"/>
      <c r="O134" s="590"/>
      <c r="P134" s="590"/>
      <c r="Q134" s="590"/>
      <c r="R134" s="590"/>
      <c r="S134" s="590"/>
      <c r="T134" s="590"/>
      <c r="U134" s="590"/>
      <c r="V134" s="590"/>
      <c r="W134" s="590"/>
      <c r="X134" s="590"/>
      <c r="Y134" s="590"/>
      <c r="Z134" s="590"/>
    </row>
    <row r="135" spans="1:26" ht="13.5" customHeight="1">
      <c r="A135" s="612" t="s">
        <v>2099</v>
      </c>
      <c r="B135" s="406" t="s">
        <v>2277</v>
      </c>
      <c r="C135" s="601">
        <v>1800</v>
      </c>
      <c r="D135" s="605">
        <f>SUM(C135:C136)</f>
        <v>1900</v>
      </c>
      <c r="E135" s="590"/>
      <c r="F135" s="625"/>
      <c r="G135" s="590"/>
      <c r="H135" s="590"/>
      <c r="I135" s="590"/>
      <c r="J135" s="590"/>
      <c r="K135" s="590"/>
      <c r="L135" s="590"/>
      <c r="M135" s="590"/>
      <c r="N135" s="590"/>
      <c r="O135" s="590"/>
      <c r="P135" s="590"/>
      <c r="Q135" s="590"/>
      <c r="R135" s="590"/>
      <c r="S135" s="590"/>
      <c r="T135" s="590"/>
      <c r="U135" s="590"/>
      <c r="V135" s="590"/>
      <c r="W135" s="590"/>
      <c r="X135" s="590"/>
      <c r="Y135" s="590"/>
      <c r="Z135" s="590"/>
    </row>
    <row r="136" spans="1:26" ht="13.5" customHeight="1">
      <c r="A136" s="612" t="s">
        <v>2099</v>
      </c>
      <c r="B136" s="406" t="s">
        <v>614</v>
      </c>
      <c r="C136" s="601">
        <v>100</v>
      </c>
      <c r="D136" s="605"/>
      <c r="E136" s="590"/>
      <c r="F136" s="625"/>
      <c r="G136" s="590"/>
      <c r="H136" s="590"/>
      <c r="I136" s="590"/>
      <c r="J136" s="590"/>
      <c r="K136" s="590"/>
      <c r="L136" s="590"/>
      <c r="M136" s="590"/>
      <c r="N136" s="590"/>
      <c r="O136" s="590"/>
      <c r="P136" s="590"/>
      <c r="Q136" s="590"/>
      <c r="R136" s="590"/>
      <c r="S136" s="590"/>
      <c r="T136" s="590"/>
      <c r="U136" s="590"/>
      <c r="V136" s="590"/>
      <c r="W136" s="590"/>
      <c r="X136" s="590"/>
      <c r="Y136" s="590"/>
      <c r="Z136" s="590"/>
    </row>
    <row r="137" spans="1:26" ht="13.5" customHeight="1">
      <c r="A137" s="612" t="s">
        <v>2103</v>
      </c>
      <c r="B137" s="627" t="s">
        <v>2332</v>
      </c>
      <c r="C137" s="601">
        <v>2900</v>
      </c>
      <c r="D137" s="605"/>
      <c r="E137" s="590"/>
      <c r="F137" s="625"/>
      <c r="G137" s="590"/>
      <c r="H137" s="590"/>
      <c r="I137" s="590"/>
      <c r="J137" s="590"/>
      <c r="K137" s="590"/>
      <c r="L137" s="590"/>
      <c r="M137" s="590"/>
      <c r="N137" s="590"/>
      <c r="O137" s="590"/>
      <c r="P137" s="590"/>
      <c r="Q137" s="590"/>
      <c r="R137" s="590"/>
      <c r="S137" s="590"/>
      <c r="T137" s="590"/>
      <c r="U137" s="590"/>
      <c r="V137" s="590"/>
      <c r="W137" s="590"/>
      <c r="X137" s="590"/>
      <c r="Y137" s="590"/>
      <c r="Z137" s="590"/>
    </row>
    <row r="138" spans="1:26" ht="13.5" customHeight="1">
      <c r="A138" s="612" t="s">
        <v>2103</v>
      </c>
      <c r="B138" s="627" t="s">
        <v>2333</v>
      </c>
      <c r="C138" s="601">
        <v>1100</v>
      </c>
      <c r="D138" s="605"/>
      <c r="E138" s="590"/>
      <c r="F138" s="625"/>
      <c r="G138" s="590"/>
      <c r="H138" s="590"/>
      <c r="I138" s="590"/>
      <c r="J138" s="590"/>
      <c r="K138" s="590"/>
      <c r="L138" s="590"/>
      <c r="M138" s="590"/>
      <c r="N138" s="590"/>
      <c r="O138" s="590"/>
      <c r="P138" s="590"/>
      <c r="Q138" s="590"/>
      <c r="R138" s="590"/>
      <c r="S138" s="590"/>
      <c r="T138" s="590"/>
      <c r="U138" s="590"/>
      <c r="V138" s="590"/>
      <c r="W138" s="590"/>
      <c r="X138" s="590"/>
      <c r="Y138" s="590"/>
      <c r="Z138" s="590"/>
    </row>
    <row r="139" spans="1:26" ht="13.5" customHeight="1">
      <c r="A139" s="612" t="s">
        <v>2103</v>
      </c>
      <c r="B139" s="406" t="s">
        <v>2277</v>
      </c>
      <c r="C139" s="601">
        <v>1800</v>
      </c>
      <c r="D139" s="605"/>
      <c r="E139" s="590"/>
      <c r="F139" s="626" t="s">
        <v>2312</v>
      </c>
      <c r="G139" s="627" t="s">
        <v>2313</v>
      </c>
      <c r="H139" s="605">
        <f>C125</f>
        <v>2250</v>
      </c>
      <c r="I139" s="590"/>
      <c r="J139" s="590"/>
      <c r="K139" s="590"/>
      <c r="L139" s="590"/>
      <c r="M139" s="590"/>
      <c r="N139" s="590"/>
      <c r="O139" s="590"/>
      <c r="P139" s="590"/>
      <c r="Q139" s="590"/>
      <c r="R139" s="590"/>
      <c r="S139" s="590"/>
      <c r="T139" s="590"/>
      <c r="U139" s="590"/>
      <c r="V139" s="590"/>
      <c r="W139" s="590"/>
      <c r="X139" s="590"/>
      <c r="Y139" s="590"/>
      <c r="Z139" s="590"/>
    </row>
    <row r="140" spans="1:26" ht="13.5" customHeight="1">
      <c r="A140" s="612" t="s">
        <v>2103</v>
      </c>
      <c r="B140" s="406" t="s">
        <v>614</v>
      </c>
      <c r="C140" s="601">
        <v>100</v>
      </c>
      <c r="D140" s="605">
        <f>SUM(C137:C141)</f>
        <v>7800</v>
      </c>
      <c r="E140" s="590"/>
      <c r="F140" s="626" t="s">
        <v>2080</v>
      </c>
      <c r="G140" s="627" t="s">
        <v>2320</v>
      </c>
      <c r="H140" s="605">
        <f>C128</f>
        <v>300</v>
      </c>
      <c r="I140" s="590"/>
      <c r="J140" s="590"/>
      <c r="K140" s="590"/>
      <c r="L140" s="590"/>
      <c r="M140" s="590"/>
      <c r="N140" s="590"/>
      <c r="O140" s="590"/>
      <c r="P140" s="590"/>
      <c r="Q140" s="590"/>
      <c r="R140" s="590"/>
      <c r="S140" s="590"/>
      <c r="T140" s="590"/>
      <c r="U140" s="590"/>
      <c r="V140" s="590"/>
      <c r="W140" s="590"/>
      <c r="X140" s="590"/>
      <c r="Y140" s="590"/>
      <c r="Z140" s="590"/>
    </row>
    <row r="141" spans="1:26" ht="13.5" customHeight="1">
      <c r="A141" s="612" t="s">
        <v>2103</v>
      </c>
      <c r="B141" s="627" t="s">
        <v>2334</v>
      </c>
      <c r="C141" s="601">
        <v>1900</v>
      </c>
      <c r="D141" s="605"/>
      <c r="E141" s="590"/>
      <c r="F141" s="626" t="s">
        <v>2083</v>
      </c>
      <c r="G141" s="627" t="s">
        <v>2322</v>
      </c>
      <c r="H141" s="605">
        <f t="shared" ref="H141:H142" si="0">C131</f>
        <v>3300</v>
      </c>
      <c r="I141" s="590"/>
      <c r="J141" s="590"/>
      <c r="K141" s="590"/>
      <c r="L141" s="590"/>
      <c r="M141" s="590"/>
      <c r="N141" s="590"/>
      <c r="O141" s="590"/>
      <c r="P141" s="590"/>
      <c r="Q141" s="590"/>
      <c r="R141" s="590"/>
      <c r="S141" s="590"/>
      <c r="T141" s="590"/>
      <c r="U141" s="590"/>
      <c r="V141" s="590"/>
      <c r="W141" s="590"/>
      <c r="X141" s="590"/>
      <c r="Y141" s="590"/>
      <c r="Z141" s="590"/>
    </row>
    <row r="142" spans="1:26" ht="13.5" customHeight="1">
      <c r="A142" s="612" t="s">
        <v>2106</v>
      </c>
      <c r="B142" s="627" t="s">
        <v>2335</v>
      </c>
      <c r="C142" s="601">
        <v>2000</v>
      </c>
      <c r="D142" s="605"/>
      <c r="E142" s="590"/>
      <c r="F142" s="626" t="s">
        <v>2092</v>
      </c>
      <c r="G142" s="406" t="s">
        <v>2327</v>
      </c>
      <c r="H142" s="605">
        <f t="shared" si="0"/>
        <v>2500</v>
      </c>
      <c r="I142" s="590" t="s">
        <v>2388</v>
      </c>
      <c r="J142" s="590"/>
      <c r="K142" s="590"/>
      <c r="L142" s="590"/>
      <c r="M142" s="590"/>
      <c r="N142" s="590"/>
      <c r="O142" s="590"/>
      <c r="P142" s="590"/>
      <c r="Q142" s="590"/>
      <c r="R142" s="590"/>
      <c r="S142" s="590"/>
      <c r="T142" s="590"/>
      <c r="U142" s="590"/>
      <c r="V142" s="590"/>
      <c r="W142" s="590"/>
      <c r="X142" s="590"/>
      <c r="Y142" s="590"/>
      <c r="Z142" s="590"/>
    </row>
    <row r="143" spans="1:26" ht="13.5" customHeight="1">
      <c r="A143" s="612" t="s">
        <v>2106</v>
      </c>
      <c r="B143" s="406" t="s">
        <v>2277</v>
      </c>
      <c r="C143" s="601">
        <v>1800</v>
      </c>
      <c r="D143" s="605">
        <f>SUM(C142:C144)</f>
        <v>3900</v>
      </c>
      <c r="E143" s="590"/>
      <c r="F143" s="626" t="s">
        <v>2095</v>
      </c>
      <c r="G143" s="627" t="s">
        <v>2329</v>
      </c>
      <c r="H143" s="605">
        <f t="shared" ref="H143:H144" si="1">C137</f>
        <v>2900</v>
      </c>
      <c r="I143" s="590"/>
      <c r="J143" s="590"/>
      <c r="K143" s="590"/>
      <c r="L143" s="590"/>
      <c r="M143" s="590"/>
      <c r="N143" s="590"/>
      <c r="O143" s="590"/>
      <c r="P143" s="590"/>
      <c r="Q143" s="590"/>
      <c r="R143" s="590"/>
      <c r="S143" s="590"/>
      <c r="T143" s="590"/>
      <c r="U143" s="590"/>
      <c r="V143" s="590"/>
      <c r="W143" s="590"/>
      <c r="X143" s="590"/>
      <c r="Y143" s="590"/>
      <c r="Z143" s="590"/>
    </row>
    <row r="144" spans="1:26" ht="13.5" customHeight="1">
      <c r="A144" s="612" t="s">
        <v>2106</v>
      </c>
      <c r="B144" s="406" t="s">
        <v>614</v>
      </c>
      <c r="C144" s="601">
        <v>100</v>
      </c>
      <c r="D144" s="605"/>
      <c r="E144" s="590"/>
      <c r="F144" s="626" t="s">
        <v>2095</v>
      </c>
      <c r="G144" s="627" t="s">
        <v>2330</v>
      </c>
      <c r="H144" s="605">
        <f t="shared" si="1"/>
        <v>1100</v>
      </c>
      <c r="I144" s="590" t="s">
        <v>2389</v>
      </c>
      <c r="J144" s="590"/>
      <c r="K144" s="590"/>
      <c r="L144" s="590"/>
      <c r="M144" s="590"/>
      <c r="N144" s="590"/>
      <c r="O144" s="590"/>
      <c r="P144" s="590"/>
      <c r="Q144" s="590"/>
      <c r="R144" s="590"/>
      <c r="S144" s="590"/>
      <c r="T144" s="590"/>
      <c r="U144" s="590"/>
      <c r="V144" s="590"/>
      <c r="W144" s="590"/>
      <c r="X144" s="590"/>
      <c r="Y144" s="590"/>
      <c r="Z144" s="590"/>
    </row>
    <row r="145" spans="1:26" ht="13.5" customHeight="1">
      <c r="A145" s="612" t="s">
        <v>2302</v>
      </c>
      <c r="B145" s="627" t="s">
        <v>2337</v>
      </c>
      <c r="C145" s="601">
        <v>2800</v>
      </c>
      <c r="D145" s="605"/>
      <c r="E145" s="590"/>
      <c r="F145" s="626" t="s">
        <v>2103</v>
      </c>
      <c r="G145" s="627" t="s">
        <v>2332</v>
      </c>
      <c r="H145" s="605">
        <f t="shared" ref="H145:H146" si="2">C141</f>
        <v>1900</v>
      </c>
      <c r="I145" s="590"/>
      <c r="J145" s="590"/>
      <c r="K145" s="590"/>
      <c r="L145" s="590"/>
      <c r="M145" s="590"/>
      <c r="N145" s="590"/>
      <c r="O145" s="590"/>
      <c r="P145" s="590"/>
      <c r="Q145" s="590"/>
      <c r="R145" s="590"/>
      <c r="S145" s="590"/>
      <c r="T145" s="590"/>
      <c r="U145" s="590"/>
      <c r="V145" s="590"/>
      <c r="W145" s="590"/>
      <c r="X145" s="590"/>
      <c r="Y145" s="590"/>
      <c r="Z145" s="590"/>
    </row>
    <row r="146" spans="1:26" ht="13.5" customHeight="1">
      <c r="A146" s="612" t="s">
        <v>2302</v>
      </c>
      <c r="B146" s="406" t="s">
        <v>2277</v>
      </c>
      <c r="C146" s="601">
        <v>1800</v>
      </c>
      <c r="D146" s="605">
        <f>SUM(C145:C147)</f>
        <v>4700</v>
      </c>
      <c r="E146" s="590"/>
      <c r="F146" s="626" t="s">
        <v>2103</v>
      </c>
      <c r="G146" s="627" t="s">
        <v>2333</v>
      </c>
      <c r="H146" s="605">
        <f t="shared" si="2"/>
        <v>2000</v>
      </c>
      <c r="I146" s="590"/>
      <c r="J146" s="590"/>
      <c r="K146" s="590"/>
      <c r="L146" s="590"/>
      <c r="M146" s="590"/>
      <c r="N146" s="590"/>
      <c r="O146" s="590"/>
      <c r="P146" s="590"/>
      <c r="Q146" s="590"/>
      <c r="R146" s="590"/>
      <c r="S146" s="590"/>
      <c r="T146" s="590"/>
      <c r="U146" s="590"/>
      <c r="V146" s="590"/>
      <c r="W146" s="590"/>
      <c r="X146" s="590"/>
      <c r="Y146" s="590"/>
      <c r="Z146" s="590"/>
    </row>
    <row r="147" spans="1:26" ht="13.5" customHeight="1">
      <c r="A147" s="612" t="s">
        <v>2302</v>
      </c>
      <c r="B147" s="406" t="s">
        <v>614</v>
      </c>
      <c r="C147" s="601">
        <v>100</v>
      </c>
      <c r="D147" s="605"/>
      <c r="E147" s="590"/>
      <c r="F147" s="626" t="s">
        <v>2103</v>
      </c>
      <c r="G147" s="627" t="s">
        <v>2334</v>
      </c>
      <c r="H147" s="605">
        <f>C145</f>
        <v>2800</v>
      </c>
      <c r="I147" s="590"/>
      <c r="J147" s="590"/>
      <c r="K147" s="590"/>
      <c r="L147" s="590"/>
      <c r="M147" s="590"/>
      <c r="N147" s="590"/>
      <c r="O147" s="590"/>
      <c r="P147" s="590"/>
      <c r="Q147" s="590"/>
      <c r="R147" s="590"/>
      <c r="S147" s="590"/>
      <c r="T147" s="590"/>
      <c r="U147" s="590"/>
      <c r="V147" s="590"/>
      <c r="W147" s="590"/>
      <c r="X147" s="590"/>
      <c r="Y147" s="590"/>
      <c r="Z147" s="590"/>
    </row>
    <row r="148" spans="1:26" ht="13.5" customHeight="1">
      <c r="A148" s="589"/>
      <c r="B148" s="629"/>
      <c r="C148" s="592">
        <f>SUM(C118:C147)</f>
        <v>41167.660000000003</v>
      </c>
      <c r="D148" s="605"/>
      <c r="E148" s="590"/>
      <c r="F148" s="626" t="s">
        <v>2106</v>
      </c>
      <c r="G148" s="627" t="s">
        <v>2335</v>
      </c>
      <c r="H148" s="590"/>
      <c r="I148" s="590"/>
      <c r="J148" s="590"/>
      <c r="K148" s="590"/>
      <c r="L148" s="590"/>
      <c r="M148" s="590"/>
      <c r="N148" s="590"/>
      <c r="O148" s="590"/>
      <c r="P148" s="590"/>
      <c r="Q148" s="590"/>
      <c r="R148" s="590"/>
      <c r="S148" s="590"/>
      <c r="T148" s="590"/>
      <c r="U148" s="590"/>
      <c r="V148" s="590"/>
      <c r="W148" s="590"/>
      <c r="X148" s="590"/>
      <c r="Y148" s="590"/>
      <c r="Z148" s="590"/>
    </row>
    <row r="149" spans="1:26" ht="13.5" customHeight="1">
      <c r="A149" s="737" t="s">
        <v>2347</v>
      </c>
      <c r="B149" s="674"/>
      <c r="C149" s="675"/>
      <c r="D149" s="605"/>
      <c r="E149" s="590"/>
      <c r="F149" s="626" t="s">
        <v>2302</v>
      </c>
      <c r="G149" s="627" t="s">
        <v>2337</v>
      </c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</row>
    <row r="150" spans="1:26" ht="13.5" customHeight="1">
      <c r="A150" s="589"/>
      <c r="B150" s="629"/>
      <c r="C150" s="590"/>
      <c r="D150" s="605"/>
      <c r="E150" s="590"/>
      <c r="F150" s="626"/>
      <c r="G150" s="406"/>
      <c r="H150" s="590"/>
      <c r="I150" s="590"/>
      <c r="J150" s="590"/>
      <c r="K150" s="590"/>
      <c r="L150" s="590"/>
      <c r="M150" s="590"/>
      <c r="N150" s="590"/>
      <c r="O150" s="590"/>
      <c r="P150" s="590"/>
      <c r="Q150" s="590"/>
      <c r="R150" s="590"/>
      <c r="S150" s="590"/>
      <c r="T150" s="590"/>
      <c r="U150" s="590"/>
      <c r="V150" s="590"/>
      <c r="W150" s="590"/>
      <c r="X150" s="590"/>
      <c r="Y150" s="590"/>
      <c r="Z150" s="590"/>
    </row>
    <row r="151" spans="1:26" ht="13.5" customHeight="1">
      <c r="A151" s="738" t="s">
        <v>2348</v>
      </c>
      <c r="B151" s="667"/>
      <c r="C151" s="590"/>
      <c r="D151" s="605"/>
      <c r="E151" s="590"/>
      <c r="F151" s="626"/>
      <c r="G151" s="406"/>
      <c r="H151" s="590"/>
      <c r="I151" s="590"/>
      <c r="J151" s="590"/>
      <c r="K151" s="590"/>
      <c r="L151" s="590"/>
      <c r="M151" s="590"/>
      <c r="N151" s="590"/>
      <c r="O151" s="590"/>
      <c r="P151" s="590"/>
      <c r="Q151" s="590"/>
      <c r="R151" s="590"/>
      <c r="S151" s="590"/>
      <c r="T151" s="590"/>
      <c r="U151" s="590"/>
      <c r="V151" s="590"/>
      <c r="W151" s="590"/>
      <c r="X151" s="590"/>
      <c r="Y151" s="590"/>
      <c r="Z151" s="590"/>
    </row>
    <row r="152" spans="1:26" ht="13.5" customHeight="1">
      <c r="A152" s="589" t="s">
        <v>2095</v>
      </c>
      <c r="B152" s="590" t="s">
        <v>2349</v>
      </c>
      <c r="C152" s="590"/>
      <c r="D152" s="605"/>
      <c r="E152" s="590"/>
      <c r="F152" s="625"/>
      <c r="G152" s="629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  <c r="R152" s="590"/>
      <c r="S152" s="590"/>
      <c r="T152" s="590"/>
      <c r="U152" s="590"/>
      <c r="V152" s="590"/>
      <c r="W152" s="590"/>
      <c r="X152" s="590"/>
      <c r="Y152" s="590"/>
      <c r="Z152" s="590"/>
    </row>
    <row r="153" spans="1:26" ht="13.5" customHeight="1">
      <c r="A153" s="589" t="s">
        <v>2099</v>
      </c>
      <c r="B153" s="590" t="s">
        <v>2350</v>
      </c>
      <c r="C153" s="590"/>
      <c r="D153" s="605"/>
      <c r="E153" s="590"/>
      <c r="F153" s="640"/>
      <c r="G153" s="602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  <c r="R153" s="590"/>
      <c r="S153" s="590"/>
      <c r="T153" s="590"/>
      <c r="U153" s="590"/>
      <c r="V153" s="590"/>
      <c r="W153" s="590"/>
      <c r="X153" s="590"/>
      <c r="Y153" s="590"/>
      <c r="Z153" s="590"/>
    </row>
    <row r="154" spans="1:26" ht="13.5" customHeight="1">
      <c r="A154" s="589" t="s">
        <v>2302</v>
      </c>
      <c r="B154" s="590" t="s">
        <v>2351</v>
      </c>
      <c r="C154" s="590"/>
      <c r="D154" s="605"/>
      <c r="E154" s="590"/>
      <c r="F154" s="640"/>
      <c r="G154" s="602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</row>
    <row r="155" spans="1:26" ht="13.5" customHeight="1">
      <c r="A155" s="589"/>
      <c r="B155" s="590"/>
      <c r="C155" s="590"/>
      <c r="D155" s="605"/>
      <c r="E155" s="590"/>
      <c r="F155" s="640"/>
      <c r="G155" s="602"/>
      <c r="H155" s="590"/>
      <c r="I155" s="590"/>
      <c r="J155" s="590"/>
      <c r="K155" s="590"/>
      <c r="L155" s="590"/>
      <c r="M155" s="590"/>
      <c r="N155" s="590"/>
      <c r="O155" s="590"/>
      <c r="P155" s="590"/>
      <c r="Q155" s="590"/>
      <c r="R155" s="590"/>
      <c r="S155" s="590"/>
      <c r="T155" s="590"/>
      <c r="U155" s="590"/>
      <c r="V155" s="590"/>
      <c r="W155" s="590"/>
      <c r="X155" s="590"/>
      <c r="Y155" s="590"/>
      <c r="Z155" s="590"/>
    </row>
    <row r="156" spans="1:26" ht="13.5" customHeight="1">
      <c r="A156" s="739" t="s">
        <v>2352</v>
      </c>
      <c r="B156" s="667"/>
      <c r="C156" s="667"/>
      <c r="D156" s="605"/>
      <c r="E156" s="590"/>
      <c r="F156" s="640"/>
      <c r="G156" s="602"/>
      <c r="H156" s="590"/>
      <c r="I156" s="590"/>
      <c r="J156" s="590"/>
      <c r="K156" s="590"/>
      <c r="L156" s="590"/>
      <c r="M156" s="590"/>
      <c r="N156" s="590"/>
      <c r="O156" s="590"/>
      <c r="P156" s="590"/>
      <c r="Q156" s="590"/>
      <c r="R156" s="590"/>
      <c r="S156" s="590"/>
      <c r="T156" s="590"/>
      <c r="U156" s="590"/>
      <c r="V156" s="590"/>
      <c r="W156" s="590"/>
      <c r="X156" s="590"/>
      <c r="Y156" s="590"/>
      <c r="Z156" s="590"/>
    </row>
    <row r="157" spans="1:26" ht="13.5" customHeight="1">
      <c r="A157" s="589"/>
      <c r="B157" s="589"/>
      <c r="C157" s="589"/>
      <c r="D157" s="605"/>
      <c r="E157" s="590"/>
      <c r="F157" s="640"/>
      <c r="G157" s="602"/>
      <c r="H157" s="590"/>
      <c r="I157" s="590"/>
      <c r="J157" s="590"/>
      <c r="K157" s="590"/>
      <c r="L157" s="590"/>
      <c r="M157" s="590"/>
      <c r="N157" s="590"/>
      <c r="O157" s="590"/>
      <c r="P157" s="590"/>
      <c r="Q157" s="590"/>
      <c r="R157" s="590"/>
      <c r="S157" s="590"/>
      <c r="T157" s="590"/>
      <c r="U157" s="590"/>
      <c r="V157" s="590"/>
      <c r="W157" s="590"/>
      <c r="X157" s="590"/>
      <c r="Y157" s="590"/>
      <c r="Z157" s="590"/>
    </row>
    <row r="158" spans="1:26" ht="13.5" customHeight="1">
      <c r="A158" s="589"/>
      <c r="B158" s="624" t="s">
        <v>2353</v>
      </c>
      <c r="C158" s="589"/>
      <c r="D158" s="605"/>
      <c r="E158" s="590"/>
      <c r="F158" s="640"/>
      <c r="G158" s="602"/>
      <c r="H158" s="590"/>
      <c r="I158" s="590"/>
      <c r="J158" s="590"/>
      <c r="K158" s="590"/>
      <c r="L158" s="590"/>
      <c r="M158" s="590"/>
      <c r="N158" s="590"/>
      <c r="O158" s="590"/>
      <c r="P158" s="590"/>
      <c r="Q158" s="590"/>
      <c r="R158" s="590"/>
      <c r="S158" s="590"/>
      <c r="T158" s="590"/>
      <c r="U158" s="590"/>
      <c r="V158" s="590"/>
      <c r="W158" s="590"/>
      <c r="X158" s="590"/>
      <c r="Y158" s="590"/>
      <c r="Z158" s="590"/>
    </row>
    <row r="159" spans="1:26" ht="13.5" customHeight="1">
      <c r="A159" s="589"/>
      <c r="B159" s="648" t="s">
        <v>2354</v>
      </c>
      <c r="C159" s="649">
        <v>12331.87</v>
      </c>
      <c r="D159" s="605"/>
      <c r="E159" s="590"/>
      <c r="F159" s="625"/>
      <c r="G159" s="590"/>
      <c r="H159" s="590"/>
      <c r="I159" s="590"/>
      <c r="J159" s="590"/>
      <c r="K159" s="590"/>
      <c r="L159" s="590"/>
      <c r="M159" s="590"/>
      <c r="N159" s="590"/>
      <c r="O159" s="590"/>
      <c r="P159" s="590"/>
      <c r="Q159" s="590"/>
      <c r="R159" s="590"/>
      <c r="S159" s="590"/>
      <c r="T159" s="590"/>
      <c r="U159" s="590"/>
      <c r="V159" s="590"/>
      <c r="W159" s="590"/>
      <c r="X159" s="590"/>
      <c r="Y159" s="590"/>
      <c r="Z159" s="590"/>
    </row>
    <row r="160" spans="1:26" ht="13.5" customHeight="1">
      <c r="A160" s="589"/>
      <c r="B160" s="648" t="s">
        <v>2311</v>
      </c>
      <c r="C160" s="649">
        <v>128.1</v>
      </c>
      <c r="D160" s="605"/>
      <c r="E160" s="590"/>
      <c r="F160" s="625"/>
      <c r="G160" s="590"/>
      <c r="H160" s="590"/>
      <c r="I160" s="590"/>
      <c r="J160" s="590"/>
      <c r="K160" s="590"/>
      <c r="L160" s="590"/>
      <c r="M160" s="590"/>
      <c r="N160" s="590"/>
      <c r="O160" s="590"/>
      <c r="P160" s="590"/>
      <c r="Q160" s="590"/>
      <c r="R160" s="590"/>
      <c r="S160" s="590"/>
      <c r="T160" s="590"/>
      <c r="U160" s="590"/>
      <c r="V160" s="590"/>
      <c r="W160" s="590"/>
      <c r="X160" s="590"/>
      <c r="Y160" s="590"/>
      <c r="Z160" s="590"/>
    </row>
    <row r="161" spans="1:26" ht="13.5" customHeight="1">
      <c r="A161" s="589"/>
      <c r="B161" s="648"/>
      <c r="C161" s="649"/>
      <c r="D161" s="605"/>
      <c r="E161" s="590"/>
      <c r="F161" s="625"/>
      <c r="G161" s="590"/>
      <c r="H161" s="590"/>
      <c r="I161" s="590"/>
      <c r="J161" s="590"/>
      <c r="K161" s="590"/>
      <c r="L161" s="590"/>
      <c r="M161" s="590"/>
      <c r="N161" s="590"/>
      <c r="O161" s="590"/>
      <c r="P161" s="590"/>
      <c r="Q161" s="590"/>
      <c r="R161" s="590"/>
      <c r="S161" s="590"/>
      <c r="T161" s="590"/>
      <c r="U161" s="590"/>
      <c r="V161" s="590"/>
      <c r="W161" s="590"/>
      <c r="X161" s="590"/>
      <c r="Y161" s="590"/>
      <c r="Z161" s="590"/>
    </row>
    <row r="162" spans="1:26" ht="13.5" customHeight="1">
      <c r="A162" s="589"/>
      <c r="B162" s="650" t="s">
        <v>2355</v>
      </c>
      <c r="C162" s="651">
        <f>C148+C159+C160-C113</f>
        <v>1896.6300000000047</v>
      </c>
      <c r="D162" s="605"/>
      <c r="E162" s="590"/>
      <c r="F162" s="625"/>
      <c r="G162" s="590"/>
      <c r="H162" s="590"/>
      <c r="I162" s="590"/>
      <c r="J162" s="590"/>
      <c r="K162" s="590"/>
      <c r="L162" s="590"/>
      <c r="M162" s="590"/>
      <c r="N162" s="590"/>
      <c r="O162" s="590"/>
      <c r="P162" s="590"/>
      <c r="Q162" s="590"/>
      <c r="R162" s="590"/>
      <c r="S162" s="590"/>
      <c r="T162" s="590"/>
      <c r="U162" s="590"/>
      <c r="V162" s="590"/>
      <c r="W162" s="590"/>
      <c r="X162" s="590"/>
      <c r="Y162" s="590"/>
      <c r="Z162" s="590"/>
    </row>
    <row r="163" spans="1:26" ht="13.5" customHeight="1">
      <c r="A163" s="589"/>
      <c r="B163" s="652" t="s">
        <v>2356</v>
      </c>
      <c r="C163" s="653">
        <f>C162+C85-E86</f>
        <v>3057.6300000000047</v>
      </c>
      <c r="D163" s="605"/>
      <c r="E163" s="590"/>
      <c r="F163" s="625"/>
      <c r="G163" s="590"/>
      <c r="H163" s="590"/>
      <c r="I163" s="590"/>
      <c r="J163" s="590"/>
      <c r="K163" s="590"/>
      <c r="L163" s="590"/>
      <c r="M163" s="590"/>
      <c r="N163" s="590"/>
      <c r="O163" s="590"/>
      <c r="P163" s="590"/>
      <c r="Q163" s="590"/>
      <c r="R163" s="590"/>
      <c r="S163" s="590"/>
      <c r="T163" s="590"/>
      <c r="U163" s="590"/>
      <c r="V163" s="590"/>
      <c r="W163" s="590"/>
      <c r="X163" s="590"/>
      <c r="Y163" s="590"/>
      <c r="Z163" s="590"/>
    </row>
    <row r="164" spans="1:26" ht="13.5" customHeight="1">
      <c r="A164" s="589"/>
      <c r="B164" s="590"/>
      <c r="C164" s="590"/>
      <c r="D164" s="604"/>
      <c r="E164" s="590"/>
      <c r="F164" s="625"/>
      <c r="G164" s="590"/>
      <c r="H164" s="590"/>
      <c r="I164" s="590"/>
      <c r="J164" s="590"/>
      <c r="K164" s="590"/>
      <c r="L164" s="590"/>
      <c r="M164" s="590"/>
      <c r="N164" s="590"/>
      <c r="O164" s="590"/>
      <c r="P164" s="590"/>
      <c r="Q164" s="590"/>
      <c r="R164" s="590"/>
      <c r="S164" s="590"/>
      <c r="T164" s="590"/>
      <c r="U164" s="590"/>
      <c r="V164" s="590"/>
      <c r="W164" s="590"/>
      <c r="X164" s="590"/>
      <c r="Y164" s="590"/>
      <c r="Z164" s="590"/>
    </row>
    <row r="165" spans="1:26" ht="13.5" customHeight="1">
      <c r="A165" s="602"/>
      <c r="B165" s="643" t="s">
        <v>2357</v>
      </c>
      <c r="C165" s="644" t="s">
        <v>2273</v>
      </c>
      <c r="D165" s="604" t="s">
        <v>2359</v>
      </c>
      <c r="E165" s="590"/>
      <c r="F165" s="625"/>
      <c r="G165" s="590"/>
      <c r="H165" s="590"/>
      <c r="I165" s="590"/>
      <c r="J165" s="590"/>
      <c r="K165" s="590"/>
      <c r="L165" s="590"/>
      <c r="M165" s="590"/>
      <c r="N165" s="590"/>
      <c r="O165" s="590"/>
      <c r="P165" s="590"/>
      <c r="Q165" s="590"/>
      <c r="R165" s="590"/>
      <c r="S165" s="590"/>
      <c r="T165" s="590"/>
      <c r="U165" s="590"/>
      <c r="V165" s="590"/>
      <c r="W165" s="590"/>
      <c r="X165" s="590"/>
      <c r="Y165" s="590"/>
      <c r="Z165" s="590"/>
    </row>
    <row r="166" spans="1:26" ht="13.5" customHeight="1">
      <c r="A166" s="631">
        <v>45323</v>
      </c>
      <c r="B166" s="602" t="s">
        <v>2358</v>
      </c>
      <c r="C166" s="604">
        <v>300</v>
      </c>
      <c r="D166" s="604" t="s">
        <v>2359</v>
      </c>
      <c r="E166" s="602"/>
      <c r="F166" s="625"/>
      <c r="G166" s="590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602"/>
      <c r="Z166" s="602"/>
    </row>
    <row r="167" spans="1:26" ht="13.5" customHeight="1">
      <c r="A167" s="631">
        <v>45352</v>
      </c>
      <c r="B167" s="616" t="s">
        <v>2164</v>
      </c>
      <c r="C167" s="604">
        <v>3600</v>
      </c>
      <c r="D167" s="604"/>
      <c r="E167" s="602"/>
      <c r="F167" s="625"/>
      <c r="G167" s="590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  <c r="Y167" s="602"/>
      <c r="Z167" s="602"/>
    </row>
    <row r="168" spans="1:26" ht="13.5" customHeight="1">
      <c r="A168" s="602">
        <v>2024</v>
      </c>
      <c r="B168" s="602" t="s">
        <v>2059</v>
      </c>
      <c r="C168" s="606">
        <v>22591.79</v>
      </c>
      <c r="D168" s="604"/>
      <c r="E168" s="602"/>
      <c r="F168" s="625"/>
      <c r="G168" s="590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  <c r="Y168" s="602"/>
      <c r="Z168" s="602"/>
    </row>
    <row r="169" spans="1:26" ht="13.5" customHeight="1">
      <c r="A169" s="602">
        <v>2024</v>
      </c>
      <c r="B169" s="602" t="s">
        <v>2360</v>
      </c>
      <c r="C169" s="606">
        <f>(16*2)*60</f>
        <v>1920</v>
      </c>
      <c r="D169" s="604"/>
      <c r="E169" s="602"/>
      <c r="F169" s="625"/>
      <c r="G169" s="590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  <c r="Y169" s="602"/>
      <c r="Z169" s="602"/>
    </row>
    <row r="170" spans="1:26" ht="13.5" customHeight="1">
      <c r="A170" s="631">
        <v>45383</v>
      </c>
      <c r="B170" s="602" t="s">
        <v>2361</v>
      </c>
      <c r="C170" s="604">
        <f>900+1000+(120*5)</f>
        <v>2500</v>
      </c>
      <c r="D170" s="604"/>
      <c r="E170" s="602"/>
      <c r="F170" s="625"/>
      <c r="G170" s="590"/>
      <c r="H170" s="602"/>
      <c r="I170" s="602"/>
      <c r="J170" s="602"/>
      <c r="K170" s="602"/>
      <c r="L170" s="602"/>
      <c r="M170" s="602"/>
      <c r="N170" s="602"/>
      <c r="O170" s="602"/>
      <c r="P170" s="602"/>
      <c r="Q170" s="602"/>
      <c r="R170" s="602"/>
      <c r="S170" s="602"/>
      <c r="T170" s="602"/>
      <c r="U170" s="602"/>
      <c r="V170" s="602"/>
      <c r="W170" s="602"/>
      <c r="X170" s="602"/>
      <c r="Y170" s="602"/>
      <c r="Z170" s="602"/>
    </row>
    <row r="171" spans="1:26" ht="13.5" customHeight="1">
      <c r="A171" s="631">
        <v>45383</v>
      </c>
      <c r="B171" s="602" t="s">
        <v>2362</v>
      </c>
      <c r="C171" s="604">
        <v>5000</v>
      </c>
      <c r="D171" s="604"/>
      <c r="E171" s="602"/>
      <c r="F171" s="625"/>
      <c r="G171" s="590"/>
      <c r="H171" s="602"/>
      <c r="I171" s="602"/>
      <c r="J171" s="602"/>
      <c r="K171" s="602"/>
      <c r="L171" s="602"/>
      <c r="M171" s="602"/>
      <c r="N171" s="602"/>
      <c r="O171" s="602"/>
      <c r="P171" s="602"/>
      <c r="Q171" s="602"/>
      <c r="R171" s="602"/>
      <c r="S171" s="602"/>
      <c r="T171" s="602"/>
      <c r="U171" s="602"/>
      <c r="V171" s="602"/>
      <c r="W171" s="602"/>
      <c r="X171" s="602"/>
      <c r="Y171" s="602"/>
      <c r="Z171" s="602"/>
    </row>
    <row r="172" spans="1:26" ht="13.5" customHeight="1">
      <c r="A172" s="631">
        <v>45383</v>
      </c>
      <c r="B172" s="602" t="s">
        <v>2363</v>
      </c>
      <c r="C172" s="604">
        <f>900+1000+(120*5)</f>
        <v>2500</v>
      </c>
      <c r="D172" s="605"/>
      <c r="E172" s="602"/>
      <c r="F172" s="625"/>
      <c r="G172" s="590"/>
      <c r="H172" s="602"/>
      <c r="I172" s="602"/>
      <c r="J172" s="602"/>
      <c r="K172" s="602"/>
      <c r="L172" s="602"/>
      <c r="M172" s="602"/>
      <c r="N172" s="602"/>
      <c r="O172" s="602"/>
      <c r="P172" s="602"/>
      <c r="Q172" s="602"/>
      <c r="R172" s="602"/>
      <c r="S172" s="602"/>
      <c r="T172" s="602"/>
      <c r="U172" s="602"/>
      <c r="V172" s="602"/>
      <c r="W172" s="602"/>
      <c r="X172" s="602"/>
      <c r="Y172" s="602"/>
      <c r="Z172" s="602"/>
    </row>
    <row r="173" spans="1:26" ht="13.5" customHeight="1">
      <c r="A173" s="642"/>
      <c r="B173" s="643" t="s">
        <v>14</v>
      </c>
      <c r="C173" s="644">
        <f>SUM(C166:C172)</f>
        <v>38411.79</v>
      </c>
      <c r="D173" s="605"/>
      <c r="E173" s="602"/>
      <c r="F173" s="625"/>
      <c r="G173" s="590"/>
      <c r="H173" s="602"/>
      <c r="I173" s="602"/>
      <c r="J173" s="602"/>
      <c r="K173" s="602"/>
      <c r="L173" s="602"/>
      <c r="M173" s="602"/>
      <c r="N173" s="602"/>
      <c r="O173" s="602"/>
      <c r="P173" s="602"/>
      <c r="Q173" s="602"/>
      <c r="R173" s="602"/>
      <c r="S173" s="602"/>
      <c r="T173" s="602"/>
      <c r="U173" s="602"/>
      <c r="V173" s="602"/>
      <c r="W173" s="602"/>
      <c r="X173" s="602"/>
      <c r="Y173" s="602"/>
      <c r="Z173" s="602"/>
    </row>
    <row r="174" spans="1:26" ht="13.5" customHeight="1">
      <c r="A174" s="589"/>
      <c r="B174" s="590"/>
      <c r="C174" s="590"/>
      <c r="D174" s="605"/>
      <c r="E174" s="590"/>
      <c r="F174" s="625"/>
      <c r="G174" s="590"/>
      <c r="H174" s="590"/>
      <c r="I174" s="590"/>
      <c r="J174" s="590"/>
      <c r="K174" s="590"/>
      <c r="L174" s="590"/>
      <c r="M174" s="590"/>
      <c r="N174" s="590"/>
      <c r="O174" s="590"/>
      <c r="P174" s="590"/>
      <c r="Q174" s="590"/>
      <c r="R174" s="590"/>
      <c r="S174" s="590"/>
      <c r="T174" s="590"/>
      <c r="U174" s="590"/>
      <c r="V174" s="590"/>
      <c r="W174" s="590"/>
      <c r="X174" s="590"/>
      <c r="Y174" s="590"/>
      <c r="Z174" s="590"/>
    </row>
    <row r="175" spans="1:26" ht="13.5" customHeight="1">
      <c r="A175" s="589"/>
      <c r="B175" s="590"/>
      <c r="C175" s="590"/>
      <c r="D175" s="605"/>
      <c r="E175" s="590"/>
      <c r="F175" s="625"/>
      <c r="G175" s="590"/>
      <c r="H175" s="590"/>
      <c r="I175" s="590"/>
      <c r="J175" s="590"/>
      <c r="K175" s="590"/>
      <c r="L175" s="590"/>
      <c r="M175" s="590"/>
      <c r="N175" s="590"/>
      <c r="O175" s="590"/>
      <c r="P175" s="590"/>
      <c r="Q175" s="590"/>
      <c r="R175" s="590"/>
      <c r="S175" s="590"/>
      <c r="T175" s="590"/>
      <c r="U175" s="590"/>
      <c r="V175" s="590"/>
      <c r="W175" s="590"/>
      <c r="X175" s="590"/>
      <c r="Y175" s="590"/>
      <c r="Z175" s="590"/>
    </row>
    <row r="176" spans="1:26" ht="13.5" customHeight="1">
      <c r="A176" s="589"/>
      <c r="B176" s="590"/>
      <c r="C176" s="590"/>
      <c r="D176" s="605"/>
      <c r="E176" s="590"/>
      <c r="F176" s="625"/>
      <c r="G176" s="590"/>
      <c r="H176" s="590"/>
      <c r="I176" s="590"/>
      <c r="J176" s="590"/>
      <c r="K176" s="590"/>
      <c r="L176" s="590"/>
      <c r="M176" s="590"/>
      <c r="N176" s="590"/>
      <c r="O176" s="590"/>
      <c r="P176" s="590"/>
      <c r="Q176" s="590"/>
      <c r="R176" s="590"/>
      <c r="S176" s="590"/>
      <c r="T176" s="590"/>
      <c r="U176" s="590"/>
      <c r="V176" s="590"/>
      <c r="W176" s="590"/>
      <c r="X176" s="590"/>
      <c r="Y176" s="590"/>
      <c r="Z176" s="590"/>
    </row>
    <row r="177" spans="1:26" ht="13.5" customHeight="1">
      <c r="A177" s="589"/>
      <c r="B177" s="590"/>
      <c r="C177" s="590"/>
      <c r="D177" s="605"/>
      <c r="E177" s="590"/>
      <c r="F177" s="625"/>
      <c r="G177" s="590"/>
      <c r="H177" s="590"/>
      <c r="I177" s="590"/>
      <c r="J177" s="590"/>
      <c r="K177" s="590"/>
      <c r="L177" s="590"/>
      <c r="M177" s="590"/>
      <c r="N177" s="590"/>
      <c r="O177" s="590"/>
      <c r="P177" s="590"/>
      <c r="Q177" s="590"/>
      <c r="R177" s="590"/>
      <c r="S177" s="590"/>
      <c r="T177" s="590"/>
      <c r="U177" s="590"/>
      <c r="V177" s="590"/>
      <c r="W177" s="590"/>
      <c r="X177" s="590"/>
      <c r="Y177" s="590"/>
      <c r="Z177" s="590"/>
    </row>
    <row r="178" spans="1:26" ht="13.5" customHeight="1">
      <c r="A178" s="589"/>
      <c r="B178" s="590"/>
      <c r="C178" s="590"/>
      <c r="D178" s="605"/>
      <c r="E178" s="590"/>
      <c r="F178" s="625"/>
      <c r="G178" s="590"/>
      <c r="H178" s="590"/>
      <c r="I178" s="590"/>
      <c r="J178" s="590"/>
      <c r="K178" s="590"/>
      <c r="L178" s="590"/>
      <c r="M178" s="590"/>
      <c r="N178" s="590"/>
      <c r="O178" s="590"/>
      <c r="P178" s="590"/>
      <c r="Q178" s="590"/>
      <c r="R178" s="590"/>
      <c r="S178" s="590"/>
      <c r="T178" s="590"/>
      <c r="U178" s="590"/>
      <c r="V178" s="590"/>
      <c r="W178" s="590"/>
      <c r="X178" s="590"/>
      <c r="Y178" s="590"/>
      <c r="Z178" s="590"/>
    </row>
    <row r="179" spans="1:26" ht="13.5" customHeight="1">
      <c r="A179" s="589"/>
      <c r="B179" s="590"/>
      <c r="C179" s="590"/>
      <c r="D179" s="605"/>
      <c r="E179" s="590"/>
      <c r="F179" s="625"/>
      <c r="G179" s="590"/>
      <c r="H179" s="590"/>
      <c r="I179" s="590"/>
      <c r="J179" s="590"/>
      <c r="K179" s="590"/>
      <c r="L179" s="590"/>
      <c r="M179" s="590"/>
      <c r="N179" s="590"/>
      <c r="O179" s="590"/>
      <c r="P179" s="590"/>
      <c r="Q179" s="590"/>
      <c r="R179" s="590"/>
      <c r="S179" s="590"/>
      <c r="T179" s="590"/>
      <c r="U179" s="590"/>
      <c r="V179" s="590"/>
      <c r="W179" s="590"/>
      <c r="X179" s="590"/>
      <c r="Y179" s="590"/>
      <c r="Z179" s="590"/>
    </row>
    <row r="180" spans="1:26" ht="13.5" customHeight="1">
      <c r="A180" s="589"/>
      <c r="B180" s="590"/>
      <c r="C180" s="590"/>
      <c r="D180" s="605"/>
      <c r="E180" s="590"/>
      <c r="F180" s="625"/>
      <c r="G180" s="590"/>
      <c r="H180" s="590"/>
      <c r="I180" s="590"/>
      <c r="J180" s="590"/>
      <c r="K180" s="590"/>
      <c r="L180" s="590"/>
      <c r="M180" s="590"/>
      <c r="N180" s="590"/>
      <c r="O180" s="590"/>
      <c r="P180" s="590"/>
      <c r="Q180" s="590"/>
      <c r="R180" s="590"/>
      <c r="S180" s="590"/>
      <c r="T180" s="590"/>
      <c r="U180" s="590"/>
      <c r="V180" s="590"/>
      <c r="W180" s="590"/>
      <c r="X180" s="590"/>
      <c r="Y180" s="590"/>
      <c r="Z180" s="590"/>
    </row>
    <row r="181" spans="1:26" ht="13.5" customHeight="1">
      <c r="A181" s="589"/>
      <c r="B181" s="590"/>
      <c r="C181" s="590"/>
      <c r="D181" s="605"/>
      <c r="E181" s="590"/>
      <c r="F181" s="625"/>
      <c r="G181" s="590"/>
      <c r="H181" s="590"/>
      <c r="I181" s="590"/>
      <c r="J181" s="590"/>
      <c r="K181" s="590"/>
      <c r="L181" s="590"/>
      <c r="M181" s="590"/>
      <c r="N181" s="590"/>
      <c r="O181" s="590"/>
      <c r="P181" s="590"/>
      <c r="Q181" s="590"/>
      <c r="R181" s="590"/>
      <c r="S181" s="590"/>
      <c r="T181" s="590"/>
      <c r="U181" s="590"/>
      <c r="V181" s="590"/>
      <c r="W181" s="590"/>
      <c r="X181" s="590"/>
      <c r="Y181" s="590"/>
      <c r="Z181" s="590"/>
    </row>
    <row r="182" spans="1:26" ht="13.5" customHeight="1">
      <c r="A182" s="589"/>
      <c r="B182" s="590"/>
      <c r="C182" s="590"/>
      <c r="D182" s="605"/>
      <c r="E182" s="590"/>
      <c r="F182" s="625"/>
      <c r="G182" s="590"/>
      <c r="H182" s="590"/>
      <c r="I182" s="590"/>
      <c r="J182" s="590"/>
      <c r="K182" s="590"/>
      <c r="L182" s="590"/>
      <c r="M182" s="590"/>
      <c r="N182" s="590"/>
      <c r="O182" s="590"/>
      <c r="P182" s="590"/>
      <c r="Q182" s="590"/>
      <c r="R182" s="590"/>
      <c r="S182" s="590"/>
      <c r="T182" s="590"/>
      <c r="U182" s="590"/>
      <c r="V182" s="590"/>
      <c r="W182" s="590"/>
      <c r="X182" s="590"/>
      <c r="Y182" s="590"/>
      <c r="Z182" s="590"/>
    </row>
    <row r="183" spans="1:26" ht="13.5" customHeight="1">
      <c r="A183" s="589"/>
      <c r="B183" s="590"/>
      <c r="C183" s="590"/>
      <c r="D183" s="605"/>
      <c r="E183" s="590"/>
      <c r="F183" s="625"/>
      <c r="G183" s="590"/>
      <c r="H183" s="590"/>
      <c r="I183" s="590"/>
      <c r="J183" s="590"/>
      <c r="K183" s="590"/>
      <c r="L183" s="590"/>
      <c r="M183" s="590"/>
      <c r="N183" s="590"/>
      <c r="O183" s="590"/>
      <c r="P183" s="590"/>
      <c r="Q183" s="590"/>
      <c r="R183" s="590"/>
      <c r="S183" s="590"/>
      <c r="T183" s="590"/>
      <c r="U183" s="590"/>
      <c r="V183" s="590"/>
      <c r="W183" s="590"/>
      <c r="X183" s="590"/>
      <c r="Y183" s="590"/>
      <c r="Z183" s="590"/>
    </row>
    <row r="184" spans="1:26" ht="13.5" customHeight="1">
      <c r="A184" s="589"/>
      <c r="B184" s="590"/>
      <c r="C184" s="590"/>
      <c r="D184" s="605"/>
      <c r="E184" s="590"/>
      <c r="F184" s="625"/>
      <c r="G184" s="590"/>
      <c r="H184" s="590"/>
      <c r="I184" s="590"/>
      <c r="J184" s="590"/>
      <c r="K184" s="590"/>
      <c r="L184" s="590"/>
      <c r="M184" s="590"/>
      <c r="N184" s="590"/>
      <c r="O184" s="590"/>
      <c r="P184" s="590"/>
      <c r="Q184" s="590"/>
      <c r="R184" s="590"/>
      <c r="S184" s="590"/>
      <c r="T184" s="590"/>
      <c r="U184" s="590"/>
      <c r="V184" s="590"/>
      <c r="W184" s="590"/>
      <c r="X184" s="590"/>
      <c r="Y184" s="590"/>
      <c r="Z184" s="590"/>
    </row>
    <row r="185" spans="1:26" ht="13.5" customHeight="1">
      <c r="A185" s="589"/>
      <c r="B185" s="590"/>
      <c r="C185" s="590"/>
      <c r="D185" s="605"/>
      <c r="E185" s="590"/>
      <c r="F185" s="625"/>
      <c r="G185" s="590"/>
      <c r="H185" s="590"/>
      <c r="I185" s="590"/>
      <c r="J185" s="590"/>
      <c r="K185" s="590"/>
      <c r="L185" s="590"/>
      <c r="M185" s="590"/>
      <c r="N185" s="590"/>
      <c r="O185" s="590"/>
      <c r="P185" s="590"/>
      <c r="Q185" s="590"/>
      <c r="R185" s="590"/>
      <c r="S185" s="590"/>
      <c r="T185" s="590"/>
      <c r="U185" s="590"/>
      <c r="V185" s="590"/>
      <c r="W185" s="590"/>
      <c r="X185" s="590"/>
      <c r="Y185" s="590"/>
      <c r="Z185" s="590"/>
    </row>
    <row r="186" spans="1:26" ht="13.5" customHeight="1">
      <c r="A186" s="589"/>
      <c r="B186" s="590"/>
      <c r="C186" s="590"/>
      <c r="D186" s="605"/>
      <c r="E186" s="590"/>
      <c r="F186" s="625"/>
      <c r="G186" s="590"/>
      <c r="H186" s="590"/>
      <c r="I186" s="590"/>
      <c r="J186" s="590"/>
      <c r="K186" s="590"/>
      <c r="L186" s="590"/>
      <c r="M186" s="590"/>
      <c r="N186" s="590"/>
      <c r="O186" s="590"/>
      <c r="P186" s="590"/>
      <c r="Q186" s="590"/>
      <c r="R186" s="590"/>
      <c r="S186" s="590"/>
      <c r="T186" s="590"/>
      <c r="U186" s="590"/>
      <c r="V186" s="590"/>
      <c r="W186" s="590"/>
      <c r="X186" s="590"/>
      <c r="Y186" s="590"/>
      <c r="Z186" s="590"/>
    </row>
    <row r="187" spans="1:26" ht="13.5" customHeight="1">
      <c r="A187" s="589"/>
      <c r="B187" s="590"/>
      <c r="C187" s="590"/>
      <c r="D187" s="605"/>
      <c r="E187" s="590"/>
      <c r="F187" s="625"/>
      <c r="G187" s="590"/>
      <c r="H187" s="590"/>
      <c r="I187" s="590"/>
      <c r="J187" s="590"/>
      <c r="K187" s="590"/>
      <c r="L187" s="590"/>
      <c r="M187" s="590"/>
      <c r="N187" s="590"/>
      <c r="O187" s="590"/>
      <c r="P187" s="590"/>
      <c r="Q187" s="590"/>
      <c r="R187" s="590"/>
      <c r="S187" s="590"/>
      <c r="T187" s="590"/>
      <c r="U187" s="590"/>
      <c r="V187" s="590"/>
      <c r="W187" s="590"/>
      <c r="X187" s="590"/>
      <c r="Y187" s="590"/>
      <c r="Z187" s="590"/>
    </row>
    <row r="188" spans="1:26" ht="13.5" customHeight="1">
      <c r="A188" s="589"/>
      <c r="B188" s="590"/>
      <c r="C188" s="590"/>
      <c r="D188" s="605"/>
      <c r="E188" s="590"/>
      <c r="F188" s="625"/>
      <c r="G188" s="590"/>
      <c r="H188" s="590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590"/>
      <c r="T188" s="590"/>
      <c r="U188" s="590"/>
      <c r="V188" s="590"/>
      <c r="W188" s="590"/>
      <c r="X188" s="590"/>
      <c r="Y188" s="590"/>
      <c r="Z188" s="590"/>
    </row>
    <row r="189" spans="1:26" ht="13.5" customHeight="1">
      <c r="A189" s="589"/>
      <c r="B189" s="590"/>
      <c r="C189" s="590"/>
      <c r="D189" s="605"/>
      <c r="E189" s="590"/>
      <c r="F189" s="625"/>
      <c r="G189" s="590"/>
      <c r="H189" s="590"/>
      <c r="I189" s="590"/>
      <c r="J189" s="590"/>
      <c r="K189" s="590"/>
      <c r="L189" s="590"/>
      <c r="M189" s="590"/>
      <c r="N189" s="590"/>
      <c r="O189" s="590"/>
      <c r="P189" s="590"/>
      <c r="Q189" s="590"/>
      <c r="R189" s="590"/>
      <c r="S189" s="590"/>
      <c r="T189" s="590"/>
      <c r="U189" s="590"/>
      <c r="V189" s="590"/>
      <c r="W189" s="590"/>
      <c r="X189" s="590"/>
      <c r="Y189" s="590"/>
      <c r="Z189" s="590"/>
    </row>
    <row r="190" spans="1:26" ht="13.5" customHeight="1">
      <c r="A190" s="589"/>
      <c r="B190" s="590"/>
      <c r="C190" s="590"/>
      <c r="D190" s="605"/>
      <c r="E190" s="590"/>
      <c r="F190" s="625"/>
      <c r="G190" s="590"/>
      <c r="H190" s="590"/>
      <c r="I190" s="590"/>
      <c r="J190" s="590"/>
      <c r="K190" s="590"/>
      <c r="L190" s="590"/>
      <c r="M190" s="590"/>
      <c r="N190" s="590"/>
      <c r="O190" s="590"/>
      <c r="P190" s="590"/>
      <c r="Q190" s="590"/>
      <c r="R190" s="590"/>
      <c r="S190" s="590"/>
      <c r="T190" s="590"/>
      <c r="U190" s="590"/>
      <c r="V190" s="590"/>
      <c r="W190" s="590"/>
      <c r="X190" s="590"/>
      <c r="Y190" s="590"/>
      <c r="Z190" s="590"/>
    </row>
    <row r="191" spans="1:26" ht="13.5" customHeight="1">
      <c r="A191" s="589"/>
      <c r="B191" s="590"/>
      <c r="C191" s="590"/>
      <c r="D191" s="605"/>
      <c r="E191" s="590"/>
      <c r="F191" s="625"/>
      <c r="G191" s="590"/>
      <c r="H191" s="590"/>
      <c r="I191" s="590"/>
      <c r="J191" s="590"/>
      <c r="K191" s="590"/>
      <c r="L191" s="590"/>
      <c r="M191" s="590"/>
      <c r="N191" s="590"/>
      <c r="O191" s="590"/>
      <c r="P191" s="590"/>
      <c r="Q191" s="590"/>
      <c r="R191" s="590"/>
      <c r="S191" s="590"/>
      <c r="T191" s="590"/>
      <c r="U191" s="590"/>
      <c r="V191" s="590"/>
      <c r="W191" s="590"/>
      <c r="X191" s="590"/>
      <c r="Y191" s="590"/>
      <c r="Z191" s="590"/>
    </row>
    <row r="192" spans="1:26" ht="13.5" customHeight="1">
      <c r="A192" s="589"/>
      <c r="B192" s="590"/>
      <c r="C192" s="590"/>
      <c r="D192" s="605"/>
      <c r="E192" s="590"/>
      <c r="F192" s="625"/>
      <c r="G192" s="590"/>
      <c r="H192" s="590"/>
      <c r="I192" s="590"/>
      <c r="J192" s="590"/>
      <c r="K192" s="590"/>
      <c r="L192" s="590"/>
      <c r="M192" s="590"/>
      <c r="N192" s="590"/>
      <c r="O192" s="590"/>
      <c r="P192" s="590"/>
      <c r="Q192" s="590"/>
      <c r="R192" s="590"/>
      <c r="S192" s="590"/>
      <c r="T192" s="590"/>
      <c r="U192" s="590"/>
      <c r="V192" s="590"/>
      <c r="W192" s="590"/>
      <c r="X192" s="590"/>
      <c r="Y192" s="590"/>
      <c r="Z192" s="590"/>
    </row>
    <row r="193" spans="1:26" ht="13.5" customHeight="1">
      <c r="A193" s="589"/>
      <c r="B193" s="590"/>
      <c r="C193" s="590"/>
      <c r="D193" s="605"/>
      <c r="E193" s="590"/>
      <c r="F193" s="625"/>
      <c r="G193" s="590"/>
      <c r="H193" s="590"/>
      <c r="I193" s="590"/>
      <c r="J193" s="590"/>
      <c r="K193" s="590"/>
      <c r="L193" s="590"/>
      <c r="M193" s="590"/>
      <c r="N193" s="590"/>
      <c r="O193" s="590"/>
      <c r="P193" s="590"/>
      <c r="Q193" s="590"/>
      <c r="R193" s="590"/>
      <c r="S193" s="590"/>
      <c r="T193" s="590"/>
      <c r="U193" s="590"/>
      <c r="V193" s="590"/>
      <c r="W193" s="590"/>
      <c r="X193" s="590"/>
      <c r="Y193" s="590"/>
      <c r="Z193" s="590"/>
    </row>
    <row r="194" spans="1:26" ht="13.5" customHeight="1">
      <c r="A194" s="589"/>
      <c r="B194" s="590"/>
      <c r="C194" s="590"/>
      <c r="D194" s="605"/>
      <c r="E194" s="590"/>
      <c r="F194" s="625"/>
      <c r="G194" s="590"/>
      <c r="H194" s="590"/>
      <c r="I194" s="590"/>
      <c r="J194" s="590"/>
      <c r="K194" s="590"/>
      <c r="L194" s="590"/>
      <c r="M194" s="590"/>
      <c r="N194" s="590"/>
      <c r="O194" s="590"/>
      <c r="P194" s="590"/>
      <c r="Q194" s="590"/>
      <c r="R194" s="590"/>
      <c r="S194" s="590"/>
      <c r="T194" s="590"/>
      <c r="U194" s="590"/>
      <c r="V194" s="590"/>
      <c r="W194" s="590"/>
      <c r="X194" s="590"/>
      <c r="Y194" s="590"/>
      <c r="Z194" s="590"/>
    </row>
    <row r="195" spans="1:26" ht="13.5" customHeight="1">
      <c r="A195" s="589"/>
      <c r="B195" s="590"/>
      <c r="C195" s="590"/>
      <c r="D195" s="605"/>
      <c r="E195" s="590"/>
      <c r="F195" s="625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590"/>
      <c r="T195" s="590"/>
      <c r="U195" s="590"/>
      <c r="V195" s="590"/>
      <c r="W195" s="590"/>
      <c r="X195" s="590"/>
      <c r="Y195" s="590"/>
      <c r="Z195" s="590"/>
    </row>
    <row r="196" spans="1:26" ht="13.5" customHeight="1">
      <c r="A196" s="589"/>
      <c r="B196" s="590"/>
      <c r="C196" s="590"/>
      <c r="D196" s="605"/>
      <c r="E196" s="590"/>
      <c r="F196" s="625"/>
      <c r="G196" s="590"/>
      <c r="H196" s="590"/>
      <c r="I196" s="590"/>
      <c r="J196" s="590"/>
      <c r="K196" s="590"/>
      <c r="L196" s="590"/>
      <c r="M196" s="590"/>
      <c r="N196" s="590"/>
      <c r="O196" s="590"/>
      <c r="P196" s="590"/>
      <c r="Q196" s="590"/>
      <c r="R196" s="590"/>
      <c r="S196" s="590"/>
      <c r="T196" s="590"/>
      <c r="U196" s="590"/>
      <c r="V196" s="590"/>
      <c r="W196" s="590"/>
      <c r="X196" s="590"/>
      <c r="Y196" s="590"/>
      <c r="Z196" s="590"/>
    </row>
    <row r="197" spans="1:26" ht="13.5" customHeight="1">
      <c r="A197" s="589"/>
      <c r="B197" s="590"/>
      <c r="C197" s="590"/>
      <c r="D197" s="605"/>
      <c r="E197" s="590"/>
      <c r="F197" s="625"/>
      <c r="G197" s="590"/>
      <c r="H197" s="590"/>
      <c r="I197" s="590"/>
      <c r="J197" s="590"/>
      <c r="K197" s="590"/>
      <c r="L197" s="590"/>
      <c r="M197" s="590"/>
      <c r="N197" s="590"/>
      <c r="O197" s="590"/>
      <c r="P197" s="590"/>
      <c r="Q197" s="590"/>
      <c r="R197" s="590"/>
      <c r="S197" s="590"/>
      <c r="T197" s="590"/>
      <c r="U197" s="590"/>
      <c r="V197" s="590"/>
      <c r="W197" s="590"/>
      <c r="X197" s="590"/>
      <c r="Y197" s="590"/>
      <c r="Z197" s="590"/>
    </row>
    <row r="198" spans="1:26" ht="13.5" customHeight="1">
      <c r="A198" s="589"/>
      <c r="B198" s="590"/>
      <c r="C198" s="590"/>
      <c r="D198" s="605"/>
      <c r="E198" s="590"/>
      <c r="F198" s="625"/>
      <c r="G198" s="590"/>
      <c r="H198" s="590"/>
      <c r="I198" s="590"/>
      <c r="J198" s="590"/>
      <c r="K198" s="590"/>
      <c r="L198" s="590"/>
      <c r="M198" s="590"/>
      <c r="N198" s="590"/>
      <c r="O198" s="590"/>
      <c r="P198" s="590"/>
      <c r="Q198" s="590"/>
      <c r="R198" s="590"/>
      <c r="S198" s="590"/>
      <c r="T198" s="590"/>
      <c r="U198" s="590"/>
      <c r="V198" s="590"/>
      <c r="W198" s="590"/>
      <c r="X198" s="590"/>
      <c r="Y198" s="590"/>
      <c r="Z198" s="590"/>
    </row>
    <row r="199" spans="1:26" ht="13.5" customHeight="1">
      <c r="A199" s="589"/>
      <c r="B199" s="590"/>
      <c r="C199" s="590"/>
      <c r="D199" s="605"/>
      <c r="E199" s="590"/>
      <c r="F199" s="625"/>
      <c r="G199" s="590"/>
      <c r="H199" s="590"/>
      <c r="I199" s="590"/>
      <c r="J199" s="590"/>
      <c r="K199" s="590"/>
      <c r="L199" s="590"/>
      <c r="M199" s="590"/>
      <c r="N199" s="590"/>
      <c r="O199" s="590"/>
      <c r="P199" s="590"/>
      <c r="Q199" s="590"/>
      <c r="R199" s="590"/>
      <c r="S199" s="590"/>
      <c r="T199" s="590"/>
      <c r="U199" s="590"/>
      <c r="V199" s="590"/>
      <c r="W199" s="590"/>
      <c r="X199" s="590"/>
      <c r="Y199" s="590"/>
      <c r="Z199" s="590"/>
    </row>
    <row r="200" spans="1:26" ht="13.5" customHeight="1">
      <c r="A200" s="589"/>
      <c r="B200" s="590"/>
      <c r="C200" s="590"/>
      <c r="D200" s="605"/>
      <c r="E200" s="590"/>
      <c r="F200" s="625"/>
      <c r="G200" s="590"/>
      <c r="H200" s="590"/>
      <c r="I200" s="590"/>
      <c r="J200" s="590"/>
      <c r="K200" s="590"/>
      <c r="L200" s="590"/>
      <c r="M200" s="590"/>
      <c r="N200" s="590"/>
      <c r="O200" s="590"/>
      <c r="P200" s="590"/>
      <c r="Q200" s="590"/>
      <c r="R200" s="590"/>
      <c r="S200" s="590"/>
      <c r="T200" s="590"/>
      <c r="U200" s="590"/>
      <c r="V200" s="590"/>
      <c r="W200" s="590"/>
      <c r="X200" s="590"/>
      <c r="Y200" s="590"/>
      <c r="Z200" s="590"/>
    </row>
    <row r="201" spans="1:26" ht="13.5" customHeight="1">
      <c r="A201" s="589"/>
      <c r="B201" s="590"/>
      <c r="C201" s="590"/>
      <c r="D201" s="605"/>
      <c r="E201" s="590"/>
      <c r="F201" s="625"/>
      <c r="G201" s="590"/>
      <c r="H201" s="590"/>
      <c r="I201" s="590"/>
      <c r="J201" s="590"/>
      <c r="K201" s="590"/>
      <c r="L201" s="590"/>
      <c r="M201" s="590"/>
      <c r="N201" s="590"/>
      <c r="O201" s="590"/>
      <c r="P201" s="590"/>
      <c r="Q201" s="590"/>
      <c r="R201" s="590"/>
      <c r="S201" s="590"/>
      <c r="T201" s="590"/>
      <c r="U201" s="590"/>
      <c r="V201" s="590"/>
      <c r="W201" s="590"/>
      <c r="X201" s="590"/>
      <c r="Y201" s="590"/>
      <c r="Z201" s="590"/>
    </row>
    <row r="202" spans="1:26" ht="13.5" customHeight="1">
      <c r="A202" s="589"/>
      <c r="B202" s="590"/>
      <c r="C202" s="590"/>
      <c r="D202" s="605"/>
      <c r="E202" s="590"/>
      <c r="F202" s="625"/>
      <c r="G202" s="590"/>
      <c r="H202" s="590"/>
      <c r="I202" s="590"/>
      <c r="J202" s="590"/>
      <c r="K202" s="590"/>
      <c r="L202" s="590"/>
      <c r="M202" s="590"/>
      <c r="N202" s="590"/>
      <c r="O202" s="590"/>
      <c r="P202" s="590"/>
      <c r="Q202" s="590"/>
      <c r="R202" s="590"/>
      <c r="S202" s="590"/>
      <c r="T202" s="590"/>
      <c r="U202" s="590"/>
      <c r="V202" s="590"/>
      <c r="W202" s="590"/>
      <c r="X202" s="590"/>
      <c r="Y202" s="590"/>
      <c r="Z202" s="590"/>
    </row>
    <row r="203" spans="1:26" ht="13.5" customHeight="1">
      <c r="A203" s="589"/>
      <c r="B203" s="590"/>
      <c r="C203" s="590"/>
      <c r="D203" s="605"/>
      <c r="E203" s="590"/>
      <c r="F203" s="625"/>
      <c r="G203" s="590"/>
      <c r="H203" s="590"/>
      <c r="I203" s="590"/>
      <c r="J203" s="590"/>
      <c r="K203" s="590"/>
      <c r="L203" s="590"/>
      <c r="M203" s="590"/>
      <c r="N203" s="590"/>
      <c r="O203" s="590"/>
      <c r="P203" s="590"/>
      <c r="Q203" s="590"/>
      <c r="R203" s="590"/>
      <c r="S203" s="590"/>
      <c r="T203" s="590"/>
      <c r="U203" s="590"/>
      <c r="V203" s="590"/>
      <c r="W203" s="590"/>
      <c r="X203" s="590"/>
      <c r="Y203" s="590"/>
      <c r="Z203" s="590"/>
    </row>
    <row r="204" spans="1:26" ht="13.5" customHeight="1">
      <c r="A204" s="589"/>
      <c r="B204" s="590"/>
      <c r="C204" s="590"/>
      <c r="D204" s="605"/>
      <c r="E204" s="590"/>
      <c r="F204" s="625"/>
      <c r="G204" s="590"/>
      <c r="H204" s="590"/>
      <c r="I204" s="590"/>
      <c r="J204" s="590"/>
      <c r="K204" s="590"/>
      <c r="L204" s="590"/>
      <c r="M204" s="590"/>
      <c r="N204" s="590"/>
      <c r="O204" s="590"/>
      <c r="P204" s="590"/>
      <c r="Q204" s="590"/>
      <c r="R204" s="590"/>
      <c r="S204" s="590"/>
      <c r="T204" s="590"/>
      <c r="U204" s="590"/>
      <c r="V204" s="590"/>
      <c r="W204" s="590"/>
      <c r="X204" s="590"/>
      <c r="Y204" s="590"/>
      <c r="Z204" s="590"/>
    </row>
    <row r="205" spans="1:26" ht="13.5" customHeight="1">
      <c r="A205" s="589"/>
      <c r="B205" s="590"/>
      <c r="C205" s="590"/>
      <c r="D205" s="605"/>
      <c r="E205" s="590"/>
      <c r="F205" s="625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</row>
    <row r="206" spans="1:26" ht="13.5" customHeight="1">
      <c r="A206" s="589"/>
      <c r="B206" s="590"/>
      <c r="C206" s="590"/>
      <c r="D206" s="605"/>
      <c r="E206" s="590"/>
      <c r="F206" s="625"/>
      <c r="G206" s="590"/>
      <c r="H206" s="590"/>
      <c r="I206" s="590"/>
      <c r="J206" s="590"/>
      <c r="K206" s="590"/>
      <c r="L206" s="590"/>
      <c r="M206" s="590"/>
      <c r="N206" s="590"/>
      <c r="O206" s="590"/>
      <c r="P206" s="590"/>
      <c r="Q206" s="590"/>
      <c r="R206" s="590"/>
      <c r="S206" s="590"/>
      <c r="T206" s="590"/>
      <c r="U206" s="590"/>
      <c r="V206" s="590"/>
      <c r="W206" s="590"/>
      <c r="X206" s="590"/>
      <c r="Y206" s="590"/>
      <c r="Z206" s="590"/>
    </row>
    <row r="207" spans="1:26" ht="13.5" customHeight="1">
      <c r="A207" s="589"/>
      <c r="B207" s="590"/>
      <c r="C207" s="590"/>
      <c r="D207" s="605"/>
      <c r="E207" s="590"/>
      <c r="F207" s="625"/>
      <c r="G207" s="590"/>
      <c r="H207" s="590"/>
      <c r="I207" s="590"/>
      <c r="J207" s="590"/>
      <c r="K207" s="590"/>
      <c r="L207" s="590"/>
      <c r="M207" s="590"/>
      <c r="N207" s="590"/>
      <c r="O207" s="590"/>
      <c r="P207" s="590"/>
      <c r="Q207" s="590"/>
      <c r="R207" s="590"/>
      <c r="S207" s="590"/>
      <c r="T207" s="590"/>
      <c r="U207" s="590"/>
      <c r="V207" s="590"/>
      <c r="W207" s="590"/>
      <c r="X207" s="590"/>
      <c r="Y207" s="590"/>
      <c r="Z207" s="590"/>
    </row>
    <row r="208" spans="1:26" ht="13.5" customHeight="1">
      <c r="A208" s="589"/>
      <c r="B208" s="590"/>
      <c r="C208" s="590"/>
      <c r="D208" s="605"/>
      <c r="E208" s="590"/>
      <c r="F208" s="625"/>
      <c r="G208" s="590"/>
      <c r="H208" s="590"/>
      <c r="I208" s="590"/>
      <c r="J208" s="590"/>
      <c r="K208" s="590"/>
      <c r="L208" s="590"/>
      <c r="M208" s="590"/>
      <c r="N208" s="590"/>
      <c r="O208" s="590"/>
      <c r="P208" s="590"/>
      <c r="Q208" s="590"/>
      <c r="R208" s="590"/>
      <c r="S208" s="590"/>
      <c r="T208" s="590"/>
      <c r="U208" s="590"/>
      <c r="V208" s="590"/>
      <c r="W208" s="590"/>
      <c r="X208" s="590"/>
      <c r="Y208" s="590"/>
      <c r="Z208" s="590"/>
    </row>
    <row r="209" spans="1:26" ht="13.5" customHeight="1">
      <c r="A209" s="589"/>
      <c r="B209" s="590"/>
      <c r="C209" s="590"/>
      <c r="D209" s="605"/>
      <c r="E209" s="590"/>
      <c r="F209" s="625"/>
      <c r="G209" s="590"/>
      <c r="H209" s="590"/>
      <c r="I209" s="590"/>
      <c r="J209" s="590"/>
      <c r="K209" s="590"/>
      <c r="L209" s="590"/>
      <c r="M209" s="590"/>
      <c r="N209" s="590"/>
      <c r="O209" s="590"/>
      <c r="P209" s="590"/>
      <c r="Q209" s="590"/>
      <c r="R209" s="590"/>
      <c r="S209" s="590"/>
      <c r="T209" s="590"/>
      <c r="U209" s="590"/>
      <c r="V209" s="590"/>
      <c r="W209" s="590"/>
      <c r="X209" s="590"/>
      <c r="Y209" s="590"/>
      <c r="Z209" s="590"/>
    </row>
    <row r="210" spans="1:26" ht="13.5" customHeight="1">
      <c r="A210" s="589"/>
      <c r="B210" s="590"/>
      <c r="C210" s="590"/>
      <c r="D210" s="605"/>
      <c r="E210" s="590"/>
      <c r="F210" s="625"/>
      <c r="G210" s="590"/>
      <c r="H210" s="590"/>
      <c r="I210" s="590"/>
      <c r="J210" s="590"/>
      <c r="K210" s="590"/>
      <c r="L210" s="590"/>
      <c r="M210" s="590"/>
      <c r="N210" s="590"/>
      <c r="O210" s="590"/>
      <c r="P210" s="590"/>
      <c r="Q210" s="590"/>
      <c r="R210" s="590"/>
      <c r="S210" s="590"/>
      <c r="T210" s="590"/>
      <c r="U210" s="590"/>
      <c r="V210" s="590"/>
      <c r="W210" s="590"/>
      <c r="X210" s="590"/>
      <c r="Y210" s="590"/>
      <c r="Z210" s="590"/>
    </row>
    <row r="211" spans="1:26" ht="13.5" customHeight="1">
      <c r="A211" s="589"/>
      <c r="B211" s="590"/>
      <c r="C211" s="590"/>
      <c r="D211" s="605"/>
      <c r="E211" s="590"/>
      <c r="F211" s="625"/>
      <c r="G211" s="590"/>
      <c r="H211" s="590"/>
      <c r="I211" s="590"/>
      <c r="J211" s="590"/>
      <c r="K211" s="590"/>
      <c r="L211" s="590"/>
      <c r="M211" s="590"/>
      <c r="N211" s="590"/>
      <c r="O211" s="590"/>
      <c r="P211" s="590"/>
      <c r="Q211" s="590"/>
      <c r="R211" s="590"/>
      <c r="S211" s="590"/>
      <c r="T211" s="590"/>
      <c r="U211" s="590"/>
      <c r="V211" s="590"/>
      <c r="W211" s="590"/>
      <c r="X211" s="590"/>
      <c r="Y211" s="590"/>
      <c r="Z211" s="590"/>
    </row>
    <row r="212" spans="1:26" ht="13.5" customHeight="1">
      <c r="A212" s="589"/>
      <c r="B212" s="590"/>
      <c r="C212" s="590"/>
      <c r="D212" s="605"/>
      <c r="E212" s="590"/>
      <c r="F212" s="625"/>
      <c r="G212" s="590"/>
      <c r="H212" s="590"/>
      <c r="I212" s="590"/>
      <c r="J212" s="590"/>
      <c r="K212" s="590"/>
      <c r="L212" s="590"/>
      <c r="M212" s="590"/>
      <c r="N212" s="590"/>
      <c r="O212" s="590"/>
      <c r="P212" s="590"/>
      <c r="Q212" s="590"/>
      <c r="R212" s="590"/>
      <c r="S212" s="590"/>
      <c r="T212" s="590"/>
      <c r="U212" s="590"/>
      <c r="V212" s="590"/>
      <c r="W212" s="590"/>
      <c r="X212" s="590"/>
      <c r="Y212" s="590"/>
      <c r="Z212" s="590"/>
    </row>
    <row r="213" spans="1:26" ht="13.5" customHeight="1">
      <c r="A213" s="589"/>
      <c r="B213" s="590"/>
      <c r="C213" s="590"/>
      <c r="D213" s="605"/>
      <c r="E213" s="590"/>
      <c r="F213" s="625"/>
      <c r="G213" s="590"/>
      <c r="H213" s="590"/>
      <c r="I213" s="590"/>
      <c r="J213" s="590"/>
      <c r="K213" s="590"/>
      <c r="L213" s="590"/>
      <c r="M213" s="590"/>
      <c r="N213" s="590"/>
      <c r="O213" s="590"/>
      <c r="P213" s="590"/>
      <c r="Q213" s="590"/>
      <c r="R213" s="590"/>
      <c r="S213" s="590"/>
      <c r="T213" s="590"/>
      <c r="U213" s="590"/>
      <c r="V213" s="590"/>
      <c r="W213" s="590"/>
      <c r="X213" s="590"/>
      <c r="Y213" s="590"/>
      <c r="Z213" s="590"/>
    </row>
    <row r="214" spans="1:26" ht="13.5" customHeight="1">
      <c r="A214" s="589"/>
      <c r="B214" s="590"/>
      <c r="C214" s="590"/>
      <c r="D214" s="605"/>
      <c r="E214" s="590"/>
      <c r="F214" s="625"/>
      <c r="G214" s="590"/>
      <c r="H214" s="590"/>
      <c r="I214" s="590"/>
      <c r="J214" s="590"/>
      <c r="K214" s="590"/>
      <c r="L214" s="590"/>
      <c r="M214" s="590"/>
      <c r="N214" s="590"/>
      <c r="O214" s="590"/>
      <c r="P214" s="590"/>
      <c r="Q214" s="590"/>
      <c r="R214" s="590"/>
      <c r="S214" s="590"/>
      <c r="T214" s="590"/>
      <c r="U214" s="590"/>
      <c r="V214" s="590"/>
      <c r="W214" s="590"/>
      <c r="X214" s="590"/>
      <c r="Y214" s="590"/>
      <c r="Z214" s="590"/>
    </row>
    <row r="215" spans="1:26" ht="13.5" customHeight="1">
      <c r="A215" s="589"/>
      <c r="B215" s="590"/>
      <c r="C215" s="590"/>
      <c r="D215" s="605"/>
      <c r="E215" s="590"/>
      <c r="F215" s="625"/>
      <c r="G215" s="590"/>
      <c r="H215" s="590"/>
      <c r="I215" s="590"/>
      <c r="J215" s="590"/>
      <c r="K215" s="590"/>
      <c r="L215" s="590"/>
      <c r="M215" s="590"/>
      <c r="N215" s="590"/>
      <c r="O215" s="590"/>
      <c r="P215" s="590"/>
      <c r="Q215" s="590"/>
      <c r="R215" s="590"/>
      <c r="S215" s="590"/>
      <c r="T215" s="590"/>
      <c r="U215" s="590"/>
      <c r="V215" s="590"/>
      <c r="W215" s="590"/>
      <c r="X215" s="590"/>
      <c r="Y215" s="590"/>
      <c r="Z215" s="590"/>
    </row>
    <row r="216" spans="1:26" ht="13.5" customHeight="1">
      <c r="A216" s="589"/>
      <c r="B216" s="590"/>
      <c r="C216" s="590"/>
      <c r="D216" s="605"/>
      <c r="E216" s="590"/>
      <c r="F216" s="625"/>
      <c r="G216" s="590"/>
      <c r="H216" s="590"/>
      <c r="I216" s="590"/>
      <c r="J216" s="590"/>
      <c r="K216" s="590"/>
      <c r="L216" s="590"/>
      <c r="M216" s="590"/>
      <c r="N216" s="590"/>
      <c r="O216" s="590"/>
      <c r="P216" s="590"/>
      <c r="Q216" s="590"/>
      <c r="R216" s="590"/>
      <c r="S216" s="590"/>
      <c r="T216" s="590"/>
      <c r="U216" s="590"/>
      <c r="V216" s="590"/>
      <c r="W216" s="590"/>
      <c r="X216" s="590"/>
      <c r="Y216" s="590"/>
      <c r="Z216" s="590"/>
    </row>
    <row r="217" spans="1:26" ht="13.5" customHeight="1">
      <c r="A217" s="589"/>
      <c r="B217" s="590"/>
      <c r="C217" s="590"/>
      <c r="D217" s="605"/>
      <c r="E217" s="590"/>
      <c r="F217" s="625"/>
      <c r="G217" s="590"/>
      <c r="H217" s="590"/>
      <c r="I217" s="590"/>
      <c r="J217" s="590"/>
      <c r="K217" s="590"/>
      <c r="L217" s="590"/>
      <c r="M217" s="590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  <c r="Y217" s="590"/>
      <c r="Z217" s="590"/>
    </row>
    <row r="218" spans="1:26" ht="13.5" customHeight="1">
      <c r="A218" s="589"/>
      <c r="B218" s="590"/>
      <c r="C218" s="590"/>
      <c r="D218" s="605"/>
      <c r="E218" s="590"/>
      <c r="F218" s="625"/>
      <c r="G218" s="590"/>
      <c r="H218" s="590"/>
      <c r="I218" s="590"/>
      <c r="J218" s="590"/>
      <c r="K218" s="590"/>
      <c r="L218" s="590"/>
      <c r="M218" s="590"/>
      <c r="N218" s="590"/>
      <c r="O218" s="590"/>
      <c r="P218" s="590"/>
      <c r="Q218" s="590"/>
      <c r="R218" s="590"/>
      <c r="S218" s="590"/>
      <c r="T218" s="590"/>
      <c r="U218" s="590"/>
      <c r="V218" s="590"/>
      <c r="W218" s="590"/>
      <c r="X218" s="590"/>
      <c r="Y218" s="590"/>
      <c r="Z218" s="590"/>
    </row>
    <row r="219" spans="1:26" ht="13.5" customHeight="1">
      <c r="A219" s="589"/>
      <c r="B219" s="590"/>
      <c r="C219" s="590"/>
      <c r="D219" s="605"/>
      <c r="E219" s="590"/>
      <c r="F219" s="625"/>
      <c r="G219" s="590"/>
      <c r="H219" s="590"/>
      <c r="I219" s="590"/>
      <c r="J219" s="590"/>
      <c r="K219" s="590"/>
      <c r="L219" s="590"/>
      <c r="M219" s="590"/>
      <c r="N219" s="590"/>
      <c r="O219" s="590"/>
      <c r="P219" s="590"/>
      <c r="Q219" s="590"/>
      <c r="R219" s="590"/>
      <c r="S219" s="590"/>
      <c r="T219" s="590"/>
      <c r="U219" s="590"/>
      <c r="V219" s="590"/>
      <c r="W219" s="590"/>
      <c r="X219" s="590"/>
      <c r="Y219" s="590"/>
      <c r="Z219" s="590"/>
    </row>
    <row r="220" spans="1:26" ht="13.5" customHeight="1">
      <c r="A220" s="589"/>
      <c r="B220" s="590"/>
      <c r="C220" s="590"/>
      <c r="D220" s="605"/>
      <c r="E220" s="590"/>
      <c r="F220" s="625"/>
      <c r="G220" s="590"/>
      <c r="H220" s="590"/>
      <c r="I220" s="590"/>
      <c r="J220" s="590"/>
      <c r="K220" s="590"/>
      <c r="L220" s="590"/>
      <c r="M220" s="590"/>
      <c r="N220" s="590"/>
      <c r="O220" s="590"/>
      <c r="P220" s="590"/>
      <c r="Q220" s="590"/>
      <c r="R220" s="590"/>
      <c r="S220" s="590"/>
      <c r="T220" s="590"/>
      <c r="U220" s="590"/>
      <c r="V220" s="590"/>
      <c r="W220" s="590"/>
      <c r="X220" s="590"/>
      <c r="Y220" s="590"/>
      <c r="Z220" s="590"/>
    </row>
    <row r="221" spans="1:26" ht="13.5" customHeight="1">
      <c r="A221" s="589"/>
      <c r="B221" s="590"/>
      <c r="C221" s="590"/>
      <c r="D221" s="605"/>
      <c r="E221" s="590"/>
      <c r="F221" s="625"/>
      <c r="G221" s="590"/>
      <c r="H221" s="590"/>
      <c r="I221" s="590"/>
      <c r="J221" s="590"/>
      <c r="K221" s="590"/>
      <c r="L221" s="590"/>
      <c r="M221" s="590"/>
      <c r="N221" s="590"/>
      <c r="O221" s="590"/>
      <c r="P221" s="590"/>
      <c r="Q221" s="590"/>
      <c r="R221" s="590"/>
      <c r="S221" s="590"/>
      <c r="T221" s="590"/>
      <c r="U221" s="590"/>
      <c r="V221" s="590"/>
      <c r="W221" s="590"/>
      <c r="X221" s="590"/>
      <c r="Y221" s="590"/>
      <c r="Z221" s="590"/>
    </row>
    <row r="222" spans="1:26" ht="13.5" customHeight="1">
      <c r="A222" s="589"/>
      <c r="B222" s="590"/>
      <c r="C222" s="590"/>
      <c r="D222" s="605"/>
      <c r="E222" s="590"/>
      <c r="F222" s="625"/>
      <c r="G222" s="590"/>
      <c r="H222" s="590"/>
      <c r="I222" s="590"/>
      <c r="J222" s="590"/>
      <c r="K222" s="590"/>
      <c r="L222" s="590"/>
      <c r="M222" s="590"/>
      <c r="N222" s="590"/>
      <c r="O222" s="590"/>
      <c r="P222" s="590"/>
      <c r="Q222" s="590"/>
      <c r="R222" s="590"/>
      <c r="S222" s="590"/>
      <c r="T222" s="590"/>
      <c r="U222" s="590"/>
      <c r="V222" s="590"/>
      <c r="W222" s="590"/>
      <c r="X222" s="590"/>
      <c r="Y222" s="590"/>
      <c r="Z222" s="590"/>
    </row>
    <row r="223" spans="1:26" ht="13.5" customHeight="1">
      <c r="A223" s="589"/>
      <c r="B223" s="590"/>
      <c r="C223" s="590"/>
      <c r="D223" s="605"/>
      <c r="E223" s="590"/>
      <c r="F223" s="625"/>
      <c r="G223" s="590"/>
      <c r="H223" s="590"/>
      <c r="I223" s="590"/>
      <c r="J223" s="590"/>
      <c r="K223" s="590"/>
      <c r="L223" s="590"/>
      <c r="M223" s="590"/>
      <c r="N223" s="590"/>
      <c r="O223" s="590"/>
      <c r="P223" s="590"/>
      <c r="Q223" s="590"/>
      <c r="R223" s="590"/>
      <c r="S223" s="590"/>
      <c r="T223" s="590"/>
      <c r="U223" s="590"/>
      <c r="V223" s="590"/>
      <c r="W223" s="590"/>
      <c r="X223" s="590"/>
      <c r="Y223" s="590"/>
      <c r="Z223" s="590"/>
    </row>
    <row r="224" spans="1:26" ht="13.5" customHeight="1">
      <c r="A224" s="589"/>
      <c r="B224" s="590"/>
      <c r="C224" s="590"/>
      <c r="D224" s="605"/>
      <c r="E224" s="590"/>
      <c r="F224" s="625"/>
      <c r="G224" s="590"/>
      <c r="H224" s="590"/>
      <c r="I224" s="590"/>
      <c r="J224" s="590"/>
      <c r="K224" s="590"/>
      <c r="L224" s="590"/>
      <c r="M224" s="590"/>
      <c r="N224" s="590"/>
      <c r="O224" s="590"/>
      <c r="P224" s="590"/>
      <c r="Q224" s="590"/>
      <c r="R224" s="590"/>
      <c r="S224" s="590"/>
      <c r="T224" s="590"/>
      <c r="U224" s="590"/>
      <c r="V224" s="590"/>
      <c r="W224" s="590"/>
      <c r="X224" s="590"/>
      <c r="Y224" s="590"/>
      <c r="Z224" s="590"/>
    </row>
    <row r="225" spans="1:26" ht="13.5" customHeight="1">
      <c r="A225" s="589"/>
      <c r="B225" s="590"/>
      <c r="C225" s="590"/>
      <c r="D225" s="605"/>
      <c r="E225" s="590"/>
      <c r="F225" s="625"/>
      <c r="G225" s="590"/>
      <c r="H225" s="590"/>
      <c r="I225" s="590"/>
      <c r="J225" s="590"/>
      <c r="K225" s="590"/>
      <c r="L225" s="590"/>
      <c r="M225" s="590"/>
      <c r="N225" s="590"/>
      <c r="O225" s="590"/>
      <c r="P225" s="590"/>
      <c r="Q225" s="590"/>
      <c r="R225" s="590"/>
      <c r="S225" s="590"/>
      <c r="T225" s="590"/>
      <c r="U225" s="590"/>
      <c r="V225" s="590"/>
      <c r="W225" s="590"/>
      <c r="X225" s="590"/>
      <c r="Y225" s="590"/>
      <c r="Z225" s="590"/>
    </row>
    <row r="226" spans="1:26" ht="13.5" customHeight="1">
      <c r="A226" s="589"/>
      <c r="B226" s="590"/>
      <c r="C226" s="590"/>
      <c r="D226" s="605"/>
      <c r="E226" s="590"/>
      <c r="F226" s="625"/>
      <c r="G226" s="590"/>
      <c r="H226" s="590"/>
      <c r="I226" s="590"/>
      <c r="J226" s="590"/>
      <c r="K226" s="590"/>
      <c r="L226" s="590"/>
      <c r="M226" s="590"/>
      <c r="N226" s="590"/>
      <c r="O226" s="590"/>
      <c r="P226" s="590"/>
      <c r="Q226" s="590"/>
      <c r="R226" s="590"/>
      <c r="S226" s="590"/>
      <c r="T226" s="590"/>
      <c r="U226" s="590"/>
      <c r="V226" s="590"/>
      <c r="W226" s="590"/>
      <c r="X226" s="590"/>
      <c r="Y226" s="590"/>
      <c r="Z226" s="590"/>
    </row>
    <row r="227" spans="1:26" ht="13.5" customHeight="1">
      <c r="A227" s="589"/>
      <c r="B227" s="590"/>
      <c r="C227" s="590"/>
      <c r="D227" s="605"/>
      <c r="E227" s="590"/>
      <c r="F227" s="625"/>
      <c r="G227" s="590"/>
      <c r="H227" s="590"/>
      <c r="I227" s="590"/>
      <c r="J227" s="590"/>
      <c r="K227" s="590"/>
      <c r="L227" s="590"/>
      <c r="M227" s="590"/>
      <c r="N227" s="590"/>
      <c r="O227" s="590"/>
      <c r="P227" s="590"/>
      <c r="Q227" s="590"/>
      <c r="R227" s="590"/>
      <c r="S227" s="590"/>
      <c r="T227" s="590"/>
      <c r="U227" s="590"/>
      <c r="V227" s="590"/>
      <c r="W227" s="590"/>
      <c r="X227" s="590"/>
      <c r="Y227" s="590"/>
      <c r="Z227" s="590"/>
    </row>
    <row r="228" spans="1:26" ht="13.5" customHeight="1">
      <c r="A228" s="589"/>
      <c r="B228" s="590"/>
      <c r="C228" s="590"/>
      <c r="D228" s="605"/>
      <c r="E228" s="590"/>
      <c r="F228" s="625"/>
      <c r="G228" s="590"/>
      <c r="H228" s="590"/>
      <c r="I228" s="590"/>
      <c r="J228" s="590"/>
      <c r="K228" s="590"/>
      <c r="L228" s="590"/>
      <c r="M228" s="590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</row>
    <row r="229" spans="1:26" ht="13.5" customHeight="1">
      <c r="A229" s="589"/>
      <c r="B229" s="590"/>
      <c r="C229" s="590"/>
      <c r="D229" s="605"/>
      <c r="E229" s="590"/>
      <c r="F229" s="625"/>
      <c r="G229" s="590"/>
      <c r="H229" s="590"/>
      <c r="I229" s="590"/>
      <c r="J229" s="590"/>
      <c r="K229" s="590"/>
      <c r="L229" s="590"/>
      <c r="M229" s="590"/>
      <c r="N229" s="590"/>
      <c r="O229" s="590"/>
      <c r="P229" s="590"/>
      <c r="Q229" s="590"/>
      <c r="R229" s="590"/>
      <c r="S229" s="590"/>
      <c r="T229" s="590"/>
      <c r="U229" s="590"/>
      <c r="V229" s="590"/>
      <c r="W229" s="590"/>
      <c r="X229" s="590"/>
      <c r="Y229" s="590"/>
      <c r="Z229" s="590"/>
    </row>
    <row r="230" spans="1:26" ht="13.5" customHeight="1">
      <c r="A230" s="589"/>
      <c r="B230" s="590"/>
      <c r="C230" s="590"/>
      <c r="D230" s="605"/>
      <c r="E230" s="590"/>
      <c r="F230" s="625"/>
      <c r="G230" s="590"/>
      <c r="H230" s="590"/>
      <c r="I230" s="590"/>
      <c r="J230" s="590"/>
      <c r="K230" s="590"/>
      <c r="L230" s="590"/>
      <c r="M230" s="590"/>
      <c r="N230" s="590"/>
      <c r="O230" s="590"/>
      <c r="P230" s="590"/>
      <c r="Q230" s="590"/>
      <c r="R230" s="590"/>
      <c r="S230" s="590"/>
      <c r="T230" s="590"/>
      <c r="U230" s="590"/>
      <c r="V230" s="590"/>
      <c r="W230" s="590"/>
      <c r="X230" s="590"/>
      <c r="Y230" s="590"/>
      <c r="Z230" s="590"/>
    </row>
    <row r="231" spans="1:26" ht="13.5" customHeight="1">
      <c r="A231" s="589"/>
      <c r="B231" s="590"/>
      <c r="C231" s="590"/>
      <c r="D231" s="605"/>
      <c r="E231" s="590"/>
      <c r="F231" s="625"/>
      <c r="G231" s="590"/>
      <c r="H231" s="590"/>
      <c r="I231" s="590"/>
      <c r="J231" s="590"/>
      <c r="K231" s="590"/>
      <c r="L231" s="590"/>
      <c r="M231" s="590"/>
      <c r="N231" s="590"/>
      <c r="O231" s="590"/>
      <c r="P231" s="590"/>
      <c r="Q231" s="590"/>
      <c r="R231" s="590"/>
      <c r="S231" s="590"/>
      <c r="T231" s="590"/>
      <c r="U231" s="590"/>
      <c r="V231" s="590"/>
      <c r="W231" s="590"/>
      <c r="X231" s="590"/>
      <c r="Y231" s="590"/>
      <c r="Z231" s="590"/>
    </row>
    <row r="232" spans="1:26" ht="13.5" customHeight="1">
      <c r="A232" s="589"/>
      <c r="B232" s="590"/>
      <c r="C232" s="590"/>
      <c r="D232" s="605"/>
      <c r="E232" s="590"/>
      <c r="F232" s="625"/>
      <c r="G232" s="590"/>
      <c r="H232" s="590"/>
      <c r="I232" s="590"/>
      <c r="J232" s="590"/>
      <c r="K232" s="590"/>
      <c r="L232" s="590"/>
      <c r="M232" s="590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</row>
    <row r="233" spans="1:26" ht="13.5" customHeight="1">
      <c r="A233" s="589"/>
      <c r="B233" s="590"/>
      <c r="C233" s="590"/>
      <c r="D233" s="605"/>
      <c r="E233" s="590"/>
      <c r="F233" s="625"/>
      <c r="G233" s="590"/>
      <c r="H233" s="590"/>
      <c r="I233" s="590"/>
      <c r="J233" s="590"/>
      <c r="K233" s="590"/>
      <c r="L233" s="590"/>
      <c r="M233" s="590"/>
      <c r="N233" s="590"/>
      <c r="O233" s="590"/>
      <c r="P233" s="590"/>
      <c r="Q233" s="590"/>
      <c r="R233" s="590"/>
      <c r="S233" s="590"/>
      <c r="T233" s="590"/>
      <c r="U233" s="590"/>
      <c r="V233" s="590"/>
      <c r="W233" s="590"/>
      <c r="X233" s="590"/>
      <c r="Y233" s="590"/>
      <c r="Z233" s="590"/>
    </row>
    <row r="234" spans="1:26" ht="13.5" customHeight="1">
      <c r="A234" s="589"/>
      <c r="B234" s="590"/>
      <c r="C234" s="590"/>
      <c r="D234" s="605"/>
      <c r="E234" s="590"/>
      <c r="F234" s="625"/>
      <c r="G234" s="590"/>
      <c r="H234" s="590"/>
      <c r="I234" s="590"/>
      <c r="J234" s="590"/>
      <c r="K234" s="590"/>
      <c r="L234" s="590"/>
      <c r="M234" s="590"/>
      <c r="N234" s="590"/>
      <c r="O234" s="590"/>
      <c r="P234" s="590"/>
      <c r="Q234" s="590"/>
      <c r="R234" s="590"/>
      <c r="S234" s="590"/>
      <c r="T234" s="590"/>
      <c r="U234" s="590"/>
      <c r="V234" s="590"/>
      <c r="W234" s="590"/>
      <c r="X234" s="590"/>
      <c r="Y234" s="590"/>
      <c r="Z234" s="590"/>
    </row>
    <row r="235" spans="1:26" ht="13.5" customHeight="1">
      <c r="A235" s="589"/>
      <c r="B235" s="590"/>
      <c r="C235" s="590"/>
      <c r="D235" s="605"/>
      <c r="E235" s="590"/>
      <c r="F235" s="625"/>
      <c r="G235" s="590"/>
      <c r="H235" s="590"/>
      <c r="I235" s="590"/>
      <c r="J235" s="590"/>
      <c r="K235" s="590"/>
      <c r="L235" s="590"/>
      <c r="M235" s="590"/>
      <c r="N235" s="590"/>
      <c r="O235" s="590"/>
      <c r="P235" s="590"/>
      <c r="Q235" s="590"/>
      <c r="R235" s="590"/>
      <c r="S235" s="590"/>
      <c r="T235" s="590"/>
      <c r="U235" s="590"/>
      <c r="V235" s="590"/>
      <c r="W235" s="590"/>
      <c r="X235" s="590"/>
      <c r="Y235" s="590"/>
      <c r="Z235" s="590"/>
    </row>
    <row r="236" spans="1:26" ht="13.5" customHeight="1">
      <c r="A236" s="589"/>
      <c r="B236" s="590"/>
      <c r="C236" s="590"/>
      <c r="D236" s="605"/>
      <c r="E236" s="590"/>
      <c r="F236" s="625"/>
      <c r="G236" s="590"/>
      <c r="H236" s="590"/>
      <c r="I236" s="590"/>
      <c r="J236" s="590"/>
      <c r="K236" s="590"/>
      <c r="L236" s="590"/>
      <c r="M236" s="590"/>
      <c r="N236" s="590"/>
      <c r="O236" s="590"/>
      <c r="P236" s="590"/>
      <c r="Q236" s="590"/>
      <c r="R236" s="590"/>
      <c r="S236" s="590"/>
      <c r="T236" s="590"/>
      <c r="U236" s="590"/>
      <c r="V236" s="590"/>
      <c r="W236" s="590"/>
      <c r="X236" s="590"/>
      <c r="Y236" s="590"/>
      <c r="Z236" s="590"/>
    </row>
    <row r="237" spans="1:26" ht="13.5" customHeight="1">
      <c r="A237" s="589"/>
      <c r="B237" s="590"/>
      <c r="C237" s="590"/>
      <c r="D237" s="605"/>
      <c r="E237" s="590"/>
      <c r="F237" s="625"/>
      <c r="G237" s="590"/>
      <c r="H237" s="590"/>
      <c r="I237" s="590"/>
      <c r="J237" s="590"/>
      <c r="K237" s="590"/>
      <c r="L237" s="590"/>
      <c r="M237" s="590"/>
      <c r="N237" s="590"/>
      <c r="O237" s="590"/>
      <c r="P237" s="590"/>
      <c r="Q237" s="590"/>
      <c r="R237" s="590"/>
      <c r="S237" s="590"/>
      <c r="T237" s="590"/>
      <c r="U237" s="590"/>
      <c r="V237" s="590"/>
      <c r="W237" s="590"/>
      <c r="X237" s="590"/>
      <c r="Y237" s="590"/>
      <c r="Z237" s="590"/>
    </row>
    <row r="238" spans="1:26" ht="13.5" customHeight="1">
      <c r="A238" s="589"/>
      <c r="B238" s="590"/>
      <c r="C238" s="590"/>
      <c r="D238" s="605"/>
      <c r="E238" s="590"/>
      <c r="F238" s="625"/>
      <c r="G238" s="590"/>
      <c r="H238" s="590"/>
      <c r="I238" s="590"/>
      <c r="J238" s="590"/>
      <c r="K238" s="590"/>
      <c r="L238" s="590"/>
      <c r="M238" s="590"/>
      <c r="N238" s="590"/>
      <c r="O238" s="590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</row>
    <row r="239" spans="1:26" ht="13.5" customHeight="1">
      <c r="A239" s="589"/>
      <c r="B239" s="590"/>
      <c r="C239" s="590"/>
      <c r="D239" s="605"/>
      <c r="E239" s="590"/>
      <c r="F239" s="625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590"/>
      <c r="T239" s="590"/>
      <c r="U239" s="590"/>
      <c r="V239" s="590"/>
      <c r="W239" s="590"/>
      <c r="X239" s="590"/>
      <c r="Y239" s="590"/>
      <c r="Z239" s="590"/>
    </row>
    <row r="240" spans="1:26" ht="13.5" customHeight="1">
      <c r="A240" s="589"/>
      <c r="B240" s="590"/>
      <c r="C240" s="590"/>
      <c r="D240" s="605"/>
      <c r="E240" s="590"/>
      <c r="F240" s="625"/>
      <c r="G240" s="590"/>
      <c r="H240" s="590"/>
      <c r="I240" s="590"/>
      <c r="J240" s="590"/>
      <c r="K240" s="590"/>
      <c r="L240" s="590"/>
      <c r="M240" s="590"/>
      <c r="N240" s="590"/>
      <c r="O240" s="590"/>
      <c r="P240" s="590"/>
      <c r="Q240" s="590"/>
      <c r="R240" s="590"/>
      <c r="S240" s="590"/>
      <c r="T240" s="590"/>
      <c r="U240" s="590"/>
      <c r="V240" s="590"/>
      <c r="W240" s="590"/>
      <c r="X240" s="590"/>
      <c r="Y240" s="590"/>
      <c r="Z240" s="590"/>
    </row>
    <row r="241" spans="1:26" ht="13.5" customHeight="1">
      <c r="A241" s="589"/>
      <c r="B241" s="590"/>
      <c r="C241" s="590"/>
      <c r="D241" s="605"/>
      <c r="E241" s="590"/>
      <c r="F241" s="625"/>
      <c r="G241" s="590"/>
      <c r="H241" s="590"/>
      <c r="I241" s="590"/>
      <c r="J241" s="590"/>
      <c r="K241" s="590"/>
      <c r="L241" s="590"/>
      <c r="M241" s="590"/>
      <c r="N241" s="590"/>
      <c r="O241" s="590"/>
      <c r="P241" s="590"/>
      <c r="Q241" s="590"/>
      <c r="R241" s="590"/>
      <c r="S241" s="590"/>
      <c r="T241" s="590"/>
      <c r="U241" s="590"/>
      <c r="V241" s="590"/>
      <c r="W241" s="590"/>
      <c r="X241" s="590"/>
      <c r="Y241" s="590"/>
      <c r="Z241" s="590"/>
    </row>
    <row r="242" spans="1:26" ht="13.5" customHeight="1">
      <c r="A242" s="589"/>
      <c r="B242" s="590"/>
      <c r="C242" s="590"/>
      <c r="D242" s="605"/>
      <c r="E242" s="590"/>
      <c r="F242" s="625"/>
      <c r="G242" s="590"/>
      <c r="H242" s="590"/>
      <c r="I242" s="590"/>
      <c r="J242" s="590"/>
      <c r="K242" s="590"/>
      <c r="L242" s="590"/>
      <c r="M242" s="590"/>
      <c r="N242" s="590"/>
      <c r="O242" s="590"/>
      <c r="P242" s="590"/>
      <c r="Q242" s="590"/>
      <c r="R242" s="590"/>
      <c r="S242" s="590"/>
      <c r="T242" s="590"/>
      <c r="U242" s="590"/>
      <c r="V242" s="590"/>
      <c r="W242" s="590"/>
      <c r="X242" s="590"/>
      <c r="Y242" s="590"/>
      <c r="Z242" s="590"/>
    </row>
    <row r="243" spans="1:26" ht="13.5" customHeight="1">
      <c r="A243" s="589"/>
      <c r="B243" s="590"/>
      <c r="C243" s="590"/>
      <c r="D243" s="605"/>
      <c r="E243" s="590"/>
      <c r="F243" s="625"/>
      <c r="G243" s="590"/>
      <c r="H243" s="590"/>
      <c r="I243" s="590"/>
      <c r="J243" s="590"/>
      <c r="K243" s="590"/>
      <c r="L243" s="590"/>
      <c r="M243" s="590"/>
      <c r="N243" s="590"/>
      <c r="O243" s="590"/>
      <c r="P243" s="590"/>
      <c r="Q243" s="590"/>
      <c r="R243" s="590"/>
      <c r="S243" s="590"/>
      <c r="T243" s="590"/>
      <c r="U243" s="590"/>
      <c r="V243" s="590"/>
      <c r="W243" s="590"/>
      <c r="X243" s="590"/>
      <c r="Y243" s="590"/>
      <c r="Z243" s="590"/>
    </row>
    <row r="244" spans="1:26" ht="13.5" customHeight="1">
      <c r="A244" s="589"/>
      <c r="B244" s="590"/>
      <c r="C244" s="590"/>
      <c r="D244" s="605"/>
      <c r="E244" s="590"/>
      <c r="F244" s="625"/>
      <c r="G244" s="590"/>
      <c r="H244" s="590"/>
      <c r="I244" s="590"/>
      <c r="J244" s="590"/>
      <c r="K244" s="590"/>
      <c r="L244" s="590"/>
      <c r="M244" s="590"/>
      <c r="N244" s="590"/>
      <c r="O244" s="590"/>
      <c r="P244" s="590"/>
      <c r="Q244" s="590"/>
      <c r="R244" s="590"/>
      <c r="S244" s="590"/>
      <c r="T244" s="590"/>
      <c r="U244" s="590"/>
      <c r="V244" s="590"/>
      <c r="W244" s="590"/>
      <c r="X244" s="590"/>
      <c r="Y244" s="590"/>
      <c r="Z244" s="590"/>
    </row>
    <row r="245" spans="1:26" ht="13.5" customHeight="1">
      <c r="A245" s="589"/>
      <c r="B245" s="590"/>
      <c r="C245" s="590"/>
      <c r="D245" s="605"/>
      <c r="E245" s="590"/>
      <c r="F245" s="625"/>
      <c r="G245" s="590"/>
      <c r="H245" s="590"/>
      <c r="I245" s="590"/>
      <c r="J245" s="590"/>
      <c r="K245" s="590"/>
      <c r="L245" s="590"/>
      <c r="M245" s="590"/>
      <c r="N245" s="590"/>
      <c r="O245" s="590"/>
      <c r="P245" s="590"/>
      <c r="Q245" s="590"/>
      <c r="R245" s="590"/>
      <c r="S245" s="590"/>
      <c r="T245" s="590"/>
      <c r="U245" s="590"/>
      <c r="V245" s="590"/>
      <c r="W245" s="590"/>
      <c r="X245" s="590"/>
      <c r="Y245" s="590"/>
      <c r="Z245" s="590"/>
    </row>
    <row r="246" spans="1:26" ht="13.5" customHeight="1">
      <c r="A246" s="589"/>
      <c r="B246" s="590"/>
      <c r="C246" s="590"/>
      <c r="D246" s="605"/>
      <c r="E246" s="590"/>
      <c r="F246" s="625"/>
      <c r="G246" s="590"/>
      <c r="H246" s="590"/>
      <c r="I246" s="590"/>
      <c r="J246" s="590"/>
      <c r="K246" s="590"/>
      <c r="L246" s="590"/>
      <c r="M246" s="590"/>
      <c r="N246" s="590"/>
      <c r="O246" s="590"/>
      <c r="P246" s="590"/>
      <c r="Q246" s="590"/>
      <c r="R246" s="590"/>
      <c r="S246" s="590"/>
      <c r="T246" s="590"/>
      <c r="U246" s="590"/>
      <c r="V246" s="590"/>
      <c r="W246" s="590"/>
      <c r="X246" s="590"/>
      <c r="Y246" s="590"/>
      <c r="Z246" s="590"/>
    </row>
    <row r="247" spans="1:26" ht="13.5" customHeight="1">
      <c r="A247" s="589"/>
      <c r="B247" s="590"/>
      <c r="C247" s="590"/>
      <c r="D247" s="605"/>
      <c r="E247" s="590"/>
      <c r="F247" s="625"/>
      <c r="G247" s="590"/>
      <c r="H247" s="590"/>
      <c r="I247" s="590"/>
      <c r="J247" s="590"/>
      <c r="K247" s="590"/>
      <c r="L247" s="590"/>
      <c r="M247" s="590"/>
      <c r="N247" s="590"/>
      <c r="O247" s="590"/>
      <c r="P247" s="590"/>
      <c r="Q247" s="590"/>
      <c r="R247" s="590"/>
      <c r="S247" s="590"/>
      <c r="T247" s="590"/>
      <c r="U247" s="590"/>
      <c r="V247" s="590"/>
      <c r="W247" s="590"/>
      <c r="X247" s="590"/>
      <c r="Y247" s="590"/>
      <c r="Z247" s="590"/>
    </row>
    <row r="248" spans="1:26" ht="13.5" customHeight="1">
      <c r="A248" s="589"/>
      <c r="B248" s="590"/>
      <c r="C248" s="590"/>
      <c r="D248" s="605"/>
      <c r="E248" s="590"/>
      <c r="F248" s="625"/>
      <c r="G248" s="590"/>
      <c r="H248" s="590"/>
      <c r="I248" s="590"/>
      <c r="J248" s="590"/>
      <c r="K248" s="590"/>
      <c r="L248" s="590"/>
      <c r="M248" s="590"/>
      <c r="N248" s="590"/>
      <c r="O248" s="590"/>
      <c r="P248" s="590"/>
      <c r="Q248" s="590"/>
      <c r="R248" s="590"/>
      <c r="S248" s="590"/>
      <c r="T248" s="590"/>
      <c r="U248" s="590"/>
      <c r="V248" s="590"/>
      <c r="W248" s="590"/>
      <c r="X248" s="590"/>
      <c r="Y248" s="590"/>
      <c r="Z248" s="590"/>
    </row>
    <row r="249" spans="1:26" ht="13.5" customHeight="1">
      <c r="A249" s="589"/>
      <c r="B249" s="590"/>
      <c r="C249" s="590"/>
      <c r="D249" s="605"/>
      <c r="E249" s="590"/>
      <c r="F249" s="625"/>
      <c r="G249" s="590"/>
      <c r="H249" s="590"/>
      <c r="I249" s="590"/>
      <c r="J249" s="590"/>
      <c r="K249" s="590"/>
      <c r="L249" s="590"/>
      <c r="M249" s="590"/>
      <c r="N249" s="590"/>
      <c r="O249" s="590"/>
      <c r="P249" s="590"/>
      <c r="Q249" s="590"/>
      <c r="R249" s="590"/>
      <c r="S249" s="590"/>
      <c r="T249" s="590"/>
      <c r="U249" s="590"/>
      <c r="V249" s="590"/>
      <c r="W249" s="590"/>
      <c r="X249" s="590"/>
      <c r="Y249" s="590"/>
      <c r="Z249" s="590"/>
    </row>
    <row r="250" spans="1:26" ht="13.5" customHeight="1">
      <c r="A250" s="589"/>
      <c r="B250" s="590"/>
      <c r="C250" s="590"/>
      <c r="D250" s="605"/>
      <c r="E250" s="590"/>
      <c r="F250" s="625"/>
      <c r="G250" s="590"/>
      <c r="H250" s="590"/>
      <c r="I250" s="590"/>
      <c r="J250" s="590"/>
      <c r="K250" s="590"/>
      <c r="L250" s="590"/>
      <c r="M250" s="590"/>
      <c r="N250" s="590"/>
      <c r="O250" s="590"/>
      <c r="P250" s="590"/>
      <c r="Q250" s="590"/>
      <c r="R250" s="590"/>
      <c r="S250" s="590"/>
      <c r="T250" s="590"/>
      <c r="U250" s="590"/>
      <c r="V250" s="590"/>
      <c r="W250" s="590"/>
      <c r="X250" s="590"/>
      <c r="Y250" s="590"/>
      <c r="Z250" s="590"/>
    </row>
    <row r="251" spans="1:26" ht="13.5" customHeight="1">
      <c r="A251" s="589"/>
      <c r="B251" s="590"/>
      <c r="C251" s="590"/>
      <c r="D251" s="605"/>
      <c r="E251" s="590"/>
      <c r="F251" s="625"/>
      <c r="G251" s="590"/>
      <c r="H251" s="590"/>
      <c r="I251" s="590"/>
      <c r="J251" s="590"/>
      <c r="K251" s="590"/>
      <c r="L251" s="590"/>
      <c r="M251" s="590"/>
      <c r="N251" s="590"/>
      <c r="O251" s="590"/>
      <c r="P251" s="590"/>
      <c r="Q251" s="590"/>
      <c r="R251" s="590"/>
      <c r="S251" s="590"/>
      <c r="T251" s="590"/>
      <c r="U251" s="590"/>
      <c r="V251" s="590"/>
      <c r="W251" s="590"/>
      <c r="X251" s="590"/>
      <c r="Y251" s="590"/>
      <c r="Z251" s="590"/>
    </row>
    <row r="252" spans="1:26" ht="13.5" customHeight="1">
      <c r="A252" s="589"/>
      <c r="B252" s="590"/>
      <c r="C252" s="590"/>
      <c r="D252" s="605"/>
      <c r="E252" s="590"/>
      <c r="F252" s="625"/>
      <c r="G252" s="590"/>
      <c r="H252" s="590"/>
      <c r="I252" s="590"/>
      <c r="J252" s="590"/>
      <c r="K252" s="590"/>
      <c r="L252" s="590"/>
      <c r="M252" s="590"/>
      <c r="N252" s="590"/>
      <c r="O252" s="590"/>
      <c r="P252" s="590"/>
      <c r="Q252" s="590"/>
      <c r="R252" s="590"/>
      <c r="S252" s="590"/>
      <c r="T252" s="590"/>
      <c r="U252" s="590"/>
      <c r="V252" s="590"/>
      <c r="W252" s="590"/>
      <c r="X252" s="590"/>
      <c r="Y252" s="590"/>
      <c r="Z252" s="590"/>
    </row>
    <row r="253" spans="1:26" ht="13.5" customHeight="1">
      <c r="A253" s="589"/>
      <c r="B253" s="590"/>
      <c r="C253" s="590"/>
      <c r="D253" s="605"/>
      <c r="E253" s="590"/>
      <c r="F253" s="625"/>
      <c r="G253" s="590"/>
      <c r="H253" s="590"/>
      <c r="I253" s="590"/>
      <c r="J253" s="590"/>
      <c r="K253" s="590"/>
      <c r="L253" s="590"/>
      <c r="M253" s="590"/>
      <c r="N253" s="590"/>
      <c r="O253" s="590"/>
      <c r="P253" s="590"/>
      <c r="Q253" s="590"/>
      <c r="R253" s="590"/>
      <c r="S253" s="590"/>
      <c r="T253" s="590"/>
      <c r="U253" s="590"/>
      <c r="V253" s="590"/>
      <c r="W253" s="590"/>
      <c r="X253" s="590"/>
      <c r="Y253" s="590"/>
      <c r="Z253" s="590"/>
    </row>
    <row r="254" spans="1:26" ht="13.5" customHeight="1">
      <c r="A254" s="589"/>
      <c r="B254" s="590"/>
      <c r="C254" s="590"/>
      <c r="D254" s="605"/>
      <c r="E254" s="590"/>
      <c r="F254" s="625"/>
      <c r="G254" s="590"/>
      <c r="H254" s="590"/>
      <c r="I254" s="590"/>
      <c r="J254" s="590"/>
      <c r="K254" s="590"/>
      <c r="L254" s="590"/>
      <c r="M254" s="590"/>
      <c r="N254" s="590"/>
      <c r="O254" s="590"/>
      <c r="P254" s="590"/>
      <c r="Q254" s="590"/>
      <c r="R254" s="590"/>
      <c r="S254" s="590"/>
      <c r="T254" s="590"/>
      <c r="U254" s="590"/>
      <c r="V254" s="590"/>
      <c r="W254" s="590"/>
      <c r="X254" s="590"/>
      <c r="Y254" s="590"/>
      <c r="Z254" s="590"/>
    </row>
    <row r="255" spans="1:26" ht="13.5" customHeight="1">
      <c r="A255" s="589"/>
      <c r="B255" s="590"/>
      <c r="C255" s="590"/>
      <c r="D255" s="605"/>
      <c r="E255" s="590"/>
      <c r="F255" s="625"/>
      <c r="G255" s="590"/>
      <c r="H255" s="590"/>
      <c r="I255" s="590"/>
      <c r="J255" s="590"/>
      <c r="K255" s="590"/>
      <c r="L255" s="590"/>
      <c r="M255" s="590"/>
      <c r="N255" s="590"/>
      <c r="O255" s="590"/>
      <c r="P255" s="590"/>
      <c r="Q255" s="590"/>
      <c r="R255" s="590"/>
      <c r="S255" s="590"/>
      <c r="T255" s="590"/>
      <c r="U255" s="590"/>
      <c r="V255" s="590"/>
      <c r="W255" s="590"/>
      <c r="X255" s="590"/>
      <c r="Y255" s="590"/>
      <c r="Z255" s="590"/>
    </row>
    <row r="256" spans="1:26" ht="13.5" customHeight="1">
      <c r="A256" s="589"/>
      <c r="B256" s="590"/>
      <c r="C256" s="590"/>
      <c r="D256" s="605"/>
      <c r="E256" s="590"/>
      <c r="F256" s="625"/>
      <c r="G256" s="590"/>
      <c r="H256" s="590"/>
      <c r="I256" s="590"/>
      <c r="J256" s="590"/>
      <c r="K256" s="590"/>
      <c r="L256" s="590"/>
      <c r="M256" s="590"/>
      <c r="N256" s="590"/>
      <c r="O256" s="590"/>
      <c r="P256" s="590"/>
      <c r="Q256" s="590"/>
      <c r="R256" s="590"/>
      <c r="S256" s="590"/>
      <c r="T256" s="590"/>
      <c r="U256" s="590"/>
      <c r="V256" s="590"/>
      <c r="W256" s="590"/>
      <c r="X256" s="590"/>
      <c r="Y256" s="590"/>
      <c r="Z256" s="590"/>
    </row>
    <row r="257" spans="1:26" ht="13.5" customHeight="1">
      <c r="A257" s="589"/>
      <c r="B257" s="590"/>
      <c r="C257" s="590"/>
      <c r="D257" s="605"/>
      <c r="E257" s="590"/>
      <c r="F257" s="625"/>
      <c r="G257" s="590"/>
      <c r="H257" s="590"/>
      <c r="I257" s="590"/>
      <c r="J257" s="590"/>
      <c r="K257" s="590"/>
      <c r="L257" s="590"/>
      <c r="M257" s="590"/>
      <c r="N257" s="590"/>
      <c r="O257" s="590"/>
      <c r="P257" s="590"/>
      <c r="Q257" s="590"/>
      <c r="R257" s="590"/>
      <c r="S257" s="590"/>
      <c r="T257" s="590"/>
      <c r="U257" s="590"/>
      <c r="V257" s="590"/>
      <c r="W257" s="590"/>
      <c r="X257" s="590"/>
      <c r="Y257" s="590"/>
      <c r="Z257" s="590"/>
    </row>
    <row r="258" spans="1:26" ht="13.5" customHeight="1">
      <c r="A258" s="589"/>
      <c r="B258" s="590"/>
      <c r="C258" s="590"/>
      <c r="D258" s="605"/>
      <c r="E258" s="590"/>
      <c r="F258" s="625"/>
      <c r="G258" s="590"/>
      <c r="H258" s="590"/>
      <c r="I258" s="590"/>
      <c r="J258" s="590"/>
      <c r="K258" s="590"/>
      <c r="L258" s="590"/>
      <c r="M258" s="590"/>
      <c r="N258" s="590"/>
      <c r="O258" s="590"/>
      <c r="P258" s="590"/>
      <c r="Q258" s="590"/>
      <c r="R258" s="590"/>
      <c r="S258" s="590"/>
      <c r="T258" s="590"/>
      <c r="U258" s="590"/>
      <c r="V258" s="590"/>
      <c r="W258" s="590"/>
      <c r="X258" s="590"/>
      <c r="Y258" s="590"/>
      <c r="Z258" s="590"/>
    </row>
    <row r="259" spans="1:26" ht="13.5" customHeight="1">
      <c r="A259" s="589"/>
      <c r="B259" s="590"/>
      <c r="C259" s="590"/>
      <c r="D259" s="605"/>
      <c r="E259" s="590"/>
      <c r="F259" s="625"/>
      <c r="G259" s="590"/>
      <c r="H259" s="590"/>
      <c r="I259" s="590"/>
      <c r="J259" s="590"/>
      <c r="K259" s="590"/>
      <c r="L259" s="590"/>
      <c r="M259" s="590"/>
      <c r="N259" s="590"/>
      <c r="O259" s="590"/>
      <c r="P259" s="590"/>
      <c r="Q259" s="590"/>
      <c r="R259" s="590"/>
      <c r="S259" s="590"/>
      <c r="T259" s="590"/>
      <c r="U259" s="590"/>
      <c r="V259" s="590"/>
      <c r="W259" s="590"/>
      <c r="X259" s="590"/>
      <c r="Y259" s="590"/>
      <c r="Z259" s="590"/>
    </row>
    <row r="260" spans="1:26" ht="13.5" customHeight="1">
      <c r="A260" s="589"/>
      <c r="B260" s="590"/>
      <c r="C260" s="590"/>
      <c r="D260" s="605"/>
      <c r="E260" s="590"/>
      <c r="F260" s="625"/>
      <c r="G260" s="590"/>
      <c r="H260" s="590"/>
      <c r="I260" s="590"/>
      <c r="J260" s="590"/>
      <c r="K260" s="590"/>
      <c r="L260" s="590"/>
      <c r="M260" s="590"/>
      <c r="N260" s="590"/>
      <c r="O260" s="590"/>
      <c r="P260" s="590"/>
      <c r="Q260" s="590"/>
      <c r="R260" s="590"/>
      <c r="S260" s="590"/>
      <c r="T260" s="590"/>
      <c r="U260" s="590"/>
      <c r="V260" s="590"/>
      <c r="W260" s="590"/>
      <c r="X260" s="590"/>
      <c r="Y260" s="590"/>
      <c r="Z260" s="590"/>
    </row>
    <row r="261" spans="1:26" ht="13.5" customHeight="1">
      <c r="A261" s="589"/>
      <c r="B261" s="590"/>
      <c r="C261" s="590"/>
      <c r="D261" s="605"/>
      <c r="E261" s="590"/>
      <c r="F261" s="625"/>
      <c r="G261" s="590"/>
      <c r="H261" s="590"/>
      <c r="I261" s="590"/>
      <c r="J261" s="590"/>
      <c r="K261" s="590"/>
      <c r="L261" s="590"/>
      <c r="M261" s="590"/>
      <c r="N261" s="590"/>
      <c r="O261" s="590"/>
      <c r="P261" s="590"/>
      <c r="Q261" s="590"/>
      <c r="R261" s="590"/>
      <c r="S261" s="590"/>
      <c r="T261" s="590"/>
      <c r="U261" s="590"/>
      <c r="V261" s="590"/>
      <c r="W261" s="590"/>
      <c r="X261" s="590"/>
      <c r="Y261" s="590"/>
      <c r="Z261" s="590"/>
    </row>
    <row r="262" spans="1:26" ht="13.5" customHeight="1">
      <c r="A262" s="589"/>
      <c r="B262" s="590"/>
      <c r="C262" s="590"/>
      <c r="D262" s="605"/>
      <c r="E262" s="590"/>
      <c r="F262" s="625"/>
      <c r="G262" s="590"/>
      <c r="H262" s="590"/>
      <c r="I262" s="590"/>
      <c r="J262" s="590"/>
      <c r="K262" s="590"/>
      <c r="L262" s="590"/>
      <c r="M262" s="590"/>
      <c r="N262" s="590"/>
      <c r="O262" s="590"/>
      <c r="P262" s="590"/>
      <c r="Q262" s="590"/>
      <c r="R262" s="590"/>
      <c r="S262" s="590"/>
      <c r="T262" s="590"/>
      <c r="U262" s="590"/>
      <c r="V262" s="590"/>
      <c r="W262" s="590"/>
      <c r="X262" s="590"/>
      <c r="Y262" s="590"/>
      <c r="Z262" s="590"/>
    </row>
    <row r="263" spans="1:26" ht="13.5" customHeight="1">
      <c r="A263" s="589"/>
      <c r="B263" s="590"/>
      <c r="C263" s="590"/>
      <c r="D263" s="605"/>
      <c r="E263" s="590"/>
      <c r="F263" s="625"/>
      <c r="G263" s="590"/>
      <c r="H263" s="590"/>
      <c r="I263" s="590"/>
      <c r="J263" s="590"/>
      <c r="K263" s="590"/>
      <c r="L263" s="590"/>
      <c r="M263" s="590"/>
      <c r="N263" s="590"/>
      <c r="O263" s="590"/>
      <c r="P263" s="590"/>
      <c r="Q263" s="590"/>
      <c r="R263" s="590"/>
      <c r="S263" s="590"/>
      <c r="T263" s="590"/>
      <c r="U263" s="590"/>
      <c r="V263" s="590"/>
      <c r="W263" s="590"/>
      <c r="X263" s="590"/>
      <c r="Y263" s="590"/>
      <c r="Z263" s="590"/>
    </row>
    <row r="264" spans="1:26" ht="13.5" customHeight="1">
      <c r="A264" s="589"/>
      <c r="B264" s="590"/>
      <c r="C264" s="590"/>
      <c r="D264" s="605"/>
      <c r="E264" s="590"/>
      <c r="F264" s="625"/>
      <c r="G264" s="590"/>
      <c r="H264" s="590"/>
      <c r="I264" s="590"/>
      <c r="J264" s="590"/>
      <c r="K264" s="590"/>
      <c r="L264" s="590"/>
      <c r="M264" s="590"/>
      <c r="N264" s="590"/>
      <c r="O264" s="590"/>
      <c r="P264" s="590"/>
      <c r="Q264" s="590"/>
      <c r="R264" s="590"/>
      <c r="S264" s="590"/>
      <c r="T264" s="590"/>
      <c r="U264" s="590"/>
      <c r="V264" s="590"/>
      <c r="W264" s="590"/>
      <c r="X264" s="590"/>
      <c r="Y264" s="590"/>
      <c r="Z264" s="590"/>
    </row>
    <row r="265" spans="1:26" ht="13.5" customHeight="1">
      <c r="A265" s="589"/>
      <c r="B265" s="590"/>
      <c r="C265" s="590"/>
      <c r="D265" s="605"/>
      <c r="E265" s="590"/>
      <c r="F265" s="625"/>
      <c r="G265" s="590"/>
      <c r="H265" s="590"/>
      <c r="I265" s="590"/>
      <c r="J265" s="590"/>
      <c r="K265" s="590"/>
      <c r="L265" s="590"/>
      <c r="M265" s="590"/>
      <c r="N265" s="590"/>
      <c r="O265" s="590"/>
      <c r="P265" s="590"/>
      <c r="Q265" s="590"/>
      <c r="R265" s="590"/>
      <c r="S265" s="590"/>
      <c r="T265" s="590"/>
      <c r="U265" s="590"/>
      <c r="V265" s="590"/>
      <c r="W265" s="590"/>
      <c r="X265" s="590"/>
      <c r="Y265" s="590"/>
      <c r="Z265" s="590"/>
    </row>
    <row r="266" spans="1:26" ht="13.5" customHeight="1">
      <c r="A266" s="589"/>
      <c r="B266" s="590"/>
      <c r="C266" s="590"/>
      <c r="D266" s="605"/>
      <c r="E266" s="590"/>
      <c r="F266" s="625"/>
      <c r="G266" s="590"/>
      <c r="H266" s="590"/>
      <c r="I266" s="590"/>
      <c r="J266" s="590"/>
      <c r="K266" s="590"/>
      <c r="L266" s="590"/>
      <c r="M266" s="590"/>
      <c r="N266" s="590"/>
      <c r="O266" s="590"/>
      <c r="P266" s="590"/>
      <c r="Q266" s="590"/>
      <c r="R266" s="590"/>
      <c r="S266" s="590"/>
      <c r="T266" s="590"/>
      <c r="U266" s="590"/>
      <c r="V266" s="590"/>
      <c r="W266" s="590"/>
      <c r="X266" s="590"/>
      <c r="Y266" s="590"/>
      <c r="Z266" s="590"/>
    </row>
    <row r="267" spans="1:26" ht="13.5" customHeight="1">
      <c r="A267" s="589"/>
      <c r="B267" s="590"/>
      <c r="C267" s="590"/>
      <c r="D267" s="605"/>
      <c r="E267" s="590"/>
      <c r="F267" s="625"/>
      <c r="G267" s="590"/>
      <c r="H267" s="590"/>
      <c r="I267" s="590"/>
      <c r="J267" s="590"/>
      <c r="K267" s="590"/>
      <c r="L267" s="590"/>
      <c r="M267" s="590"/>
      <c r="N267" s="590"/>
      <c r="O267" s="590"/>
      <c r="P267" s="590"/>
      <c r="Q267" s="590"/>
      <c r="R267" s="590"/>
      <c r="S267" s="590"/>
      <c r="T267" s="590"/>
      <c r="U267" s="590"/>
      <c r="V267" s="590"/>
      <c r="W267" s="590"/>
      <c r="X267" s="590"/>
      <c r="Y267" s="590"/>
      <c r="Z267" s="590"/>
    </row>
    <row r="268" spans="1:26" ht="13.5" customHeight="1">
      <c r="A268" s="589"/>
      <c r="B268" s="590"/>
      <c r="C268" s="590"/>
      <c r="D268" s="605"/>
      <c r="E268" s="590"/>
      <c r="F268" s="625"/>
      <c r="G268" s="590"/>
      <c r="H268" s="590"/>
      <c r="I268" s="590"/>
      <c r="J268" s="590"/>
      <c r="K268" s="590"/>
      <c r="L268" s="590"/>
      <c r="M268" s="590"/>
      <c r="N268" s="590"/>
      <c r="O268" s="590"/>
      <c r="P268" s="590"/>
      <c r="Q268" s="590"/>
      <c r="R268" s="590"/>
      <c r="S268" s="590"/>
      <c r="T268" s="590"/>
      <c r="U268" s="590"/>
      <c r="V268" s="590"/>
      <c r="W268" s="590"/>
      <c r="X268" s="590"/>
      <c r="Y268" s="590"/>
      <c r="Z268" s="590"/>
    </row>
    <row r="269" spans="1:26" ht="13.5" customHeight="1">
      <c r="A269" s="589"/>
      <c r="B269" s="590"/>
      <c r="C269" s="590"/>
      <c r="D269" s="605"/>
      <c r="E269" s="590"/>
      <c r="F269" s="625"/>
      <c r="G269" s="590"/>
      <c r="H269" s="590"/>
      <c r="I269" s="590"/>
      <c r="J269" s="590"/>
      <c r="K269" s="590"/>
      <c r="L269" s="590"/>
      <c r="M269" s="590"/>
      <c r="N269" s="590"/>
      <c r="O269" s="590"/>
      <c r="P269" s="590"/>
      <c r="Q269" s="590"/>
      <c r="R269" s="590"/>
      <c r="S269" s="590"/>
      <c r="T269" s="590"/>
      <c r="U269" s="590"/>
      <c r="V269" s="590"/>
      <c r="W269" s="590"/>
      <c r="X269" s="590"/>
      <c r="Y269" s="590"/>
      <c r="Z269" s="590"/>
    </row>
    <row r="270" spans="1:26" ht="13.5" customHeight="1">
      <c r="A270" s="589"/>
      <c r="B270" s="590"/>
      <c r="C270" s="590"/>
      <c r="D270" s="605"/>
      <c r="E270" s="590"/>
      <c r="F270" s="625"/>
      <c r="G270" s="590"/>
      <c r="H270" s="590"/>
      <c r="I270" s="590"/>
      <c r="J270" s="590"/>
      <c r="K270" s="590"/>
      <c r="L270" s="590"/>
      <c r="M270" s="590"/>
      <c r="N270" s="590"/>
      <c r="O270" s="590"/>
      <c r="P270" s="590"/>
      <c r="Q270" s="590"/>
      <c r="R270" s="590"/>
      <c r="S270" s="590"/>
      <c r="T270" s="590"/>
      <c r="U270" s="590"/>
      <c r="V270" s="590"/>
      <c r="W270" s="590"/>
      <c r="X270" s="590"/>
      <c r="Y270" s="590"/>
      <c r="Z270" s="590"/>
    </row>
    <row r="271" spans="1:26" ht="13.5" customHeight="1">
      <c r="A271" s="589"/>
      <c r="B271" s="590"/>
      <c r="C271" s="590"/>
      <c r="D271" s="605"/>
      <c r="E271" s="590"/>
      <c r="F271" s="625"/>
      <c r="G271" s="590"/>
      <c r="H271" s="590"/>
      <c r="I271" s="590"/>
      <c r="J271" s="590"/>
      <c r="K271" s="590"/>
      <c r="L271" s="590"/>
      <c r="M271" s="590"/>
      <c r="N271" s="590"/>
      <c r="O271" s="590"/>
      <c r="P271" s="590"/>
      <c r="Q271" s="590"/>
      <c r="R271" s="590"/>
      <c r="S271" s="590"/>
      <c r="T271" s="590"/>
      <c r="U271" s="590"/>
      <c r="V271" s="590"/>
      <c r="W271" s="590"/>
      <c r="X271" s="590"/>
      <c r="Y271" s="590"/>
      <c r="Z271" s="590"/>
    </row>
    <row r="272" spans="1:26" ht="13.5" customHeight="1">
      <c r="A272" s="589"/>
      <c r="B272" s="590"/>
      <c r="C272" s="590"/>
      <c r="D272" s="605"/>
      <c r="E272" s="590"/>
      <c r="F272" s="625"/>
      <c r="G272" s="590"/>
      <c r="H272" s="590"/>
      <c r="I272" s="590"/>
      <c r="J272" s="590"/>
      <c r="K272" s="590"/>
      <c r="L272" s="590"/>
      <c r="M272" s="590"/>
      <c r="N272" s="590"/>
      <c r="O272" s="590"/>
      <c r="P272" s="590"/>
      <c r="Q272" s="590"/>
      <c r="R272" s="590"/>
      <c r="S272" s="590"/>
      <c r="T272" s="590"/>
      <c r="U272" s="590"/>
      <c r="V272" s="590"/>
      <c r="W272" s="590"/>
      <c r="X272" s="590"/>
      <c r="Y272" s="590"/>
      <c r="Z272" s="590"/>
    </row>
    <row r="273" spans="1:26" ht="13.5" customHeight="1">
      <c r="A273" s="589"/>
      <c r="B273" s="590"/>
      <c r="C273" s="590"/>
      <c r="D273" s="605"/>
      <c r="E273" s="590"/>
      <c r="F273" s="625"/>
      <c r="G273" s="590"/>
      <c r="H273" s="590"/>
      <c r="I273" s="590"/>
      <c r="J273" s="590"/>
      <c r="K273" s="590"/>
      <c r="L273" s="590"/>
      <c r="M273" s="590"/>
      <c r="N273" s="590"/>
      <c r="O273" s="590"/>
      <c r="P273" s="590"/>
      <c r="Q273" s="590"/>
      <c r="R273" s="590"/>
      <c r="S273" s="590"/>
      <c r="T273" s="590"/>
      <c r="U273" s="590"/>
      <c r="V273" s="590"/>
      <c r="W273" s="590"/>
      <c r="X273" s="590"/>
      <c r="Y273" s="590"/>
      <c r="Z273" s="590"/>
    </row>
    <row r="274" spans="1:26" ht="13.5" customHeight="1">
      <c r="A274" s="589"/>
      <c r="B274" s="590"/>
      <c r="C274" s="590"/>
      <c r="D274" s="605"/>
      <c r="E274" s="590"/>
      <c r="F274" s="625"/>
      <c r="G274" s="590"/>
      <c r="H274" s="590"/>
      <c r="I274" s="590"/>
      <c r="J274" s="590"/>
      <c r="K274" s="590"/>
      <c r="L274" s="590"/>
      <c r="M274" s="590"/>
      <c r="N274" s="590"/>
      <c r="O274" s="590"/>
      <c r="P274" s="590"/>
      <c r="Q274" s="590"/>
      <c r="R274" s="590"/>
      <c r="S274" s="590"/>
      <c r="T274" s="590"/>
      <c r="U274" s="590"/>
      <c r="V274" s="590"/>
      <c r="W274" s="590"/>
      <c r="X274" s="590"/>
      <c r="Y274" s="590"/>
      <c r="Z274" s="590"/>
    </row>
    <row r="275" spans="1:26" ht="13.5" customHeight="1">
      <c r="A275" s="589"/>
      <c r="B275" s="590"/>
      <c r="C275" s="590"/>
      <c r="D275" s="605"/>
      <c r="E275" s="590"/>
      <c r="F275" s="625"/>
      <c r="G275" s="590"/>
      <c r="H275" s="590"/>
      <c r="I275" s="590"/>
      <c r="J275" s="590"/>
      <c r="K275" s="590"/>
      <c r="L275" s="590"/>
      <c r="M275" s="590"/>
      <c r="N275" s="590"/>
      <c r="O275" s="590"/>
      <c r="P275" s="590"/>
      <c r="Q275" s="590"/>
      <c r="R275" s="590"/>
      <c r="S275" s="590"/>
      <c r="T275" s="590"/>
      <c r="U275" s="590"/>
      <c r="V275" s="590"/>
      <c r="W275" s="590"/>
      <c r="X275" s="590"/>
      <c r="Y275" s="590"/>
      <c r="Z275" s="590"/>
    </row>
    <row r="276" spans="1:26" ht="13.5" customHeight="1">
      <c r="A276" s="589"/>
      <c r="B276" s="590"/>
      <c r="C276" s="590"/>
      <c r="D276" s="605"/>
      <c r="E276" s="590"/>
      <c r="F276" s="625"/>
      <c r="G276" s="590"/>
      <c r="H276" s="590"/>
      <c r="I276" s="590"/>
      <c r="J276" s="590"/>
      <c r="K276" s="590"/>
      <c r="L276" s="590"/>
      <c r="M276" s="590"/>
      <c r="N276" s="590"/>
      <c r="O276" s="590"/>
      <c r="P276" s="590"/>
      <c r="Q276" s="590"/>
      <c r="R276" s="590"/>
      <c r="S276" s="590"/>
      <c r="T276" s="590"/>
      <c r="U276" s="590"/>
      <c r="V276" s="590"/>
      <c r="W276" s="590"/>
      <c r="X276" s="590"/>
      <c r="Y276" s="590"/>
      <c r="Z276" s="590"/>
    </row>
    <row r="277" spans="1:26" ht="13.5" customHeight="1">
      <c r="A277" s="589"/>
      <c r="B277" s="590"/>
      <c r="C277" s="590"/>
      <c r="D277" s="605"/>
      <c r="E277" s="590"/>
      <c r="F277" s="625"/>
      <c r="G277" s="590"/>
      <c r="H277" s="590"/>
      <c r="I277" s="590"/>
      <c r="J277" s="590"/>
      <c r="K277" s="590"/>
      <c r="L277" s="590"/>
      <c r="M277" s="590"/>
      <c r="N277" s="590"/>
      <c r="O277" s="590"/>
      <c r="P277" s="590"/>
      <c r="Q277" s="590"/>
      <c r="R277" s="590"/>
      <c r="S277" s="590"/>
      <c r="T277" s="590"/>
      <c r="U277" s="590"/>
      <c r="V277" s="590"/>
      <c r="W277" s="590"/>
      <c r="X277" s="590"/>
      <c r="Y277" s="590"/>
      <c r="Z277" s="590"/>
    </row>
    <row r="278" spans="1:26" ht="13.5" customHeight="1">
      <c r="A278" s="589"/>
      <c r="B278" s="590"/>
      <c r="C278" s="590"/>
      <c r="D278" s="605"/>
      <c r="E278" s="590"/>
      <c r="F278" s="625"/>
      <c r="G278" s="590"/>
      <c r="H278" s="590"/>
      <c r="I278" s="590"/>
      <c r="J278" s="590"/>
      <c r="K278" s="590"/>
      <c r="L278" s="590"/>
      <c r="M278" s="590"/>
      <c r="N278" s="590"/>
      <c r="O278" s="590"/>
      <c r="P278" s="590"/>
      <c r="Q278" s="590"/>
      <c r="R278" s="590"/>
      <c r="S278" s="590"/>
      <c r="T278" s="590"/>
      <c r="U278" s="590"/>
      <c r="V278" s="590"/>
      <c r="W278" s="590"/>
      <c r="X278" s="590"/>
      <c r="Y278" s="590"/>
      <c r="Z278" s="590"/>
    </row>
    <row r="279" spans="1:26" ht="13.5" customHeight="1">
      <c r="A279" s="589"/>
      <c r="B279" s="590"/>
      <c r="C279" s="590"/>
      <c r="D279" s="605"/>
      <c r="E279" s="590"/>
      <c r="F279" s="625"/>
      <c r="G279" s="590"/>
      <c r="H279" s="590"/>
      <c r="I279" s="590"/>
      <c r="J279" s="590"/>
      <c r="K279" s="590"/>
      <c r="L279" s="590"/>
      <c r="M279" s="590"/>
      <c r="N279" s="590"/>
      <c r="O279" s="590"/>
      <c r="P279" s="590"/>
      <c r="Q279" s="590"/>
      <c r="R279" s="590"/>
      <c r="S279" s="590"/>
      <c r="T279" s="590"/>
      <c r="U279" s="590"/>
      <c r="V279" s="590"/>
      <c r="W279" s="590"/>
      <c r="X279" s="590"/>
      <c r="Y279" s="590"/>
      <c r="Z279" s="590"/>
    </row>
    <row r="280" spans="1:26" ht="13.5" customHeight="1">
      <c r="A280" s="589"/>
      <c r="B280" s="590"/>
      <c r="C280" s="590"/>
      <c r="D280" s="605"/>
      <c r="E280" s="590"/>
      <c r="F280" s="625"/>
      <c r="G280" s="590"/>
      <c r="H280" s="590"/>
      <c r="I280" s="590"/>
      <c r="J280" s="590"/>
      <c r="K280" s="590"/>
      <c r="L280" s="590"/>
      <c r="M280" s="590"/>
      <c r="N280" s="590"/>
      <c r="O280" s="590"/>
      <c r="P280" s="590"/>
      <c r="Q280" s="590"/>
      <c r="R280" s="590"/>
      <c r="S280" s="590"/>
      <c r="T280" s="590"/>
      <c r="U280" s="590"/>
      <c r="V280" s="590"/>
      <c r="W280" s="590"/>
      <c r="X280" s="590"/>
      <c r="Y280" s="590"/>
      <c r="Z280" s="590"/>
    </row>
    <row r="281" spans="1:26" ht="13.5" customHeight="1">
      <c r="A281" s="589"/>
      <c r="B281" s="590"/>
      <c r="C281" s="590"/>
      <c r="D281" s="605"/>
      <c r="E281" s="590"/>
      <c r="F281" s="625"/>
      <c r="G281" s="590"/>
      <c r="H281" s="590"/>
      <c r="I281" s="590"/>
      <c r="J281" s="590"/>
      <c r="K281" s="590"/>
      <c r="L281" s="590"/>
      <c r="M281" s="590"/>
      <c r="N281" s="590"/>
      <c r="O281" s="590"/>
      <c r="P281" s="590"/>
      <c r="Q281" s="590"/>
      <c r="R281" s="590"/>
      <c r="S281" s="590"/>
      <c r="T281" s="590"/>
      <c r="U281" s="590"/>
      <c r="V281" s="590"/>
      <c r="W281" s="590"/>
      <c r="X281" s="590"/>
      <c r="Y281" s="590"/>
      <c r="Z281" s="590"/>
    </row>
    <row r="282" spans="1:26" ht="13.5" customHeight="1">
      <c r="A282" s="589"/>
      <c r="B282" s="590"/>
      <c r="C282" s="590"/>
      <c r="D282" s="605"/>
      <c r="E282" s="590"/>
      <c r="F282" s="625"/>
      <c r="G282" s="590"/>
      <c r="H282" s="590"/>
      <c r="I282" s="590"/>
      <c r="J282" s="590"/>
      <c r="K282" s="590"/>
      <c r="L282" s="590"/>
      <c r="M282" s="590"/>
      <c r="N282" s="590"/>
      <c r="O282" s="590"/>
      <c r="P282" s="590"/>
      <c r="Q282" s="590"/>
      <c r="R282" s="590"/>
      <c r="S282" s="590"/>
      <c r="T282" s="590"/>
      <c r="U282" s="590"/>
      <c r="V282" s="590"/>
      <c r="W282" s="590"/>
      <c r="X282" s="590"/>
      <c r="Y282" s="590"/>
      <c r="Z282" s="590"/>
    </row>
    <row r="283" spans="1:26" ht="13.5" customHeight="1">
      <c r="A283" s="589"/>
      <c r="B283" s="590"/>
      <c r="C283" s="590"/>
      <c r="D283" s="605"/>
      <c r="E283" s="590"/>
      <c r="F283" s="625"/>
      <c r="G283" s="590"/>
      <c r="H283" s="590"/>
      <c r="I283" s="590"/>
      <c r="J283" s="590"/>
      <c r="K283" s="590"/>
      <c r="L283" s="590"/>
      <c r="M283" s="590"/>
      <c r="N283" s="590"/>
      <c r="O283" s="590"/>
      <c r="P283" s="590"/>
      <c r="Q283" s="590"/>
      <c r="R283" s="590"/>
      <c r="S283" s="590"/>
      <c r="T283" s="590"/>
      <c r="U283" s="590"/>
      <c r="V283" s="590"/>
      <c r="W283" s="590"/>
      <c r="X283" s="590"/>
      <c r="Y283" s="590"/>
      <c r="Z283" s="590"/>
    </row>
    <row r="284" spans="1:26" ht="13.5" customHeight="1">
      <c r="A284" s="589"/>
      <c r="B284" s="590"/>
      <c r="C284" s="590"/>
      <c r="D284" s="605"/>
      <c r="E284" s="590"/>
      <c r="F284" s="625"/>
      <c r="G284" s="590"/>
      <c r="H284" s="590"/>
      <c r="I284" s="590"/>
      <c r="J284" s="590"/>
      <c r="K284" s="590"/>
      <c r="L284" s="590"/>
      <c r="M284" s="590"/>
      <c r="N284" s="590"/>
      <c r="O284" s="590"/>
      <c r="P284" s="590"/>
      <c r="Q284" s="590"/>
      <c r="R284" s="590"/>
      <c r="S284" s="590"/>
      <c r="T284" s="590"/>
      <c r="U284" s="590"/>
      <c r="V284" s="590"/>
      <c r="W284" s="590"/>
      <c r="X284" s="590"/>
      <c r="Y284" s="590"/>
      <c r="Z284" s="590"/>
    </row>
    <row r="285" spans="1:26" ht="13.5" customHeight="1">
      <c r="A285" s="589"/>
      <c r="B285" s="590"/>
      <c r="C285" s="590"/>
      <c r="D285" s="605"/>
      <c r="E285" s="590"/>
      <c r="F285" s="625"/>
      <c r="G285" s="590"/>
      <c r="H285" s="590"/>
      <c r="I285" s="590"/>
      <c r="J285" s="590"/>
      <c r="K285" s="590"/>
      <c r="L285" s="590"/>
      <c r="M285" s="590"/>
      <c r="N285" s="590"/>
      <c r="O285" s="590"/>
      <c r="P285" s="590"/>
      <c r="Q285" s="590"/>
      <c r="R285" s="590"/>
      <c r="S285" s="590"/>
      <c r="T285" s="590"/>
      <c r="U285" s="590"/>
      <c r="V285" s="590"/>
      <c r="W285" s="590"/>
      <c r="X285" s="590"/>
      <c r="Y285" s="590"/>
      <c r="Z285" s="590"/>
    </row>
    <row r="286" spans="1:26" ht="13.5" customHeight="1">
      <c r="A286" s="589"/>
      <c r="B286" s="590"/>
      <c r="C286" s="590"/>
      <c r="D286" s="605"/>
      <c r="E286" s="590"/>
      <c r="F286" s="625"/>
      <c r="G286" s="590"/>
      <c r="H286" s="590"/>
      <c r="I286" s="590"/>
      <c r="J286" s="590"/>
      <c r="K286" s="590"/>
      <c r="L286" s="590"/>
      <c r="M286" s="590"/>
      <c r="N286" s="590"/>
      <c r="O286" s="590"/>
      <c r="P286" s="590"/>
      <c r="Q286" s="590"/>
      <c r="R286" s="590"/>
      <c r="S286" s="590"/>
      <c r="T286" s="590"/>
      <c r="U286" s="590"/>
      <c r="V286" s="590"/>
      <c r="W286" s="590"/>
      <c r="X286" s="590"/>
      <c r="Y286" s="590"/>
      <c r="Z286" s="590"/>
    </row>
    <row r="287" spans="1:26" ht="13.5" customHeight="1">
      <c r="A287" s="589"/>
      <c r="B287" s="590"/>
      <c r="C287" s="590"/>
      <c r="D287" s="605"/>
      <c r="E287" s="590"/>
      <c r="F287" s="625"/>
      <c r="G287" s="590"/>
      <c r="H287" s="590"/>
      <c r="I287" s="590"/>
      <c r="J287" s="590"/>
      <c r="K287" s="590"/>
      <c r="L287" s="590"/>
      <c r="M287" s="590"/>
      <c r="N287" s="590"/>
      <c r="O287" s="590"/>
      <c r="P287" s="590"/>
      <c r="Q287" s="590"/>
      <c r="R287" s="590"/>
      <c r="S287" s="590"/>
      <c r="T287" s="590"/>
      <c r="U287" s="590"/>
      <c r="V287" s="590"/>
      <c r="W287" s="590"/>
      <c r="X287" s="590"/>
      <c r="Y287" s="590"/>
      <c r="Z287" s="590"/>
    </row>
    <row r="288" spans="1:26" ht="13.5" customHeight="1">
      <c r="A288" s="589"/>
      <c r="B288" s="590"/>
      <c r="C288" s="590"/>
      <c r="D288" s="605"/>
      <c r="E288" s="590"/>
      <c r="F288" s="625"/>
      <c r="G288" s="590"/>
      <c r="H288" s="590"/>
      <c r="I288" s="590"/>
      <c r="J288" s="590"/>
      <c r="K288" s="590"/>
      <c r="L288" s="590"/>
      <c r="M288" s="590"/>
      <c r="N288" s="590"/>
      <c r="O288" s="590"/>
      <c r="P288" s="590"/>
      <c r="Q288" s="590"/>
      <c r="R288" s="590"/>
      <c r="S288" s="590"/>
      <c r="T288" s="590"/>
      <c r="U288" s="590"/>
      <c r="V288" s="590"/>
      <c r="W288" s="590"/>
      <c r="X288" s="590"/>
      <c r="Y288" s="590"/>
      <c r="Z288" s="590"/>
    </row>
    <row r="289" spans="1:26" ht="13.5" customHeight="1">
      <c r="A289" s="589"/>
      <c r="B289" s="590"/>
      <c r="C289" s="590"/>
      <c r="D289" s="605"/>
      <c r="E289" s="590"/>
      <c r="F289" s="625"/>
      <c r="G289" s="590"/>
      <c r="H289" s="590"/>
      <c r="I289" s="590"/>
      <c r="J289" s="590"/>
      <c r="K289" s="590"/>
      <c r="L289" s="590"/>
      <c r="M289" s="590"/>
      <c r="N289" s="590"/>
      <c r="O289" s="590"/>
      <c r="P289" s="590"/>
      <c r="Q289" s="590"/>
      <c r="R289" s="590"/>
      <c r="S289" s="590"/>
      <c r="T289" s="590"/>
      <c r="U289" s="590"/>
      <c r="V289" s="590"/>
      <c r="W289" s="590"/>
      <c r="X289" s="590"/>
      <c r="Y289" s="590"/>
      <c r="Z289" s="590"/>
    </row>
    <row r="290" spans="1:26" ht="13.5" customHeight="1">
      <c r="A290" s="589"/>
      <c r="B290" s="590"/>
      <c r="C290" s="590"/>
      <c r="D290" s="605"/>
      <c r="E290" s="590"/>
      <c r="F290" s="625"/>
      <c r="G290" s="590"/>
      <c r="H290" s="590"/>
      <c r="I290" s="590"/>
      <c r="J290" s="590"/>
      <c r="K290" s="590"/>
      <c r="L290" s="590"/>
      <c r="M290" s="590"/>
      <c r="N290" s="590"/>
      <c r="O290" s="590"/>
      <c r="P290" s="590"/>
      <c r="Q290" s="590"/>
      <c r="R290" s="590"/>
      <c r="S290" s="590"/>
      <c r="T290" s="590"/>
      <c r="U290" s="590"/>
      <c r="V290" s="590"/>
      <c r="W290" s="590"/>
      <c r="X290" s="590"/>
      <c r="Y290" s="590"/>
      <c r="Z290" s="590"/>
    </row>
    <row r="291" spans="1:26" ht="13.5" customHeight="1">
      <c r="A291" s="589"/>
      <c r="B291" s="590"/>
      <c r="C291" s="590"/>
      <c r="D291" s="605"/>
      <c r="E291" s="590"/>
      <c r="F291" s="625"/>
      <c r="G291" s="590"/>
      <c r="H291" s="590"/>
      <c r="I291" s="590"/>
      <c r="J291" s="590"/>
      <c r="K291" s="590"/>
      <c r="L291" s="590"/>
      <c r="M291" s="590"/>
      <c r="N291" s="590"/>
      <c r="O291" s="590"/>
      <c r="P291" s="590"/>
      <c r="Q291" s="590"/>
      <c r="R291" s="590"/>
      <c r="S291" s="590"/>
      <c r="T291" s="590"/>
      <c r="U291" s="590"/>
      <c r="V291" s="590"/>
      <c r="W291" s="590"/>
      <c r="X291" s="590"/>
      <c r="Y291" s="590"/>
      <c r="Z291" s="590"/>
    </row>
    <row r="292" spans="1:26" ht="13.5" customHeight="1">
      <c r="A292" s="589"/>
      <c r="B292" s="590"/>
      <c r="C292" s="590"/>
      <c r="D292" s="605"/>
      <c r="E292" s="590"/>
      <c r="F292" s="625"/>
      <c r="G292" s="590"/>
      <c r="H292" s="590"/>
      <c r="I292" s="590"/>
      <c r="J292" s="590"/>
      <c r="K292" s="590"/>
      <c r="L292" s="590"/>
      <c r="M292" s="590"/>
      <c r="N292" s="590"/>
      <c r="O292" s="590"/>
      <c r="P292" s="590"/>
      <c r="Q292" s="590"/>
      <c r="R292" s="590"/>
      <c r="S292" s="590"/>
      <c r="T292" s="590"/>
      <c r="U292" s="590"/>
      <c r="V292" s="590"/>
      <c r="W292" s="590"/>
      <c r="X292" s="590"/>
      <c r="Y292" s="590"/>
      <c r="Z292" s="590"/>
    </row>
    <row r="293" spans="1:26" ht="13.5" customHeight="1">
      <c r="A293" s="589"/>
      <c r="B293" s="590"/>
      <c r="C293" s="590"/>
      <c r="D293" s="605"/>
      <c r="E293" s="590"/>
      <c r="F293" s="625"/>
      <c r="G293" s="590"/>
      <c r="H293" s="590"/>
      <c r="I293" s="590"/>
      <c r="J293" s="590"/>
      <c r="K293" s="590"/>
      <c r="L293" s="590"/>
      <c r="M293" s="590"/>
      <c r="N293" s="590"/>
      <c r="O293" s="590"/>
      <c r="P293" s="590"/>
      <c r="Q293" s="590"/>
      <c r="R293" s="590"/>
      <c r="S293" s="590"/>
      <c r="T293" s="590"/>
      <c r="U293" s="590"/>
      <c r="V293" s="590"/>
      <c r="W293" s="590"/>
      <c r="X293" s="590"/>
      <c r="Y293" s="590"/>
      <c r="Z293" s="590"/>
    </row>
    <row r="294" spans="1:26" ht="13.5" customHeight="1">
      <c r="A294" s="589"/>
      <c r="B294" s="590"/>
      <c r="C294" s="590"/>
      <c r="D294" s="605"/>
      <c r="E294" s="590"/>
      <c r="F294" s="625"/>
      <c r="G294" s="590"/>
      <c r="H294" s="590"/>
      <c r="I294" s="590"/>
      <c r="J294" s="590"/>
      <c r="K294" s="590"/>
      <c r="L294" s="590"/>
      <c r="M294" s="590"/>
      <c r="N294" s="590"/>
      <c r="O294" s="590"/>
      <c r="P294" s="590"/>
      <c r="Q294" s="590"/>
      <c r="R294" s="590"/>
      <c r="S294" s="590"/>
      <c r="T294" s="590"/>
      <c r="U294" s="590"/>
      <c r="V294" s="590"/>
      <c r="W294" s="590"/>
      <c r="X294" s="590"/>
      <c r="Y294" s="590"/>
      <c r="Z294" s="590"/>
    </row>
    <row r="295" spans="1:26" ht="13.5" customHeight="1">
      <c r="A295" s="589"/>
      <c r="B295" s="590"/>
      <c r="C295" s="590"/>
      <c r="D295" s="605"/>
      <c r="E295" s="590"/>
      <c r="F295" s="625"/>
      <c r="G295" s="590"/>
      <c r="H295" s="590"/>
      <c r="I295" s="590"/>
      <c r="J295" s="590"/>
      <c r="K295" s="590"/>
      <c r="L295" s="590"/>
      <c r="M295" s="590"/>
      <c r="N295" s="590"/>
      <c r="O295" s="590"/>
      <c r="P295" s="590"/>
      <c r="Q295" s="590"/>
      <c r="R295" s="590"/>
      <c r="S295" s="590"/>
      <c r="T295" s="590"/>
      <c r="U295" s="590"/>
      <c r="V295" s="590"/>
      <c r="W295" s="590"/>
      <c r="X295" s="590"/>
      <c r="Y295" s="590"/>
      <c r="Z295" s="590"/>
    </row>
    <row r="296" spans="1:26" ht="13.5" customHeight="1">
      <c r="A296" s="589"/>
      <c r="B296" s="590"/>
      <c r="C296" s="590"/>
      <c r="D296" s="605"/>
      <c r="E296" s="590"/>
      <c r="F296" s="625"/>
      <c r="G296" s="590"/>
      <c r="H296" s="590"/>
      <c r="I296" s="590"/>
      <c r="J296" s="590"/>
      <c r="K296" s="590"/>
      <c r="L296" s="590"/>
      <c r="M296" s="590"/>
      <c r="N296" s="590"/>
      <c r="O296" s="590"/>
      <c r="P296" s="590"/>
      <c r="Q296" s="590"/>
      <c r="R296" s="590"/>
      <c r="S296" s="590"/>
      <c r="T296" s="590"/>
      <c r="U296" s="590"/>
      <c r="V296" s="590"/>
      <c r="W296" s="590"/>
      <c r="X296" s="590"/>
      <c r="Y296" s="590"/>
      <c r="Z296" s="590"/>
    </row>
    <row r="297" spans="1:26" ht="13.5" customHeight="1">
      <c r="A297" s="589"/>
      <c r="B297" s="590"/>
      <c r="C297" s="590"/>
      <c r="D297" s="605"/>
      <c r="E297" s="590"/>
      <c r="F297" s="625"/>
      <c r="G297" s="590"/>
      <c r="H297" s="590"/>
      <c r="I297" s="590"/>
      <c r="J297" s="590"/>
      <c r="K297" s="590"/>
      <c r="L297" s="590"/>
      <c r="M297" s="590"/>
      <c r="N297" s="590"/>
      <c r="O297" s="590"/>
      <c r="P297" s="590"/>
      <c r="Q297" s="590"/>
      <c r="R297" s="590"/>
      <c r="S297" s="590"/>
      <c r="T297" s="590"/>
      <c r="U297" s="590"/>
      <c r="V297" s="590"/>
      <c r="W297" s="590"/>
      <c r="X297" s="590"/>
      <c r="Y297" s="590"/>
      <c r="Z297" s="590"/>
    </row>
    <row r="298" spans="1:26" ht="13.5" customHeight="1">
      <c r="A298" s="589"/>
      <c r="B298" s="590"/>
      <c r="C298" s="590"/>
      <c r="D298" s="605"/>
      <c r="E298" s="590"/>
      <c r="F298" s="625"/>
      <c r="G298" s="590"/>
      <c r="H298" s="590"/>
      <c r="I298" s="590"/>
      <c r="J298" s="590"/>
      <c r="K298" s="590"/>
      <c r="L298" s="590"/>
      <c r="M298" s="590"/>
      <c r="N298" s="590"/>
      <c r="O298" s="590"/>
      <c r="P298" s="590"/>
      <c r="Q298" s="590"/>
      <c r="R298" s="590"/>
      <c r="S298" s="590"/>
      <c r="T298" s="590"/>
      <c r="U298" s="590"/>
      <c r="V298" s="590"/>
      <c r="W298" s="590"/>
      <c r="X298" s="590"/>
      <c r="Y298" s="590"/>
      <c r="Z298" s="590"/>
    </row>
    <row r="299" spans="1:26" ht="13.5" customHeight="1">
      <c r="A299" s="589"/>
      <c r="B299" s="590"/>
      <c r="C299" s="590"/>
      <c r="D299" s="605"/>
      <c r="E299" s="590"/>
      <c r="F299" s="625"/>
      <c r="G299" s="590"/>
      <c r="H299" s="590"/>
      <c r="I299" s="590"/>
      <c r="J299" s="590"/>
      <c r="K299" s="590"/>
      <c r="L299" s="590"/>
      <c r="M299" s="590"/>
      <c r="N299" s="590"/>
      <c r="O299" s="590"/>
      <c r="P299" s="590"/>
      <c r="Q299" s="590"/>
      <c r="R299" s="590"/>
      <c r="S299" s="590"/>
      <c r="T299" s="590"/>
      <c r="U299" s="590"/>
      <c r="V299" s="590"/>
      <c r="W299" s="590"/>
      <c r="X299" s="590"/>
      <c r="Y299" s="590"/>
      <c r="Z299" s="590"/>
    </row>
    <row r="300" spans="1:26" ht="13.5" customHeight="1">
      <c r="A300" s="589"/>
      <c r="B300" s="590"/>
      <c r="C300" s="590"/>
      <c r="D300" s="605"/>
      <c r="E300" s="590"/>
      <c r="F300" s="625"/>
      <c r="G300" s="590"/>
      <c r="H300" s="590"/>
      <c r="I300" s="590"/>
      <c r="J300" s="590"/>
      <c r="K300" s="590"/>
      <c r="L300" s="590"/>
      <c r="M300" s="590"/>
      <c r="N300" s="590"/>
      <c r="O300" s="590"/>
      <c r="P300" s="590"/>
      <c r="Q300" s="590"/>
      <c r="R300" s="590"/>
      <c r="S300" s="590"/>
      <c r="T300" s="590"/>
      <c r="U300" s="590"/>
      <c r="V300" s="590"/>
      <c r="W300" s="590"/>
      <c r="X300" s="590"/>
      <c r="Y300" s="590"/>
      <c r="Z300" s="590"/>
    </row>
    <row r="301" spans="1:26" ht="13.5" customHeight="1">
      <c r="A301" s="589"/>
      <c r="B301" s="590"/>
      <c r="C301" s="590"/>
      <c r="D301" s="605"/>
      <c r="E301" s="590"/>
      <c r="F301" s="625"/>
      <c r="G301" s="590"/>
      <c r="H301" s="590"/>
      <c r="I301" s="590"/>
      <c r="J301" s="590"/>
      <c r="K301" s="590"/>
      <c r="L301" s="590"/>
      <c r="M301" s="590"/>
      <c r="N301" s="590"/>
      <c r="O301" s="590"/>
      <c r="P301" s="590"/>
      <c r="Q301" s="590"/>
      <c r="R301" s="590"/>
      <c r="S301" s="590"/>
      <c r="T301" s="590"/>
      <c r="U301" s="590"/>
      <c r="V301" s="590"/>
      <c r="W301" s="590"/>
      <c r="X301" s="590"/>
      <c r="Y301" s="590"/>
      <c r="Z301" s="590"/>
    </row>
    <row r="302" spans="1:26" ht="13.5" customHeight="1">
      <c r="A302" s="589"/>
      <c r="B302" s="590"/>
      <c r="C302" s="590"/>
      <c r="D302" s="605"/>
      <c r="E302" s="590"/>
      <c r="F302" s="625"/>
      <c r="G302" s="590"/>
      <c r="H302" s="590"/>
      <c r="I302" s="590"/>
      <c r="J302" s="590"/>
      <c r="K302" s="590"/>
      <c r="L302" s="590"/>
      <c r="M302" s="590"/>
      <c r="N302" s="590"/>
      <c r="O302" s="590"/>
      <c r="P302" s="590"/>
      <c r="Q302" s="590"/>
      <c r="R302" s="590"/>
      <c r="S302" s="590"/>
      <c r="T302" s="590"/>
      <c r="U302" s="590"/>
      <c r="V302" s="590"/>
      <c r="W302" s="590"/>
      <c r="X302" s="590"/>
      <c r="Y302" s="590"/>
      <c r="Z302" s="590"/>
    </row>
    <row r="303" spans="1:26" ht="13.5" customHeight="1">
      <c r="A303" s="589"/>
      <c r="B303" s="590"/>
      <c r="C303" s="590"/>
      <c r="D303" s="605"/>
      <c r="E303" s="590"/>
      <c r="F303" s="625"/>
      <c r="G303" s="590"/>
      <c r="H303" s="590"/>
      <c r="I303" s="590"/>
      <c r="J303" s="590"/>
      <c r="K303" s="590"/>
      <c r="L303" s="590"/>
      <c r="M303" s="590"/>
      <c r="N303" s="590"/>
      <c r="O303" s="590"/>
      <c r="P303" s="590"/>
      <c r="Q303" s="590"/>
      <c r="R303" s="590"/>
      <c r="S303" s="590"/>
      <c r="T303" s="590"/>
      <c r="U303" s="590"/>
      <c r="V303" s="590"/>
      <c r="W303" s="590"/>
      <c r="X303" s="590"/>
      <c r="Y303" s="590"/>
      <c r="Z303" s="590"/>
    </row>
    <row r="304" spans="1:26" ht="13.5" customHeight="1">
      <c r="A304" s="589"/>
      <c r="B304" s="590"/>
      <c r="C304" s="590"/>
      <c r="D304" s="605"/>
      <c r="E304" s="590"/>
      <c r="F304" s="625"/>
      <c r="G304" s="590"/>
      <c r="H304" s="590"/>
      <c r="I304" s="590"/>
      <c r="J304" s="590"/>
      <c r="K304" s="590"/>
      <c r="L304" s="590"/>
      <c r="M304" s="590"/>
      <c r="N304" s="590"/>
      <c r="O304" s="590"/>
      <c r="P304" s="590"/>
      <c r="Q304" s="590"/>
      <c r="R304" s="590"/>
      <c r="S304" s="590"/>
      <c r="T304" s="590"/>
      <c r="U304" s="590"/>
      <c r="V304" s="590"/>
      <c r="W304" s="590"/>
      <c r="X304" s="590"/>
      <c r="Y304" s="590"/>
      <c r="Z304" s="590"/>
    </row>
    <row r="305" spans="1:26" ht="13.5" customHeight="1">
      <c r="A305" s="589"/>
      <c r="B305" s="590"/>
      <c r="C305" s="590"/>
      <c r="D305" s="605"/>
      <c r="E305" s="590"/>
      <c r="F305" s="625"/>
      <c r="G305" s="590"/>
      <c r="H305" s="590"/>
      <c r="I305" s="590"/>
      <c r="J305" s="590"/>
      <c r="K305" s="590"/>
      <c r="L305" s="590"/>
      <c r="M305" s="590"/>
      <c r="N305" s="590"/>
      <c r="O305" s="590"/>
      <c r="P305" s="590"/>
      <c r="Q305" s="590"/>
      <c r="R305" s="590"/>
      <c r="S305" s="590"/>
      <c r="T305" s="590"/>
      <c r="U305" s="590"/>
      <c r="V305" s="590"/>
      <c r="W305" s="590"/>
      <c r="X305" s="590"/>
      <c r="Y305" s="590"/>
      <c r="Z305" s="590"/>
    </row>
    <row r="306" spans="1:26" ht="13.5" customHeight="1">
      <c r="A306" s="589"/>
      <c r="B306" s="590"/>
      <c r="C306" s="590"/>
      <c r="D306" s="605"/>
      <c r="E306" s="590"/>
      <c r="F306" s="625"/>
      <c r="G306" s="590"/>
      <c r="H306" s="590"/>
      <c r="I306" s="590"/>
      <c r="J306" s="590"/>
      <c r="K306" s="590"/>
      <c r="L306" s="590"/>
      <c r="M306" s="590"/>
      <c r="N306" s="590"/>
      <c r="O306" s="590"/>
      <c r="P306" s="590"/>
      <c r="Q306" s="590"/>
      <c r="R306" s="590"/>
      <c r="S306" s="590"/>
      <c r="T306" s="590"/>
      <c r="U306" s="590"/>
      <c r="V306" s="590"/>
      <c r="W306" s="590"/>
      <c r="X306" s="590"/>
      <c r="Y306" s="590"/>
      <c r="Z306" s="590"/>
    </row>
    <row r="307" spans="1:26" ht="13.5" customHeight="1">
      <c r="A307" s="589"/>
      <c r="B307" s="590"/>
      <c r="C307" s="590"/>
      <c r="D307" s="605"/>
      <c r="E307" s="590"/>
      <c r="F307" s="625"/>
      <c r="G307" s="590"/>
      <c r="H307" s="590"/>
      <c r="I307" s="590"/>
      <c r="J307" s="590"/>
      <c r="K307" s="590"/>
      <c r="L307" s="590"/>
      <c r="M307" s="590"/>
      <c r="N307" s="590"/>
      <c r="O307" s="590"/>
      <c r="P307" s="590"/>
      <c r="Q307" s="590"/>
      <c r="R307" s="590"/>
      <c r="S307" s="590"/>
      <c r="T307" s="590"/>
      <c r="U307" s="590"/>
      <c r="V307" s="590"/>
      <c r="W307" s="590"/>
      <c r="X307" s="590"/>
      <c r="Y307" s="590"/>
      <c r="Z307" s="590"/>
    </row>
    <row r="308" spans="1:26" ht="13.5" customHeight="1">
      <c r="A308" s="589"/>
      <c r="B308" s="590"/>
      <c r="C308" s="590"/>
      <c r="D308" s="605"/>
      <c r="E308" s="590"/>
      <c r="F308" s="625"/>
      <c r="G308" s="590"/>
      <c r="H308" s="590"/>
      <c r="I308" s="590"/>
      <c r="J308" s="590"/>
      <c r="K308" s="590"/>
      <c r="L308" s="590"/>
      <c r="M308" s="590"/>
      <c r="N308" s="590"/>
      <c r="O308" s="590"/>
      <c r="P308" s="590"/>
      <c r="Q308" s="590"/>
      <c r="R308" s="590"/>
      <c r="S308" s="590"/>
      <c r="T308" s="590"/>
      <c r="U308" s="590"/>
      <c r="V308" s="590"/>
      <c r="W308" s="590"/>
      <c r="X308" s="590"/>
      <c r="Y308" s="590"/>
      <c r="Z308" s="590"/>
    </row>
    <row r="309" spans="1:26" ht="13.5" customHeight="1">
      <c r="A309" s="589"/>
      <c r="B309" s="590"/>
      <c r="C309" s="590"/>
      <c r="D309" s="605"/>
      <c r="E309" s="590"/>
      <c r="F309" s="625"/>
      <c r="G309" s="590"/>
      <c r="H309" s="590"/>
      <c r="I309" s="590"/>
      <c r="J309" s="590"/>
      <c r="K309" s="590"/>
      <c r="L309" s="590"/>
      <c r="M309" s="590"/>
      <c r="N309" s="590"/>
      <c r="O309" s="590"/>
      <c r="P309" s="590"/>
      <c r="Q309" s="590"/>
      <c r="R309" s="590"/>
      <c r="S309" s="590"/>
      <c r="T309" s="590"/>
      <c r="U309" s="590"/>
      <c r="V309" s="590"/>
      <c r="W309" s="590"/>
      <c r="X309" s="590"/>
      <c r="Y309" s="590"/>
      <c r="Z309" s="590"/>
    </row>
    <row r="310" spans="1:26" ht="13.5" customHeight="1">
      <c r="A310" s="589"/>
      <c r="B310" s="590"/>
      <c r="C310" s="590"/>
      <c r="D310" s="605"/>
      <c r="E310" s="590"/>
      <c r="F310" s="625"/>
      <c r="G310" s="590"/>
      <c r="H310" s="590"/>
      <c r="I310" s="590"/>
      <c r="J310" s="590"/>
      <c r="K310" s="590"/>
      <c r="L310" s="590"/>
      <c r="M310" s="590"/>
      <c r="N310" s="590"/>
      <c r="O310" s="590"/>
      <c r="P310" s="590"/>
      <c r="Q310" s="590"/>
      <c r="R310" s="590"/>
      <c r="S310" s="590"/>
      <c r="T310" s="590"/>
      <c r="U310" s="590"/>
      <c r="V310" s="590"/>
      <c r="W310" s="590"/>
      <c r="X310" s="590"/>
      <c r="Y310" s="590"/>
      <c r="Z310" s="590"/>
    </row>
    <row r="311" spans="1:26" ht="13.5" customHeight="1">
      <c r="A311" s="589"/>
      <c r="B311" s="590"/>
      <c r="C311" s="590"/>
      <c r="D311" s="605"/>
      <c r="E311" s="590"/>
      <c r="F311" s="625"/>
      <c r="G311" s="590"/>
      <c r="H311" s="590"/>
      <c r="I311" s="590"/>
      <c r="J311" s="590"/>
      <c r="K311" s="590"/>
      <c r="L311" s="590"/>
      <c r="M311" s="590"/>
      <c r="N311" s="590"/>
      <c r="O311" s="590"/>
      <c r="P311" s="590"/>
      <c r="Q311" s="590"/>
      <c r="R311" s="590"/>
      <c r="S311" s="590"/>
      <c r="T311" s="590"/>
      <c r="U311" s="590"/>
      <c r="V311" s="590"/>
      <c r="W311" s="590"/>
      <c r="X311" s="590"/>
      <c r="Y311" s="590"/>
      <c r="Z311" s="590"/>
    </row>
    <row r="312" spans="1:26" ht="13.5" customHeight="1">
      <c r="A312" s="589"/>
      <c r="B312" s="590"/>
      <c r="C312" s="590"/>
      <c r="D312" s="605"/>
      <c r="E312" s="590"/>
      <c r="F312" s="625"/>
      <c r="G312" s="590"/>
      <c r="H312" s="590"/>
      <c r="I312" s="590"/>
      <c r="J312" s="590"/>
      <c r="K312" s="590"/>
      <c r="L312" s="590"/>
      <c r="M312" s="590"/>
      <c r="N312" s="590"/>
      <c r="O312" s="590"/>
      <c r="P312" s="590"/>
      <c r="Q312" s="590"/>
      <c r="R312" s="590"/>
      <c r="S312" s="590"/>
      <c r="T312" s="590"/>
      <c r="U312" s="590"/>
      <c r="V312" s="590"/>
      <c r="W312" s="590"/>
      <c r="X312" s="590"/>
      <c r="Y312" s="590"/>
      <c r="Z312" s="590"/>
    </row>
    <row r="313" spans="1:26" ht="13.5" customHeight="1">
      <c r="A313" s="589"/>
      <c r="B313" s="590"/>
      <c r="C313" s="590"/>
      <c r="D313" s="605"/>
      <c r="E313" s="590"/>
      <c r="F313" s="625"/>
      <c r="G313" s="590"/>
      <c r="H313" s="590"/>
      <c r="I313" s="590"/>
      <c r="J313" s="590"/>
      <c r="K313" s="590"/>
      <c r="L313" s="590"/>
      <c r="M313" s="590"/>
      <c r="N313" s="590"/>
      <c r="O313" s="590"/>
      <c r="P313" s="590"/>
      <c r="Q313" s="590"/>
      <c r="R313" s="590"/>
      <c r="S313" s="590"/>
      <c r="T313" s="590"/>
      <c r="U313" s="590"/>
      <c r="V313" s="590"/>
      <c r="W313" s="590"/>
      <c r="X313" s="590"/>
      <c r="Y313" s="590"/>
      <c r="Z313" s="590"/>
    </row>
    <row r="314" spans="1:26" ht="13.5" customHeight="1">
      <c r="A314" s="589"/>
      <c r="B314" s="590"/>
      <c r="C314" s="590"/>
      <c r="D314" s="605"/>
      <c r="E314" s="590"/>
      <c r="F314" s="625"/>
      <c r="G314" s="590"/>
      <c r="H314" s="590"/>
      <c r="I314" s="590"/>
      <c r="J314" s="590"/>
      <c r="K314" s="590"/>
      <c r="L314" s="590"/>
      <c r="M314" s="590"/>
      <c r="N314" s="590"/>
      <c r="O314" s="590"/>
      <c r="P314" s="590"/>
      <c r="Q314" s="590"/>
      <c r="R314" s="590"/>
      <c r="S314" s="590"/>
      <c r="T314" s="590"/>
      <c r="U314" s="590"/>
      <c r="V314" s="590"/>
      <c r="W314" s="590"/>
      <c r="X314" s="590"/>
      <c r="Y314" s="590"/>
      <c r="Z314" s="590"/>
    </row>
    <row r="315" spans="1:26" ht="13.5" customHeight="1">
      <c r="A315" s="589"/>
      <c r="B315" s="590"/>
      <c r="C315" s="590"/>
      <c r="D315" s="605"/>
      <c r="E315" s="590"/>
      <c r="F315" s="625"/>
      <c r="G315" s="590"/>
      <c r="H315" s="590"/>
      <c r="I315" s="590"/>
      <c r="J315" s="590"/>
      <c r="K315" s="590"/>
      <c r="L315" s="590"/>
      <c r="M315" s="590"/>
      <c r="N315" s="590"/>
      <c r="O315" s="590"/>
      <c r="P315" s="590"/>
      <c r="Q315" s="590"/>
      <c r="R315" s="590"/>
      <c r="S315" s="590"/>
      <c r="T315" s="590"/>
      <c r="U315" s="590"/>
      <c r="V315" s="590"/>
      <c r="W315" s="590"/>
      <c r="X315" s="590"/>
      <c r="Y315" s="590"/>
      <c r="Z315" s="590"/>
    </row>
    <row r="316" spans="1:26" ht="13.5" customHeight="1">
      <c r="A316" s="589"/>
      <c r="B316" s="590"/>
      <c r="C316" s="590"/>
      <c r="D316" s="605"/>
      <c r="E316" s="590"/>
      <c r="F316" s="625"/>
      <c r="G316" s="590"/>
      <c r="H316" s="590"/>
      <c r="I316" s="590"/>
      <c r="J316" s="590"/>
      <c r="K316" s="590"/>
      <c r="L316" s="590"/>
      <c r="M316" s="590"/>
      <c r="N316" s="590"/>
      <c r="O316" s="590"/>
      <c r="P316" s="590"/>
      <c r="Q316" s="590"/>
      <c r="R316" s="590"/>
      <c r="S316" s="590"/>
      <c r="T316" s="590"/>
      <c r="U316" s="590"/>
      <c r="V316" s="590"/>
      <c r="W316" s="590"/>
      <c r="X316" s="590"/>
      <c r="Y316" s="590"/>
      <c r="Z316" s="590"/>
    </row>
    <row r="317" spans="1:26" ht="13.5" customHeight="1">
      <c r="A317" s="589"/>
      <c r="B317" s="590"/>
      <c r="C317" s="590"/>
      <c r="D317" s="605"/>
      <c r="E317" s="590"/>
      <c r="F317" s="625"/>
      <c r="G317" s="590"/>
      <c r="H317" s="590"/>
      <c r="I317" s="590"/>
      <c r="J317" s="590"/>
      <c r="K317" s="590"/>
      <c r="L317" s="590"/>
      <c r="M317" s="590"/>
      <c r="N317" s="590"/>
      <c r="O317" s="590"/>
      <c r="P317" s="590"/>
      <c r="Q317" s="590"/>
      <c r="R317" s="590"/>
      <c r="S317" s="590"/>
      <c r="T317" s="590"/>
      <c r="U317" s="590"/>
      <c r="V317" s="590"/>
      <c r="W317" s="590"/>
      <c r="X317" s="590"/>
      <c r="Y317" s="590"/>
      <c r="Z317" s="590"/>
    </row>
    <row r="318" spans="1:26" ht="13.5" customHeight="1">
      <c r="A318" s="589"/>
      <c r="B318" s="590"/>
      <c r="C318" s="590"/>
      <c r="D318" s="605"/>
      <c r="E318" s="590"/>
      <c r="F318" s="625"/>
      <c r="G318" s="590"/>
      <c r="H318" s="590"/>
      <c r="I318" s="590"/>
      <c r="J318" s="590"/>
      <c r="K318" s="590"/>
      <c r="L318" s="590"/>
      <c r="M318" s="590"/>
      <c r="N318" s="590"/>
      <c r="O318" s="590"/>
      <c r="P318" s="590"/>
      <c r="Q318" s="590"/>
      <c r="R318" s="590"/>
      <c r="S318" s="590"/>
      <c r="T318" s="590"/>
      <c r="U318" s="590"/>
      <c r="V318" s="590"/>
      <c r="W318" s="590"/>
      <c r="X318" s="590"/>
      <c r="Y318" s="590"/>
      <c r="Z318" s="590"/>
    </row>
    <row r="319" spans="1:26" ht="13.5" customHeight="1">
      <c r="A319" s="589"/>
      <c r="B319" s="590"/>
      <c r="C319" s="590"/>
      <c r="D319" s="605"/>
      <c r="E319" s="590"/>
      <c r="F319" s="625"/>
      <c r="G319" s="590"/>
      <c r="H319" s="590"/>
      <c r="I319" s="590"/>
      <c r="J319" s="590"/>
      <c r="K319" s="590"/>
      <c r="L319" s="590"/>
      <c r="M319" s="590"/>
      <c r="N319" s="590"/>
      <c r="O319" s="590"/>
      <c r="P319" s="590"/>
      <c r="Q319" s="590"/>
      <c r="R319" s="590"/>
      <c r="S319" s="590"/>
      <c r="T319" s="590"/>
      <c r="U319" s="590"/>
      <c r="V319" s="590"/>
      <c r="W319" s="590"/>
      <c r="X319" s="590"/>
      <c r="Y319" s="590"/>
      <c r="Z319" s="590"/>
    </row>
    <row r="320" spans="1:26" ht="13.5" customHeight="1">
      <c r="A320" s="589"/>
      <c r="B320" s="590"/>
      <c r="C320" s="590"/>
      <c r="D320" s="605"/>
      <c r="E320" s="590"/>
      <c r="F320" s="625"/>
      <c r="G320" s="590"/>
      <c r="H320" s="590"/>
      <c r="I320" s="590"/>
      <c r="J320" s="590"/>
      <c r="K320" s="590"/>
      <c r="L320" s="590"/>
      <c r="M320" s="590"/>
      <c r="N320" s="590"/>
      <c r="O320" s="590"/>
      <c r="P320" s="590"/>
      <c r="Q320" s="590"/>
      <c r="R320" s="590"/>
      <c r="S320" s="590"/>
      <c r="T320" s="590"/>
      <c r="U320" s="590"/>
      <c r="V320" s="590"/>
      <c r="W320" s="590"/>
      <c r="X320" s="590"/>
      <c r="Y320" s="590"/>
      <c r="Z320" s="590"/>
    </row>
    <row r="321" spans="1:26" ht="13.5" customHeight="1">
      <c r="A321" s="589"/>
      <c r="B321" s="590"/>
      <c r="C321" s="590"/>
      <c r="D321" s="605"/>
      <c r="E321" s="590"/>
      <c r="F321" s="625"/>
      <c r="G321" s="590"/>
      <c r="H321" s="590"/>
      <c r="I321" s="590"/>
      <c r="J321" s="590"/>
      <c r="K321" s="590"/>
      <c r="L321" s="590"/>
      <c r="M321" s="590"/>
      <c r="N321" s="590"/>
      <c r="O321" s="590"/>
      <c r="P321" s="590"/>
      <c r="Q321" s="590"/>
      <c r="R321" s="590"/>
      <c r="S321" s="590"/>
      <c r="T321" s="590"/>
      <c r="U321" s="590"/>
      <c r="V321" s="590"/>
      <c r="W321" s="590"/>
      <c r="X321" s="590"/>
      <c r="Y321" s="590"/>
      <c r="Z321" s="590"/>
    </row>
    <row r="322" spans="1:26" ht="13.5" customHeight="1">
      <c r="A322" s="589"/>
      <c r="B322" s="590"/>
      <c r="C322" s="590"/>
      <c r="D322" s="605"/>
      <c r="E322" s="590"/>
      <c r="F322" s="625"/>
      <c r="G322" s="590"/>
      <c r="H322" s="590"/>
      <c r="I322" s="590"/>
      <c r="J322" s="590"/>
      <c r="K322" s="590"/>
      <c r="L322" s="590"/>
      <c r="M322" s="590"/>
      <c r="N322" s="590"/>
      <c r="O322" s="590"/>
      <c r="P322" s="590"/>
      <c r="Q322" s="590"/>
      <c r="R322" s="590"/>
      <c r="S322" s="590"/>
      <c r="T322" s="590"/>
      <c r="U322" s="590"/>
      <c r="V322" s="590"/>
      <c r="W322" s="590"/>
      <c r="X322" s="590"/>
      <c r="Y322" s="590"/>
      <c r="Z322" s="590"/>
    </row>
    <row r="323" spans="1:26" ht="13.5" customHeight="1">
      <c r="A323" s="589"/>
      <c r="B323" s="590"/>
      <c r="C323" s="590"/>
      <c r="D323" s="605"/>
      <c r="E323" s="590"/>
      <c r="F323" s="625"/>
      <c r="G323" s="590"/>
      <c r="H323" s="590"/>
      <c r="I323" s="590"/>
      <c r="J323" s="590"/>
      <c r="K323" s="590"/>
      <c r="L323" s="590"/>
      <c r="M323" s="590"/>
      <c r="N323" s="590"/>
      <c r="O323" s="590"/>
      <c r="P323" s="590"/>
      <c r="Q323" s="590"/>
      <c r="R323" s="590"/>
      <c r="S323" s="590"/>
      <c r="T323" s="590"/>
      <c r="U323" s="590"/>
      <c r="V323" s="590"/>
      <c r="W323" s="590"/>
      <c r="X323" s="590"/>
      <c r="Y323" s="590"/>
      <c r="Z323" s="590"/>
    </row>
    <row r="324" spans="1:26" ht="13.5" customHeight="1">
      <c r="A324" s="589"/>
      <c r="B324" s="590"/>
      <c r="C324" s="590"/>
      <c r="D324" s="605"/>
      <c r="E324" s="590"/>
      <c r="F324" s="625"/>
      <c r="G324" s="590"/>
      <c r="H324" s="590"/>
      <c r="I324" s="590"/>
      <c r="J324" s="590"/>
      <c r="K324" s="590"/>
      <c r="L324" s="590"/>
      <c r="M324" s="590"/>
      <c r="N324" s="590"/>
      <c r="O324" s="590"/>
      <c r="P324" s="590"/>
      <c r="Q324" s="590"/>
      <c r="R324" s="590"/>
      <c r="S324" s="590"/>
      <c r="T324" s="590"/>
      <c r="U324" s="590"/>
      <c r="V324" s="590"/>
      <c r="W324" s="590"/>
      <c r="X324" s="590"/>
      <c r="Y324" s="590"/>
      <c r="Z324" s="590"/>
    </row>
    <row r="325" spans="1:26" ht="13.5" customHeight="1">
      <c r="A325" s="589"/>
      <c r="B325" s="590"/>
      <c r="C325" s="590"/>
      <c r="D325" s="605"/>
      <c r="E325" s="590"/>
      <c r="F325" s="625"/>
      <c r="G325" s="590"/>
      <c r="H325" s="590"/>
      <c r="I325" s="590"/>
      <c r="J325" s="590"/>
      <c r="K325" s="590"/>
      <c r="L325" s="590"/>
      <c r="M325" s="590"/>
      <c r="N325" s="590"/>
      <c r="O325" s="590"/>
      <c r="P325" s="590"/>
      <c r="Q325" s="590"/>
      <c r="R325" s="590"/>
      <c r="S325" s="590"/>
      <c r="T325" s="590"/>
      <c r="U325" s="590"/>
      <c r="V325" s="590"/>
      <c r="W325" s="590"/>
      <c r="X325" s="590"/>
      <c r="Y325" s="590"/>
      <c r="Z325" s="590"/>
    </row>
    <row r="326" spans="1:26" ht="13.5" customHeight="1">
      <c r="A326" s="589"/>
      <c r="B326" s="590"/>
      <c r="C326" s="590"/>
      <c r="D326" s="605"/>
      <c r="E326" s="590"/>
      <c r="F326" s="625"/>
      <c r="G326" s="590"/>
      <c r="H326" s="590"/>
      <c r="I326" s="590"/>
      <c r="J326" s="590"/>
      <c r="K326" s="590"/>
      <c r="L326" s="590"/>
      <c r="M326" s="590"/>
      <c r="N326" s="590"/>
      <c r="O326" s="590"/>
      <c r="P326" s="590"/>
      <c r="Q326" s="590"/>
      <c r="R326" s="590"/>
      <c r="S326" s="590"/>
      <c r="T326" s="590"/>
      <c r="U326" s="590"/>
      <c r="V326" s="590"/>
      <c r="W326" s="590"/>
      <c r="X326" s="590"/>
      <c r="Y326" s="590"/>
      <c r="Z326" s="590"/>
    </row>
    <row r="327" spans="1:26" ht="13.5" customHeight="1">
      <c r="A327" s="589"/>
      <c r="B327" s="590"/>
      <c r="C327" s="590"/>
      <c r="D327" s="605"/>
      <c r="E327" s="590"/>
      <c r="F327" s="625"/>
      <c r="G327" s="590"/>
      <c r="H327" s="590"/>
      <c r="I327" s="590"/>
      <c r="J327" s="590"/>
      <c r="K327" s="590"/>
      <c r="L327" s="590"/>
      <c r="M327" s="590"/>
      <c r="N327" s="590"/>
      <c r="O327" s="590"/>
      <c r="P327" s="590"/>
      <c r="Q327" s="590"/>
      <c r="R327" s="590"/>
      <c r="S327" s="590"/>
      <c r="T327" s="590"/>
      <c r="U327" s="590"/>
      <c r="V327" s="590"/>
      <c r="W327" s="590"/>
      <c r="X327" s="590"/>
      <c r="Y327" s="590"/>
      <c r="Z327" s="590"/>
    </row>
    <row r="328" spans="1:26" ht="13.5" customHeight="1">
      <c r="A328" s="589"/>
      <c r="B328" s="590"/>
      <c r="C328" s="590"/>
      <c r="D328" s="605"/>
      <c r="E328" s="590"/>
      <c r="F328" s="625"/>
      <c r="G328" s="590"/>
      <c r="H328" s="590"/>
      <c r="I328" s="590"/>
      <c r="J328" s="590"/>
      <c r="K328" s="590"/>
      <c r="L328" s="590"/>
      <c r="M328" s="590"/>
      <c r="N328" s="590"/>
      <c r="O328" s="590"/>
      <c r="P328" s="590"/>
      <c r="Q328" s="590"/>
      <c r="R328" s="590"/>
      <c r="S328" s="590"/>
      <c r="T328" s="590"/>
      <c r="U328" s="590"/>
      <c r="V328" s="590"/>
      <c r="W328" s="590"/>
      <c r="X328" s="590"/>
      <c r="Y328" s="590"/>
      <c r="Z328" s="590"/>
    </row>
    <row r="329" spans="1:26" ht="13.5" customHeight="1">
      <c r="A329" s="589"/>
      <c r="B329" s="590"/>
      <c r="C329" s="590"/>
      <c r="D329" s="605"/>
      <c r="E329" s="590"/>
      <c r="F329" s="625"/>
      <c r="G329" s="590"/>
      <c r="H329" s="590"/>
      <c r="I329" s="590"/>
      <c r="J329" s="590"/>
      <c r="K329" s="590"/>
      <c r="L329" s="590"/>
      <c r="M329" s="590"/>
      <c r="N329" s="590"/>
      <c r="O329" s="590"/>
      <c r="P329" s="590"/>
      <c r="Q329" s="590"/>
      <c r="R329" s="590"/>
      <c r="S329" s="590"/>
      <c r="T329" s="590"/>
      <c r="U329" s="590"/>
      <c r="V329" s="590"/>
      <c r="W329" s="590"/>
      <c r="X329" s="590"/>
      <c r="Y329" s="590"/>
      <c r="Z329" s="590"/>
    </row>
    <row r="330" spans="1:26" ht="13.5" customHeight="1">
      <c r="A330" s="589"/>
      <c r="B330" s="590"/>
      <c r="C330" s="590"/>
      <c r="D330" s="605"/>
      <c r="E330" s="590"/>
      <c r="F330" s="625"/>
      <c r="G330" s="590"/>
      <c r="H330" s="590"/>
      <c r="I330" s="590"/>
      <c r="J330" s="590"/>
      <c r="K330" s="590"/>
      <c r="L330" s="590"/>
      <c r="M330" s="590"/>
      <c r="N330" s="590"/>
      <c r="O330" s="590"/>
      <c r="P330" s="590"/>
      <c r="Q330" s="590"/>
      <c r="R330" s="590"/>
      <c r="S330" s="590"/>
      <c r="T330" s="590"/>
      <c r="U330" s="590"/>
      <c r="V330" s="590"/>
      <c r="W330" s="590"/>
      <c r="X330" s="590"/>
      <c r="Y330" s="590"/>
      <c r="Z330" s="590"/>
    </row>
    <row r="331" spans="1:26" ht="13.5" customHeight="1">
      <c r="A331" s="589"/>
      <c r="B331" s="590"/>
      <c r="C331" s="590"/>
      <c r="D331" s="605"/>
      <c r="E331" s="590"/>
      <c r="F331" s="625"/>
      <c r="G331" s="590"/>
      <c r="H331" s="590"/>
      <c r="I331" s="590"/>
      <c r="J331" s="590"/>
      <c r="K331" s="590"/>
      <c r="L331" s="590"/>
      <c r="M331" s="590"/>
      <c r="N331" s="590"/>
      <c r="O331" s="590"/>
      <c r="P331" s="590"/>
      <c r="Q331" s="590"/>
      <c r="R331" s="590"/>
      <c r="S331" s="590"/>
      <c r="T331" s="590"/>
      <c r="U331" s="590"/>
      <c r="V331" s="590"/>
      <c r="W331" s="590"/>
      <c r="X331" s="590"/>
      <c r="Y331" s="590"/>
      <c r="Z331" s="590"/>
    </row>
    <row r="332" spans="1:26" ht="13.5" customHeight="1">
      <c r="A332" s="589"/>
      <c r="B332" s="590"/>
      <c r="C332" s="590"/>
      <c r="D332" s="605"/>
      <c r="E332" s="590"/>
      <c r="F332" s="625"/>
      <c r="G332" s="590"/>
      <c r="H332" s="590"/>
      <c r="I332" s="590"/>
      <c r="J332" s="590"/>
      <c r="K332" s="590"/>
      <c r="L332" s="590"/>
      <c r="M332" s="590"/>
      <c r="N332" s="590"/>
      <c r="O332" s="590"/>
      <c r="P332" s="590"/>
      <c r="Q332" s="590"/>
      <c r="R332" s="590"/>
      <c r="S332" s="590"/>
      <c r="T332" s="590"/>
      <c r="U332" s="590"/>
      <c r="V332" s="590"/>
      <c r="W332" s="590"/>
      <c r="X332" s="590"/>
      <c r="Y332" s="590"/>
      <c r="Z332" s="590"/>
    </row>
    <row r="333" spans="1:26" ht="13.5" customHeight="1">
      <c r="A333" s="589"/>
      <c r="B333" s="590"/>
      <c r="C333" s="590"/>
      <c r="D333" s="605"/>
      <c r="E333" s="590"/>
      <c r="F333" s="625"/>
      <c r="G333" s="590"/>
      <c r="H333" s="590"/>
      <c r="I333" s="590"/>
      <c r="J333" s="590"/>
      <c r="K333" s="590"/>
      <c r="L333" s="590"/>
      <c r="M333" s="590"/>
      <c r="N333" s="590"/>
      <c r="O333" s="590"/>
      <c r="P333" s="590"/>
      <c r="Q333" s="590"/>
      <c r="R333" s="590"/>
      <c r="S333" s="590"/>
      <c r="T333" s="590"/>
      <c r="U333" s="590"/>
      <c r="V333" s="590"/>
      <c r="W333" s="590"/>
      <c r="X333" s="590"/>
      <c r="Y333" s="590"/>
      <c r="Z333" s="590"/>
    </row>
    <row r="334" spans="1:26" ht="13.5" customHeight="1">
      <c r="A334" s="589"/>
      <c r="B334" s="590"/>
      <c r="C334" s="590"/>
      <c r="D334" s="605"/>
      <c r="E334" s="590"/>
      <c r="F334" s="625"/>
      <c r="G334" s="590"/>
      <c r="H334" s="590"/>
      <c r="I334" s="590"/>
      <c r="J334" s="590"/>
      <c r="K334" s="590"/>
      <c r="L334" s="590"/>
      <c r="M334" s="590"/>
      <c r="N334" s="590"/>
      <c r="O334" s="590"/>
      <c r="P334" s="590"/>
      <c r="Q334" s="590"/>
      <c r="R334" s="590"/>
      <c r="S334" s="590"/>
      <c r="T334" s="590"/>
      <c r="U334" s="590"/>
      <c r="V334" s="590"/>
      <c r="W334" s="590"/>
      <c r="X334" s="590"/>
      <c r="Y334" s="590"/>
      <c r="Z334" s="590"/>
    </row>
    <row r="335" spans="1:26" ht="13.5" customHeight="1">
      <c r="A335" s="589"/>
      <c r="B335" s="590"/>
      <c r="C335" s="590"/>
      <c r="D335" s="605"/>
      <c r="E335" s="590"/>
      <c r="F335" s="625"/>
      <c r="G335" s="590"/>
      <c r="H335" s="590"/>
      <c r="I335" s="590"/>
      <c r="J335" s="590"/>
      <c r="K335" s="590"/>
      <c r="L335" s="590"/>
      <c r="M335" s="590"/>
      <c r="N335" s="590"/>
      <c r="O335" s="590"/>
      <c r="P335" s="590"/>
      <c r="Q335" s="590"/>
      <c r="R335" s="590"/>
      <c r="S335" s="590"/>
      <c r="T335" s="590"/>
      <c r="U335" s="590"/>
      <c r="V335" s="590"/>
      <c r="W335" s="590"/>
      <c r="X335" s="590"/>
      <c r="Y335" s="590"/>
      <c r="Z335" s="590"/>
    </row>
    <row r="336" spans="1:26" ht="13.5" customHeight="1">
      <c r="A336" s="589"/>
      <c r="B336" s="590"/>
      <c r="C336" s="590"/>
      <c r="D336" s="605"/>
      <c r="E336" s="590"/>
      <c r="F336" s="625"/>
      <c r="G336" s="590"/>
      <c r="H336" s="590"/>
      <c r="I336" s="590"/>
      <c r="J336" s="590"/>
      <c r="K336" s="590"/>
      <c r="L336" s="590"/>
      <c r="M336" s="590"/>
      <c r="N336" s="590"/>
      <c r="O336" s="590"/>
      <c r="P336" s="590"/>
      <c r="Q336" s="590"/>
      <c r="R336" s="590"/>
      <c r="S336" s="590"/>
      <c r="T336" s="590"/>
      <c r="U336" s="590"/>
      <c r="V336" s="590"/>
      <c r="W336" s="590"/>
      <c r="X336" s="590"/>
      <c r="Y336" s="590"/>
      <c r="Z336" s="590"/>
    </row>
    <row r="337" spans="1:26" ht="13.5" customHeight="1">
      <c r="A337" s="589"/>
      <c r="B337" s="590"/>
      <c r="C337" s="590"/>
      <c r="D337" s="605"/>
      <c r="E337" s="590"/>
      <c r="F337" s="625"/>
      <c r="G337" s="590"/>
      <c r="H337" s="590"/>
      <c r="I337" s="590"/>
      <c r="J337" s="590"/>
      <c r="K337" s="590"/>
      <c r="L337" s="590"/>
      <c r="M337" s="590"/>
      <c r="N337" s="590"/>
      <c r="O337" s="590"/>
      <c r="P337" s="590"/>
      <c r="Q337" s="590"/>
      <c r="R337" s="590"/>
      <c r="S337" s="590"/>
      <c r="T337" s="590"/>
      <c r="U337" s="590"/>
      <c r="V337" s="590"/>
      <c r="W337" s="590"/>
      <c r="X337" s="590"/>
      <c r="Y337" s="590"/>
      <c r="Z337" s="590"/>
    </row>
    <row r="338" spans="1:26" ht="13.5" customHeight="1">
      <c r="A338" s="589"/>
      <c r="B338" s="590"/>
      <c r="C338" s="590"/>
      <c r="D338" s="605"/>
      <c r="E338" s="590"/>
      <c r="F338" s="625"/>
      <c r="G338" s="590"/>
      <c r="H338" s="590"/>
      <c r="I338" s="590"/>
      <c r="J338" s="590"/>
      <c r="K338" s="590"/>
      <c r="L338" s="590"/>
      <c r="M338" s="590"/>
      <c r="N338" s="590"/>
      <c r="O338" s="590"/>
      <c r="P338" s="590"/>
      <c r="Q338" s="590"/>
      <c r="R338" s="590"/>
      <c r="S338" s="590"/>
      <c r="T338" s="590"/>
      <c r="U338" s="590"/>
      <c r="V338" s="590"/>
      <c r="W338" s="590"/>
      <c r="X338" s="590"/>
      <c r="Y338" s="590"/>
      <c r="Z338" s="590"/>
    </row>
    <row r="339" spans="1:26" ht="13.5" customHeight="1">
      <c r="A339" s="589"/>
      <c r="B339" s="590"/>
      <c r="C339" s="590"/>
      <c r="D339" s="605"/>
      <c r="E339" s="590"/>
      <c r="F339" s="625"/>
      <c r="G339" s="590"/>
      <c r="H339" s="590"/>
      <c r="I339" s="590"/>
      <c r="J339" s="590"/>
      <c r="K339" s="590"/>
      <c r="L339" s="590"/>
      <c r="M339" s="590"/>
      <c r="N339" s="590"/>
      <c r="O339" s="590"/>
      <c r="P339" s="590"/>
      <c r="Q339" s="590"/>
      <c r="R339" s="590"/>
      <c r="S339" s="590"/>
      <c r="T339" s="590"/>
      <c r="U339" s="590"/>
      <c r="V339" s="590"/>
      <c r="W339" s="590"/>
      <c r="X339" s="590"/>
      <c r="Y339" s="590"/>
      <c r="Z339" s="590"/>
    </row>
    <row r="340" spans="1:26" ht="13.5" customHeight="1">
      <c r="A340" s="589"/>
      <c r="B340" s="590"/>
      <c r="C340" s="590"/>
      <c r="D340" s="605"/>
      <c r="E340" s="590"/>
      <c r="F340" s="625"/>
      <c r="G340" s="590"/>
      <c r="H340" s="590"/>
      <c r="I340" s="590"/>
      <c r="J340" s="590"/>
      <c r="K340" s="590"/>
      <c r="L340" s="590"/>
      <c r="M340" s="590"/>
      <c r="N340" s="590"/>
      <c r="O340" s="590"/>
      <c r="P340" s="590"/>
      <c r="Q340" s="590"/>
      <c r="R340" s="590"/>
      <c r="S340" s="590"/>
      <c r="T340" s="590"/>
      <c r="U340" s="590"/>
      <c r="V340" s="590"/>
      <c r="W340" s="590"/>
      <c r="X340" s="590"/>
      <c r="Y340" s="590"/>
      <c r="Z340" s="590"/>
    </row>
    <row r="341" spans="1:26" ht="13.5" customHeight="1">
      <c r="A341" s="589"/>
      <c r="B341" s="590"/>
      <c r="C341" s="590"/>
      <c r="D341" s="605"/>
      <c r="E341" s="590"/>
      <c r="F341" s="625"/>
      <c r="G341" s="590"/>
      <c r="H341" s="590"/>
      <c r="I341" s="590"/>
      <c r="J341" s="590"/>
      <c r="K341" s="590"/>
      <c r="L341" s="590"/>
      <c r="M341" s="590"/>
      <c r="N341" s="590"/>
      <c r="O341" s="590"/>
      <c r="P341" s="590"/>
      <c r="Q341" s="590"/>
      <c r="R341" s="590"/>
      <c r="S341" s="590"/>
      <c r="T341" s="590"/>
      <c r="U341" s="590"/>
      <c r="V341" s="590"/>
      <c r="W341" s="590"/>
      <c r="X341" s="590"/>
      <c r="Y341" s="590"/>
      <c r="Z341" s="590"/>
    </row>
    <row r="342" spans="1:26" ht="13.5" customHeight="1">
      <c r="A342" s="589"/>
      <c r="B342" s="590"/>
      <c r="C342" s="590"/>
      <c r="D342" s="605"/>
      <c r="E342" s="590"/>
      <c r="F342" s="625"/>
      <c r="G342" s="590"/>
      <c r="H342" s="590"/>
      <c r="I342" s="590"/>
      <c r="J342" s="590"/>
      <c r="K342" s="590"/>
      <c r="L342" s="590"/>
      <c r="M342" s="590"/>
      <c r="N342" s="590"/>
      <c r="O342" s="590"/>
      <c r="P342" s="590"/>
      <c r="Q342" s="590"/>
      <c r="R342" s="590"/>
      <c r="S342" s="590"/>
      <c r="T342" s="590"/>
      <c r="U342" s="590"/>
      <c r="V342" s="590"/>
      <c r="W342" s="590"/>
      <c r="X342" s="590"/>
      <c r="Y342" s="590"/>
      <c r="Z342" s="590"/>
    </row>
    <row r="343" spans="1:26" ht="13.5" customHeight="1">
      <c r="A343" s="589"/>
      <c r="B343" s="590"/>
      <c r="C343" s="590"/>
      <c r="D343" s="605"/>
      <c r="E343" s="590"/>
      <c r="F343" s="625"/>
      <c r="G343" s="590"/>
      <c r="H343" s="590"/>
      <c r="I343" s="590"/>
      <c r="J343" s="590"/>
      <c r="K343" s="590"/>
      <c r="L343" s="590"/>
      <c r="M343" s="590"/>
      <c r="N343" s="590"/>
      <c r="O343" s="590"/>
      <c r="P343" s="590"/>
      <c r="Q343" s="590"/>
      <c r="R343" s="590"/>
      <c r="S343" s="590"/>
      <c r="T343" s="590"/>
      <c r="U343" s="590"/>
      <c r="V343" s="590"/>
      <c r="W343" s="590"/>
      <c r="X343" s="590"/>
      <c r="Y343" s="590"/>
      <c r="Z343" s="590"/>
    </row>
    <row r="344" spans="1:26" ht="13.5" customHeight="1">
      <c r="A344" s="589"/>
      <c r="B344" s="590"/>
      <c r="C344" s="590"/>
      <c r="D344" s="605"/>
      <c r="E344" s="590"/>
      <c r="F344" s="625"/>
      <c r="G344" s="590"/>
      <c r="H344" s="590"/>
      <c r="I344" s="590"/>
      <c r="J344" s="590"/>
      <c r="K344" s="590"/>
      <c r="L344" s="590"/>
      <c r="M344" s="590"/>
      <c r="N344" s="590"/>
      <c r="O344" s="590"/>
      <c r="P344" s="590"/>
      <c r="Q344" s="590"/>
      <c r="R344" s="590"/>
      <c r="S344" s="590"/>
      <c r="T344" s="590"/>
      <c r="U344" s="590"/>
      <c r="V344" s="590"/>
      <c r="W344" s="590"/>
      <c r="X344" s="590"/>
      <c r="Y344" s="590"/>
      <c r="Z344" s="590"/>
    </row>
    <row r="345" spans="1:26" ht="13.5" customHeight="1">
      <c r="A345" s="589"/>
      <c r="B345" s="590"/>
      <c r="C345" s="590"/>
      <c r="D345" s="605"/>
      <c r="E345" s="590"/>
      <c r="F345" s="625"/>
      <c r="G345" s="590"/>
      <c r="H345" s="590"/>
      <c r="I345" s="590"/>
      <c r="J345" s="590"/>
      <c r="K345" s="590"/>
      <c r="L345" s="590"/>
      <c r="M345" s="590"/>
      <c r="N345" s="590"/>
      <c r="O345" s="590"/>
      <c r="P345" s="590"/>
      <c r="Q345" s="590"/>
      <c r="R345" s="590"/>
      <c r="S345" s="590"/>
      <c r="T345" s="590"/>
      <c r="U345" s="590"/>
      <c r="V345" s="590"/>
      <c r="W345" s="590"/>
      <c r="X345" s="590"/>
      <c r="Y345" s="590"/>
      <c r="Z345" s="590"/>
    </row>
    <row r="346" spans="1:26" ht="13.5" customHeight="1">
      <c r="A346" s="589"/>
      <c r="B346" s="590"/>
      <c r="C346" s="590"/>
      <c r="D346" s="605"/>
      <c r="E346" s="590"/>
      <c r="F346" s="625"/>
      <c r="G346" s="590"/>
      <c r="H346" s="590"/>
      <c r="I346" s="590"/>
      <c r="J346" s="590"/>
      <c r="K346" s="590"/>
      <c r="L346" s="590"/>
      <c r="M346" s="590"/>
      <c r="N346" s="590"/>
      <c r="O346" s="590"/>
      <c r="P346" s="590"/>
      <c r="Q346" s="590"/>
      <c r="R346" s="590"/>
      <c r="S346" s="590"/>
      <c r="T346" s="590"/>
      <c r="U346" s="590"/>
      <c r="V346" s="590"/>
      <c r="W346" s="590"/>
      <c r="X346" s="590"/>
      <c r="Y346" s="590"/>
      <c r="Z346" s="590"/>
    </row>
    <row r="347" spans="1:26" ht="13.5" customHeight="1">
      <c r="A347" s="589"/>
      <c r="B347" s="590"/>
      <c r="C347" s="590"/>
      <c r="D347" s="605"/>
      <c r="E347" s="590"/>
      <c r="F347" s="625"/>
      <c r="G347" s="590"/>
      <c r="H347" s="590"/>
      <c r="I347" s="590"/>
      <c r="J347" s="590"/>
      <c r="K347" s="590"/>
      <c r="L347" s="590"/>
      <c r="M347" s="590"/>
      <c r="N347" s="590"/>
      <c r="O347" s="590"/>
      <c r="P347" s="590"/>
      <c r="Q347" s="590"/>
      <c r="R347" s="590"/>
      <c r="S347" s="590"/>
      <c r="T347" s="590"/>
      <c r="U347" s="590"/>
      <c r="V347" s="590"/>
      <c r="W347" s="590"/>
      <c r="X347" s="590"/>
      <c r="Y347" s="590"/>
      <c r="Z347" s="590"/>
    </row>
    <row r="348" spans="1:26" ht="13.5" customHeight="1">
      <c r="A348" s="589"/>
      <c r="B348" s="590"/>
      <c r="C348" s="590"/>
      <c r="D348" s="605"/>
      <c r="E348" s="590"/>
      <c r="F348" s="625"/>
      <c r="G348" s="590"/>
      <c r="H348" s="590"/>
      <c r="I348" s="590"/>
      <c r="J348" s="590"/>
      <c r="K348" s="590"/>
      <c r="L348" s="590"/>
      <c r="M348" s="590"/>
      <c r="N348" s="590"/>
      <c r="O348" s="590"/>
      <c r="P348" s="590"/>
      <c r="Q348" s="590"/>
      <c r="R348" s="590"/>
      <c r="S348" s="590"/>
      <c r="T348" s="590"/>
      <c r="U348" s="590"/>
      <c r="V348" s="590"/>
      <c r="W348" s="590"/>
      <c r="X348" s="590"/>
      <c r="Y348" s="590"/>
      <c r="Z348" s="590"/>
    </row>
    <row r="349" spans="1:26" ht="13.5" customHeight="1">
      <c r="A349" s="589"/>
      <c r="B349" s="590"/>
      <c r="C349" s="590"/>
      <c r="D349" s="605"/>
      <c r="E349" s="590"/>
      <c r="F349" s="625"/>
      <c r="G349" s="590"/>
      <c r="H349" s="590"/>
      <c r="I349" s="590"/>
      <c r="J349" s="590"/>
      <c r="K349" s="590"/>
      <c r="L349" s="590"/>
      <c r="M349" s="590"/>
      <c r="N349" s="590"/>
      <c r="O349" s="590"/>
      <c r="P349" s="590"/>
      <c r="Q349" s="590"/>
      <c r="R349" s="590"/>
      <c r="S349" s="590"/>
      <c r="T349" s="590"/>
      <c r="U349" s="590"/>
      <c r="V349" s="590"/>
      <c r="W349" s="590"/>
      <c r="X349" s="590"/>
      <c r="Y349" s="590"/>
      <c r="Z349" s="590"/>
    </row>
    <row r="350" spans="1:26" ht="13.5" customHeight="1">
      <c r="A350" s="589"/>
      <c r="B350" s="590"/>
      <c r="C350" s="590"/>
      <c r="D350" s="605"/>
      <c r="E350" s="590"/>
      <c r="F350" s="625"/>
      <c r="G350" s="590"/>
      <c r="H350" s="590"/>
      <c r="I350" s="590"/>
      <c r="J350" s="590"/>
      <c r="K350" s="590"/>
      <c r="L350" s="590"/>
      <c r="M350" s="590"/>
      <c r="N350" s="590"/>
      <c r="O350" s="590"/>
      <c r="P350" s="590"/>
      <c r="Q350" s="590"/>
      <c r="R350" s="590"/>
      <c r="S350" s="590"/>
      <c r="T350" s="590"/>
      <c r="U350" s="590"/>
      <c r="V350" s="590"/>
      <c r="W350" s="590"/>
      <c r="X350" s="590"/>
      <c r="Y350" s="590"/>
      <c r="Z350" s="590"/>
    </row>
    <row r="351" spans="1:26" ht="13.5" customHeight="1">
      <c r="A351" s="589"/>
      <c r="B351" s="590"/>
      <c r="C351" s="590"/>
      <c r="D351" s="605"/>
      <c r="E351" s="590"/>
      <c r="F351" s="625"/>
      <c r="G351" s="590"/>
      <c r="H351" s="590"/>
      <c r="I351" s="590"/>
      <c r="J351" s="590"/>
      <c r="K351" s="590"/>
      <c r="L351" s="590"/>
      <c r="M351" s="590"/>
      <c r="N351" s="590"/>
      <c r="O351" s="590"/>
      <c r="P351" s="590"/>
      <c r="Q351" s="590"/>
      <c r="R351" s="590"/>
      <c r="S351" s="590"/>
      <c r="T351" s="590"/>
      <c r="U351" s="590"/>
      <c r="V351" s="590"/>
      <c r="W351" s="590"/>
      <c r="X351" s="590"/>
      <c r="Y351" s="590"/>
      <c r="Z351" s="590"/>
    </row>
    <row r="352" spans="1:26" ht="13.5" customHeight="1">
      <c r="A352" s="589"/>
      <c r="B352" s="590"/>
      <c r="C352" s="590"/>
      <c r="D352" s="605"/>
      <c r="E352" s="590"/>
      <c r="F352" s="625"/>
      <c r="G352" s="590"/>
      <c r="H352" s="590"/>
      <c r="I352" s="590"/>
      <c r="J352" s="590"/>
      <c r="K352" s="590"/>
      <c r="L352" s="590"/>
      <c r="M352" s="590"/>
      <c r="N352" s="590"/>
      <c r="O352" s="590"/>
      <c r="P352" s="590"/>
      <c r="Q352" s="590"/>
      <c r="R352" s="590"/>
      <c r="S352" s="590"/>
      <c r="T352" s="590"/>
      <c r="U352" s="590"/>
      <c r="V352" s="590"/>
      <c r="W352" s="590"/>
      <c r="X352" s="590"/>
      <c r="Y352" s="590"/>
      <c r="Z352" s="590"/>
    </row>
    <row r="353" spans="1:26" ht="13.5" customHeight="1">
      <c r="A353" s="589"/>
      <c r="B353" s="590"/>
      <c r="C353" s="590"/>
      <c r="D353" s="605"/>
      <c r="E353" s="590"/>
      <c r="F353" s="625"/>
      <c r="G353" s="590"/>
      <c r="H353" s="590"/>
      <c r="I353" s="590"/>
      <c r="J353" s="590"/>
      <c r="K353" s="590"/>
      <c r="L353" s="590"/>
      <c r="M353" s="590"/>
      <c r="N353" s="590"/>
      <c r="O353" s="590"/>
      <c r="P353" s="590"/>
      <c r="Q353" s="590"/>
      <c r="R353" s="590"/>
      <c r="S353" s="590"/>
      <c r="T353" s="590"/>
      <c r="U353" s="590"/>
      <c r="V353" s="590"/>
      <c r="W353" s="590"/>
      <c r="X353" s="590"/>
      <c r="Y353" s="590"/>
      <c r="Z353" s="590"/>
    </row>
    <row r="354" spans="1:26" ht="13.5" customHeight="1">
      <c r="A354" s="589"/>
      <c r="B354" s="590"/>
      <c r="C354" s="590"/>
      <c r="D354" s="605"/>
      <c r="E354" s="590"/>
      <c r="F354" s="625"/>
      <c r="G354" s="590"/>
      <c r="H354" s="590"/>
      <c r="I354" s="590"/>
      <c r="J354" s="590"/>
      <c r="K354" s="590"/>
      <c r="L354" s="590"/>
      <c r="M354" s="590"/>
      <c r="N354" s="590"/>
      <c r="O354" s="590"/>
      <c r="P354" s="590"/>
      <c r="Q354" s="590"/>
      <c r="R354" s="590"/>
      <c r="S354" s="590"/>
      <c r="T354" s="590"/>
      <c r="U354" s="590"/>
      <c r="V354" s="590"/>
      <c r="W354" s="590"/>
      <c r="X354" s="590"/>
      <c r="Y354" s="590"/>
      <c r="Z354" s="590"/>
    </row>
    <row r="355" spans="1:26" ht="13.5" customHeight="1">
      <c r="A355" s="589"/>
      <c r="B355" s="590"/>
      <c r="C355" s="590"/>
      <c r="D355" s="605"/>
      <c r="E355" s="590"/>
      <c r="F355" s="625"/>
      <c r="G355" s="590"/>
      <c r="H355" s="590"/>
      <c r="I355" s="590"/>
      <c r="J355" s="590"/>
      <c r="K355" s="590"/>
      <c r="L355" s="590"/>
      <c r="M355" s="590"/>
      <c r="N355" s="590"/>
      <c r="O355" s="590"/>
      <c r="P355" s="590"/>
      <c r="Q355" s="590"/>
      <c r="R355" s="590"/>
      <c r="S355" s="590"/>
      <c r="T355" s="590"/>
      <c r="U355" s="590"/>
      <c r="V355" s="590"/>
      <c r="W355" s="590"/>
      <c r="X355" s="590"/>
      <c r="Y355" s="590"/>
      <c r="Z355" s="590"/>
    </row>
    <row r="356" spans="1:26" ht="13.5" customHeight="1">
      <c r="A356" s="589"/>
      <c r="B356" s="590"/>
      <c r="C356" s="590"/>
      <c r="D356" s="605"/>
      <c r="E356" s="590"/>
      <c r="F356" s="625"/>
      <c r="G356" s="590"/>
      <c r="H356" s="590"/>
      <c r="I356" s="590"/>
      <c r="J356" s="590"/>
      <c r="K356" s="590"/>
      <c r="L356" s="590"/>
      <c r="M356" s="590"/>
      <c r="N356" s="590"/>
      <c r="O356" s="590"/>
      <c r="P356" s="590"/>
      <c r="Q356" s="590"/>
      <c r="R356" s="590"/>
      <c r="S356" s="590"/>
      <c r="T356" s="590"/>
      <c r="U356" s="590"/>
      <c r="V356" s="590"/>
      <c r="W356" s="590"/>
      <c r="X356" s="590"/>
      <c r="Y356" s="590"/>
      <c r="Z356" s="590"/>
    </row>
    <row r="357" spans="1:26" ht="13.5" customHeight="1">
      <c r="A357" s="589"/>
      <c r="B357" s="590"/>
      <c r="C357" s="590"/>
      <c r="D357" s="605"/>
      <c r="E357" s="590"/>
      <c r="F357" s="625"/>
      <c r="G357" s="590"/>
      <c r="H357" s="590"/>
      <c r="I357" s="590"/>
      <c r="J357" s="590"/>
      <c r="K357" s="590"/>
      <c r="L357" s="590"/>
      <c r="M357" s="590"/>
      <c r="N357" s="590"/>
      <c r="O357" s="590"/>
      <c r="P357" s="590"/>
      <c r="Q357" s="590"/>
      <c r="R357" s="590"/>
      <c r="S357" s="590"/>
      <c r="T357" s="590"/>
      <c r="U357" s="590"/>
      <c r="V357" s="590"/>
      <c r="W357" s="590"/>
      <c r="X357" s="590"/>
      <c r="Y357" s="590"/>
      <c r="Z357" s="590"/>
    </row>
    <row r="358" spans="1:26" ht="13.5" customHeight="1">
      <c r="A358" s="589"/>
      <c r="B358" s="590"/>
      <c r="C358" s="590"/>
      <c r="D358" s="605"/>
      <c r="E358" s="590"/>
      <c r="F358" s="625"/>
      <c r="G358" s="590"/>
      <c r="H358" s="590"/>
      <c r="I358" s="590"/>
      <c r="J358" s="590"/>
      <c r="K358" s="590"/>
      <c r="L358" s="590"/>
      <c r="M358" s="590"/>
      <c r="N358" s="590"/>
      <c r="O358" s="590"/>
      <c r="P358" s="590"/>
      <c r="Q358" s="590"/>
      <c r="R358" s="590"/>
      <c r="S358" s="590"/>
      <c r="T358" s="590"/>
      <c r="U358" s="590"/>
      <c r="V358" s="590"/>
      <c r="W358" s="590"/>
      <c r="X358" s="590"/>
      <c r="Y358" s="590"/>
      <c r="Z358" s="590"/>
    </row>
    <row r="359" spans="1:26" ht="13.5" customHeight="1">
      <c r="A359" s="589"/>
      <c r="B359" s="590"/>
      <c r="C359" s="590"/>
      <c r="D359" s="605"/>
      <c r="E359" s="590"/>
      <c r="F359" s="625"/>
      <c r="G359" s="590"/>
      <c r="H359" s="590"/>
      <c r="I359" s="590"/>
      <c r="J359" s="590"/>
      <c r="K359" s="590"/>
      <c r="L359" s="590"/>
      <c r="M359" s="590"/>
      <c r="N359" s="590"/>
      <c r="O359" s="590"/>
      <c r="P359" s="590"/>
      <c r="Q359" s="590"/>
      <c r="R359" s="590"/>
      <c r="S359" s="590"/>
      <c r="T359" s="590"/>
      <c r="U359" s="590"/>
      <c r="V359" s="590"/>
      <c r="W359" s="590"/>
      <c r="X359" s="590"/>
      <c r="Y359" s="590"/>
      <c r="Z359" s="590"/>
    </row>
    <row r="360" spans="1:26" ht="13.5" customHeight="1">
      <c r="A360" s="589"/>
      <c r="B360" s="590"/>
      <c r="C360" s="590"/>
      <c r="D360" s="605"/>
      <c r="E360" s="590"/>
      <c r="F360" s="625"/>
      <c r="G360" s="590"/>
      <c r="H360" s="590"/>
      <c r="I360" s="590"/>
      <c r="J360" s="590"/>
      <c r="K360" s="590"/>
      <c r="L360" s="590"/>
      <c r="M360" s="590"/>
      <c r="N360" s="590"/>
      <c r="O360" s="590"/>
      <c r="P360" s="590"/>
      <c r="Q360" s="590"/>
      <c r="R360" s="590"/>
      <c r="S360" s="590"/>
      <c r="T360" s="590"/>
      <c r="U360" s="590"/>
      <c r="V360" s="590"/>
      <c r="W360" s="590"/>
      <c r="X360" s="590"/>
      <c r="Y360" s="590"/>
      <c r="Z360" s="590"/>
    </row>
    <row r="361" spans="1:26" ht="13.5" customHeight="1">
      <c r="A361" s="589"/>
      <c r="B361" s="590"/>
      <c r="C361" s="590"/>
      <c r="D361" s="605"/>
      <c r="E361" s="590"/>
      <c r="F361" s="625"/>
      <c r="G361" s="590"/>
      <c r="H361" s="590"/>
      <c r="I361" s="590"/>
      <c r="J361" s="590"/>
      <c r="K361" s="590"/>
      <c r="L361" s="590"/>
      <c r="M361" s="590"/>
      <c r="N361" s="590"/>
      <c r="O361" s="590"/>
      <c r="P361" s="590"/>
      <c r="Q361" s="590"/>
      <c r="R361" s="590"/>
      <c r="S361" s="590"/>
      <c r="T361" s="590"/>
      <c r="U361" s="590"/>
      <c r="V361" s="590"/>
      <c r="W361" s="590"/>
      <c r="X361" s="590"/>
      <c r="Y361" s="590"/>
      <c r="Z361" s="590"/>
    </row>
    <row r="362" spans="1:26" ht="13.5" customHeight="1">
      <c r="A362" s="589"/>
      <c r="B362" s="590"/>
      <c r="C362" s="590"/>
      <c r="D362" s="605"/>
      <c r="E362" s="590"/>
      <c r="F362" s="625"/>
      <c r="G362" s="590"/>
      <c r="H362" s="590"/>
      <c r="I362" s="590"/>
      <c r="J362" s="590"/>
      <c r="K362" s="590"/>
      <c r="L362" s="590"/>
      <c r="M362" s="590"/>
      <c r="N362" s="590"/>
      <c r="O362" s="590"/>
      <c r="P362" s="590"/>
      <c r="Q362" s="590"/>
      <c r="R362" s="590"/>
      <c r="S362" s="590"/>
      <c r="T362" s="590"/>
      <c r="U362" s="590"/>
      <c r="V362" s="590"/>
      <c r="W362" s="590"/>
      <c r="X362" s="590"/>
      <c r="Y362" s="590"/>
      <c r="Z362" s="590"/>
    </row>
    <row r="363" spans="1:26" ht="13.5" customHeight="1">
      <c r="A363" s="589"/>
      <c r="B363" s="590"/>
      <c r="C363" s="590"/>
      <c r="D363" s="605"/>
      <c r="E363" s="590"/>
      <c r="F363" s="625"/>
      <c r="G363" s="590"/>
      <c r="H363" s="590"/>
      <c r="I363" s="590"/>
      <c r="J363" s="590"/>
      <c r="K363" s="590"/>
      <c r="L363" s="590"/>
      <c r="M363" s="590"/>
      <c r="N363" s="590"/>
      <c r="O363" s="590"/>
      <c r="P363" s="590"/>
      <c r="Q363" s="590"/>
      <c r="R363" s="590"/>
      <c r="S363" s="590"/>
      <c r="T363" s="590"/>
      <c r="U363" s="590"/>
      <c r="V363" s="590"/>
      <c r="W363" s="590"/>
      <c r="X363" s="590"/>
      <c r="Y363" s="590"/>
      <c r="Z363" s="590"/>
    </row>
    <row r="364" spans="1:26" ht="13.5" customHeight="1">
      <c r="A364" s="589"/>
      <c r="B364" s="590"/>
      <c r="C364" s="590"/>
      <c r="D364" s="605"/>
      <c r="E364" s="590"/>
      <c r="F364" s="625"/>
      <c r="G364" s="590"/>
      <c r="H364" s="590"/>
      <c r="I364" s="590"/>
      <c r="J364" s="590"/>
      <c r="K364" s="590"/>
      <c r="L364" s="590"/>
      <c r="M364" s="590"/>
      <c r="N364" s="590"/>
      <c r="O364" s="590"/>
      <c r="P364" s="590"/>
      <c r="Q364" s="590"/>
      <c r="R364" s="590"/>
      <c r="S364" s="590"/>
      <c r="T364" s="590"/>
      <c r="U364" s="590"/>
      <c r="V364" s="590"/>
      <c r="W364" s="590"/>
      <c r="X364" s="590"/>
      <c r="Y364" s="590"/>
      <c r="Z364" s="590"/>
    </row>
    <row r="365" spans="1:26" ht="13.5" customHeight="1">
      <c r="A365" s="589"/>
      <c r="B365" s="590"/>
      <c r="C365" s="590"/>
      <c r="D365" s="605"/>
      <c r="E365" s="590"/>
      <c r="F365" s="625"/>
      <c r="G365" s="590"/>
      <c r="H365" s="590"/>
      <c r="I365" s="590"/>
      <c r="J365" s="590"/>
      <c r="K365" s="590"/>
      <c r="L365" s="590"/>
      <c r="M365" s="590"/>
      <c r="N365" s="590"/>
      <c r="O365" s="590"/>
      <c r="P365" s="590"/>
      <c r="Q365" s="590"/>
      <c r="R365" s="590"/>
      <c r="S365" s="590"/>
      <c r="T365" s="590"/>
      <c r="U365" s="590"/>
      <c r="V365" s="590"/>
      <c r="W365" s="590"/>
      <c r="X365" s="590"/>
      <c r="Y365" s="590"/>
      <c r="Z365" s="590"/>
    </row>
    <row r="366" spans="1:26" ht="13.5" customHeight="1">
      <c r="A366" s="589"/>
      <c r="B366" s="590"/>
      <c r="C366" s="590"/>
      <c r="D366" s="605"/>
      <c r="E366" s="590"/>
      <c r="F366" s="625"/>
      <c r="G366" s="590"/>
      <c r="H366" s="590"/>
      <c r="I366" s="590"/>
      <c r="J366" s="590"/>
      <c r="K366" s="590"/>
      <c r="L366" s="590"/>
      <c r="M366" s="590"/>
      <c r="N366" s="590"/>
      <c r="O366" s="590"/>
      <c r="P366" s="590"/>
      <c r="Q366" s="590"/>
      <c r="R366" s="590"/>
      <c r="S366" s="590"/>
      <c r="T366" s="590"/>
      <c r="U366" s="590"/>
      <c r="V366" s="590"/>
      <c r="W366" s="590"/>
      <c r="X366" s="590"/>
      <c r="Y366" s="590"/>
      <c r="Z366" s="590"/>
    </row>
    <row r="367" spans="1:26" ht="13.5" customHeight="1">
      <c r="A367" s="589"/>
      <c r="B367" s="590"/>
      <c r="C367" s="590"/>
      <c r="D367" s="605"/>
      <c r="E367" s="590"/>
      <c r="F367" s="625"/>
      <c r="G367" s="590"/>
      <c r="H367" s="590"/>
      <c r="I367" s="590"/>
      <c r="J367" s="590"/>
      <c r="K367" s="590"/>
      <c r="L367" s="590"/>
      <c r="M367" s="590"/>
      <c r="N367" s="590"/>
      <c r="O367" s="590"/>
      <c r="P367" s="590"/>
      <c r="Q367" s="590"/>
      <c r="R367" s="590"/>
      <c r="S367" s="590"/>
      <c r="T367" s="590"/>
      <c r="U367" s="590"/>
      <c r="V367" s="590"/>
      <c r="W367" s="590"/>
      <c r="X367" s="590"/>
      <c r="Y367" s="590"/>
      <c r="Z367" s="590"/>
    </row>
    <row r="368" spans="1:26" ht="13.5" customHeight="1">
      <c r="A368" s="589"/>
      <c r="B368" s="590"/>
      <c r="C368" s="590"/>
      <c r="D368" s="605"/>
      <c r="E368" s="590"/>
      <c r="F368" s="625"/>
      <c r="G368" s="590"/>
      <c r="H368" s="590"/>
      <c r="I368" s="590"/>
      <c r="J368" s="590"/>
      <c r="K368" s="590"/>
      <c r="L368" s="590"/>
      <c r="M368" s="590"/>
      <c r="N368" s="590"/>
      <c r="O368" s="590"/>
      <c r="P368" s="590"/>
      <c r="Q368" s="590"/>
      <c r="R368" s="590"/>
      <c r="S368" s="590"/>
      <c r="T368" s="590"/>
      <c r="U368" s="590"/>
      <c r="V368" s="590"/>
      <c r="W368" s="590"/>
      <c r="X368" s="590"/>
      <c r="Y368" s="590"/>
      <c r="Z368" s="590"/>
    </row>
    <row r="369" spans="1:26" ht="13.5" customHeight="1">
      <c r="A369" s="589"/>
      <c r="B369" s="590"/>
      <c r="C369" s="590"/>
      <c r="D369" s="605"/>
      <c r="E369" s="590"/>
      <c r="F369" s="625"/>
      <c r="G369" s="590"/>
      <c r="H369" s="590"/>
      <c r="I369" s="590"/>
      <c r="J369" s="590"/>
      <c r="K369" s="590"/>
      <c r="L369" s="590"/>
      <c r="M369" s="590"/>
      <c r="N369" s="590"/>
      <c r="O369" s="590"/>
      <c r="P369" s="590"/>
      <c r="Q369" s="590"/>
      <c r="R369" s="590"/>
      <c r="S369" s="590"/>
      <c r="T369" s="590"/>
      <c r="U369" s="590"/>
      <c r="V369" s="590"/>
      <c r="W369" s="590"/>
      <c r="X369" s="590"/>
      <c r="Y369" s="590"/>
      <c r="Z369" s="590"/>
    </row>
    <row r="370" spans="1:26" ht="13.5" customHeight="1">
      <c r="A370" s="589"/>
      <c r="B370" s="590"/>
      <c r="C370" s="590"/>
      <c r="D370" s="605"/>
      <c r="E370" s="590"/>
      <c r="F370" s="625"/>
      <c r="G370" s="590"/>
      <c r="H370" s="590"/>
      <c r="I370" s="590"/>
      <c r="J370" s="590"/>
      <c r="K370" s="590"/>
      <c r="L370" s="590"/>
      <c r="M370" s="590"/>
      <c r="N370" s="590"/>
      <c r="O370" s="590"/>
      <c r="P370" s="590"/>
      <c r="Q370" s="590"/>
      <c r="R370" s="590"/>
      <c r="S370" s="590"/>
      <c r="T370" s="590"/>
      <c r="U370" s="590"/>
      <c r="V370" s="590"/>
      <c r="W370" s="590"/>
      <c r="X370" s="590"/>
      <c r="Y370" s="590"/>
      <c r="Z370" s="590"/>
    </row>
    <row r="371" spans="1:26" ht="13.5" customHeight="1">
      <c r="A371" s="589"/>
      <c r="B371" s="590"/>
      <c r="C371" s="590"/>
      <c r="D371" s="605"/>
      <c r="E371" s="590"/>
      <c r="F371" s="625"/>
      <c r="G371" s="590"/>
      <c r="H371" s="590"/>
      <c r="I371" s="590"/>
      <c r="J371" s="590"/>
      <c r="K371" s="590"/>
      <c r="L371" s="590"/>
      <c r="M371" s="590"/>
      <c r="N371" s="590"/>
      <c r="O371" s="590"/>
      <c r="P371" s="590"/>
      <c r="Q371" s="590"/>
      <c r="R371" s="590"/>
      <c r="S371" s="590"/>
      <c r="T371" s="590"/>
      <c r="U371" s="590"/>
      <c r="V371" s="590"/>
      <c r="W371" s="590"/>
      <c r="X371" s="590"/>
      <c r="Y371" s="590"/>
      <c r="Z371" s="590"/>
    </row>
    <row r="372" spans="1:26" ht="13.5" customHeight="1">
      <c r="A372" s="589"/>
      <c r="B372" s="590"/>
      <c r="C372" s="590"/>
      <c r="D372" s="605"/>
      <c r="E372" s="590"/>
      <c r="F372" s="625"/>
      <c r="G372" s="590"/>
      <c r="H372" s="590"/>
      <c r="I372" s="590"/>
      <c r="J372" s="590"/>
      <c r="K372" s="590"/>
      <c r="L372" s="590"/>
      <c r="M372" s="590"/>
      <c r="N372" s="590"/>
      <c r="O372" s="590"/>
      <c r="P372" s="590"/>
      <c r="Q372" s="590"/>
      <c r="R372" s="590"/>
      <c r="S372" s="590"/>
      <c r="T372" s="590"/>
      <c r="U372" s="590"/>
      <c r="V372" s="590"/>
      <c r="W372" s="590"/>
      <c r="X372" s="590"/>
      <c r="Y372" s="590"/>
      <c r="Z372" s="590"/>
    </row>
    <row r="373" spans="1:26" ht="13.5" customHeight="1">
      <c r="A373" s="589"/>
      <c r="B373" s="590"/>
      <c r="C373" s="590"/>
      <c r="D373" s="605"/>
      <c r="E373" s="590"/>
      <c r="F373" s="625"/>
      <c r="G373" s="590"/>
      <c r="H373" s="590"/>
      <c r="I373" s="590"/>
      <c r="J373" s="590"/>
      <c r="K373" s="590"/>
      <c r="L373" s="590"/>
      <c r="M373" s="590"/>
      <c r="N373" s="590"/>
      <c r="O373" s="590"/>
      <c r="P373" s="590"/>
      <c r="Q373" s="590"/>
      <c r="R373" s="590"/>
      <c r="S373" s="590"/>
      <c r="T373" s="590"/>
      <c r="U373" s="590"/>
      <c r="V373" s="590"/>
      <c r="W373" s="590"/>
      <c r="X373" s="590"/>
      <c r="Y373" s="590"/>
      <c r="Z373" s="590"/>
    </row>
    <row r="374" spans="1:26" ht="13.5" customHeight="1">
      <c r="A374" s="589"/>
      <c r="B374" s="590"/>
      <c r="C374" s="590"/>
      <c r="D374" s="605"/>
      <c r="E374" s="590"/>
      <c r="F374" s="625"/>
      <c r="G374" s="590"/>
      <c r="H374" s="590"/>
      <c r="I374" s="590"/>
      <c r="J374" s="590"/>
      <c r="K374" s="590"/>
      <c r="L374" s="590"/>
      <c r="M374" s="590"/>
      <c r="N374" s="590"/>
      <c r="O374" s="590"/>
      <c r="P374" s="590"/>
      <c r="Q374" s="590"/>
      <c r="R374" s="590"/>
      <c r="S374" s="590"/>
      <c r="T374" s="590"/>
      <c r="U374" s="590"/>
      <c r="V374" s="590"/>
      <c r="W374" s="590"/>
      <c r="X374" s="590"/>
      <c r="Y374" s="590"/>
      <c r="Z374" s="590"/>
    </row>
    <row r="375" spans="1:26" ht="13.5" customHeight="1">
      <c r="A375" s="589"/>
      <c r="B375" s="590"/>
      <c r="C375" s="590"/>
      <c r="D375" s="605"/>
      <c r="E375" s="590"/>
      <c r="F375" s="625"/>
      <c r="G375" s="590"/>
      <c r="H375" s="590"/>
      <c r="I375" s="590"/>
      <c r="J375" s="590"/>
      <c r="K375" s="590"/>
      <c r="L375" s="590"/>
      <c r="M375" s="590"/>
      <c r="N375" s="590"/>
      <c r="O375" s="590"/>
      <c r="P375" s="590"/>
      <c r="Q375" s="590"/>
      <c r="R375" s="590"/>
      <c r="S375" s="590"/>
      <c r="T375" s="590"/>
      <c r="U375" s="590"/>
      <c r="V375" s="590"/>
      <c r="W375" s="590"/>
      <c r="X375" s="590"/>
      <c r="Y375" s="590"/>
      <c r="Z375" s="590"/>
    </row>
    <row r="376" spans="1:26" ht="13.5" customHeight="1">
      <c r="A376" s="589"/>
      <c r="B376" s="590"/>
      <c r="C376" s="590"/>
      <c r="D376" s="605"/>
      <c r="E376" s="590"/>
      <c r="F376" s="625"/>
      <c r="G376" s="590"/>
      <c r="H376" s="590"/>
      <c r="I376" s="590"/>
      <c r="J376" s="590"/>
      <c r="K376" s="590"/>
      <c r="L376" s="590"/>
      <c r="M376" s="590"/>
      <c r="N376" s="590"/>
      <c r="O376" s="590"/>
      <c r="P376" s="590"/>
      <c r="Q376" s="590"/>
      <c r="R376" s="590"/>
      <c r="S376" s="590"/>
      <c r="T376" s="590"/>
      <c r="U376" s="590"/>
      <c r="V376" s="590"/>
      <c r="W376" s="590"/>
      <c r="X376" s="590"/>
      <c r="Y376" s="590"/>
      <c r="Z376" s="590"/>
    </row>
    <row r="377" spans="1:26" ht="13.5" customHeight="1">
      <c r="A377" s="589"/>
      <c r="B377" s="590"/>
      <c r="C377" s="590"/>
      <c r="D377" s="605"/>
      <c r="E377" s="590"/>
      <c r="F377" s="625"/>
      <c r="G377" s="590"/>
      <c r="H377" s="590"/>
      <c r="I377" s="590"/>
      <c r="J377" s="590"/>
      <c r="K377" s="590"/>
      <c r="L377" s="590"/>
      <c r="M377" s="590"/>
      <c r="N377" s="590"/>
      <c r="O377" s="590"/>
      <c r="P377" s="590"/>
      <c r="Q377" s="590"/>
      <c r="R377" s="590"/>
      <c r="S377" s="590"/>
      <c r="T377" s="590"/>
      <c r="U377" s="590"/>
      <c r="V377" s="590"/>
      <c r="W377" s="590"/>
      <c r="X377" s="590"/>
      <c r="Y377" s="590"/>
      <c r="Z377" s="590"/>
    </row>
    <row r="378" spans="1:26" ht="13.5" customHeight="1">
      <c r="A378" s="589"/>
      <c r="B378" s="590"/>
      <c r="C378" s="590"/>
      <c r="D378" s="605"/>
      <c r="E378" s="590"/>
      <c r="F378" s="625"/>
      <c r="G378" s="590"/>
      <c r="H378" s="590"/>
      <c r="I378" s="590"/>
      <c r="J378" s="590"/>
      <c r="K378" s="590"/>
      <c r="L378" s="590"/>
      <c r="M378" s="590"/>
      <c r="N378" s="590"/>
      <c r="O378" s="590"/>
      <c r="P378" s="590"/>
      <c r="Q378" s="590"/>
      <c r="R378" s="590"/>
      <c r="S378" s="590"/>
      <c r="T378" s="590"/>
      <c r="U378" s="590"/>
      <c r="V378" s="590"/>
      <c r="W378" s="590"/>
      <c r="X378" s="590"/>
      <c r="Y378" s="590"/>
      <c r="Z378" s="590"/>
    </row>
    <row r="379" spans="1:26" ht="13.5" customHeight="1">
      <c r="A379" s="589"/>
      <c r="B379" s="590"/>
      <c r="C379" s="590"/>
      <c r="D379" s="605"/>
      <c r="E379" s="590"/>
      <c r="F379" s="625"/>
      <c r="G379" s="590"/>
      <c r="H379" s="590"/>
      <c r="I379" s="590"/>
      <c r="J379" s="590"/>
      <c r="K379" s="590"/>
      <c r="L379" s="590"/>
      <c r="M379" s="590"/>
      <c r="N379" s="590"/>
      <c r="O379" s="590"/>
      <c r="P379" s="590"/>
      <c r="Q379" s="590"/>
      <c r="R379" s="590"/>
      <c r="S379" s="590"/>
      <c r="T379" s="590"/>
      <c r="U379" s="590"/>
      <c r="V379" s="590"/>
      <c r="W379" s="590"/>
      <c r="X379" s="590"/>
      <c r="Y379" s="590"/>
      <c r="Z379" s="590"/>
    </row>
    <row r="380" spans="1:26" ht="13.5" customHeight="1">
      <c r="A380" s="589"/>
      <c r="B380" s="590"/>
      <c r="C380" s="590"/>
      <c r="D380" s="605"/>
      <c r="E380" s="590"/>
      <c r="F380" s="625"/>
      <c r="G380" s="590"/>
      <c r="H380" s="590"/>
      <c r="I380" s="590"/>
      <c r="J380" s="590"/>
      <c r="K380" s="590"/>
      <c r="L380" s="590"/>
      <c r="M380" s="590"/>
      <c r="N380" s="590"/>
      <c r="O380" s="590"/>
      <c r="P380" s="590"/>
      <c r="Q380" s="590"/>
      <c r="R380" s="590"/>
      <c r="S380" s="590"/>
      <c r="T380" s="590"/>
      <c r="U380" s="590"/>
      <c r="V380" s="590"/>
      <c r="W380" s="590"/>
      <c r="X380" s="590"/>
      <c r="Y380" s="590"/>
      <c r="Z380" s="590"/>
    </row>
    <row r="381" spans="1:26" ht="13.5" customHeight="1">
      <c r="A381" s="589"/>
      <c r="B381" s="590"/>
      <c r="C381" s="590"/>
      <c r="D381" s="605"/>
      <c r="E381" s="590"/>
      <c r="F381" s="625"/>
      <c r="G381" s="590"/>
      <c r="H381" s="590"/>
      <c r="I381" s="590"/>
      <c r="J381" s="590"/>
      <c r="K381" s="590"/>
      <c r="L381" s="590"/>
      <c r="M381" s="590"/>
      <c r="N381" s="590"/>
      <c r="O381" s="590"/>
      <c r="P381" s="590"/>
      <c r="Q381" s="590"/>
      <c r="R381" s="590"/>
      <c r="S381" s="590"/>
      <c r="T381" s="590"/>
      <c r="U381" s="590"/>
      <c r="V381" s="590"/>
      <c r="W381" s="590"/>
      <c r="X381" s="590"/>
      <c r="Y381" s="590"/>
      <c r="Z381" s="590"/>
    </row>
    <row r="382" spans="1:26" ht="13.5" customHeight="1">
      <c r="A382" s="589"/>
      <c r="B382" s="590"/>
      <c r="C382" s="590"/>
      <c r="D382" s="605"/>
      <c r="E382" s="590"/>
      <c r="F382" s="625"/>
      <c r="G382" s="590"/>
      <c r="H382" s="590"/>
      <c r="I382" s="590"/>
      <c r="J382" s="590"/>
      <c r="K382" s="590"/>
      <c r="L382" s="590"/>
      <c r="M382" s="590"/>
      <c r="N382" s="590"/>
      <c r="O382" s="590"/>
      <c r="P382" s="590"/>
      <c r="Q382" s="590"/>
      <c r="R382" s="590"/>
      <c r="S382" s="590"/>
      <c r="T382" s="590"/>
      <c r="U382" s="590"/>
      <c r="V382" s="590"/>
      <c r="W382" s="590"/>
      <c r="X382" s="590"/>
      <c r="Y382" s="590"/>
      <c r="Z382" s="590"/>
    </row>
    <row r="383" spans="1:26" ht="13.5" customHeight="1">
      <c r="A383" s="589"/>
      <c r="B383" s="590"/>
      <c r="C383" s="590"/>
      <c r="D383" s="605"/>
      <c r="E383" s="590"/>
      <c r="F383" s="625"/>
      <c r="G383" s="590"/>
      <c r="H383" s="590"/>
      <c r="I383" s="590"/>
      <c r="J383" s="590"/>
      <c r="K383" s="590"/>
      <c r="L383" s="590"/>
      <c r="M383" s="590"/>
      <c r="N383" s="590"/>
      <c r="O383" s="590"/>
      <c r="P383" s="590"/>
      <c r="Q383" s="590"/>
      <c r="R383" s="590"/>
      <c r="S383" s="590"/>
      <c r="T383" s="590"/>
      <c r="U383" s="590"/>
      <c r="V383" s="590"/>
      <c r="W383" s="590"/>
      <c r="X383" s="590"/>
      <c r="Y383" s="590"/>
      <c r="Z383" s="590"/>
    </row>
    <row r="384" spans="1:26" ht="13.5" customHeight="1">
      <c r="A384" s="589"/>
      <c r="B384" s="590"/>
      <c r="C384" s="590"/>
      <c r="D384" s="605"/>
      <c r="E384" s="590"/>
      <c r="F384" s="625"/>
      <c r="G384" s="590"/>
      <c r="H384" s="590"/>
      <c r="I384" s="590"/>
      <c r="J384" s="590"/>
      <c r="K384" s="590"/>
      <c r="L384" s="590"/>
      <c r="M384" s="590"/>
      <c r="N384" s="590"/>
      <c r="O384" s="590"/>
      <c r="P384" s="590"/>
      <c r="Q384" s="590"/>
      <c r="R384" s="590"/>
      <c r="S384" s="590"/>
      <c r="T384" s="590"/>
      <c r="U384" s="590"/>
      <c r="V384" s="590"/>
      <c r="W384" s="590"/>
      <c r="X384" s="590"/>
      <c r="Y384" s="590"/>
      <c r="Z384" s="590"/>
    </row>
    <row r="385" spans="1:26" ht="13.5" customHeight="1">
      <c r="A385" s="589"/>
      <c r="B385" s="590"/>
      <c r="C385" s="590"/>
      <c r="D385" s="605"/>
      <c r="E385" s="590"/>
      <c r="F385" s="625"/>
      <c r="G385" s="590"/>
      <c r="H385" s="590"/>
      <c r="I385" s="590"/>
      <c r="J385" s="590"/>
      <c r="K385" s="590"/>
      <c r="L385" s="590"/>
      <c r="M385" s="590"/>
      <c r="N385" s="590"/>
      <c r="O385" s="590"/>
      <c r="P385" s="590"/>
      <c r="Q385" s="590"/>
      <c r="R385" s="590"/>
      <c r="S385" s="590"/>
      <c r="T385" s="590"/>
      <c r="U385" s="590"/>
      <c r="V385" s="590"/>
      <c r="W385" s="590"/>
      <c r="X385" s="590"/>
      <c r="Y385" s="590"/>
      <c r="Z385" s="590"/>
    </row>
    <row r="386" spans="1:26" ht="13.5" customHeight="1">
      <c r="A386" s="589"/>
      <c r="B386" s="590"/>
      <c r="C386" s="590"/>
      <c r="D386" s="605"/>
      <c r="E386" s="590"/>
      <c r="F386" s="625"/>
      <c r="G386" s="590"/>
      <c r="H386" s="590"/>
      <c r="I386" s="590"/>
      <c r="J386" s="590"/>
      <c r="K386" s="590"/>
      <c r="L386" s="590"/>
      <c r="M386" s="590"/>
      <c r="N386" s="590"/>
      <c r="O386" s="590"/>
      <c r="P386" s="590"/>
      <c r="Q386" s="590"/>
      <c r="R386" s="590"/>
      <c r="S386" s="590"/>
      <c r="T386" s="590"/>
      <c r="U386" s="590"/>
      <c r="V386" s="590"/>
      <c r="W386" s="590"/>
      <c r="X386" s="590"/>
      <c r="Y386" s="590"/>
      <c r="Z386" s="590"/>
    </row>
    <row r="387" spans="1:26" ht="13.5" customHeight="1">
      <c r="A387" s="589"/>
      <c r="B387" s="590"/>
      <c r="C387" s="590"/>
      <c r="D387" s="605"/>
      <c r="E387" s="590"/>
      <c r="F387" s="625"/>
      <c r="G387" s="590"/>
      <c r="H387" s="590"/>
      <c r="I387" s="590"/>
      <c r="J387" s="590"/>
      <c r="K387" s="590"/>
      <c r="L387" s="590"/>
      <c r="M387" s="590"/>
      <c r="N387" s="590"/>
      <c r="O387" s="590"/>
      <c r="P387" s="590"/>
      <c r="Q387" s="590"/>
      <c r="R387" s="590"/>
      <c r="S387" s="590"/>
      <c r="T387" s="590"/>
      <c r="U387" s="590"/>
      <c r="V387" s="590"/>
      <c r="W387" s="590"/>
      <c r="X387" s="590"/>
      <c r="Y387" s="590"/>
      <c r="Z387" s="590"/>
    </row>
    <row r="388" spans="1:26" ht="13.5" customHeight="1">
      <c r="A388" s="589"/>
      <c r="B388" s="590"/>
      <c r="C388" s="590"/>
      <c r="D388" s="605"/>
      <c r="E388" s="590"/>
      <c r="F388" s="625"/>
      <c r="G388" s="590"/>
      <c r="H388" s="590"/>
      <c r="I388" s="590"/>
      <c r="J388" s="590"/>
      <c r="K388" s="590"/>
      <c r="L388" s="590"/>
      <c r="M388" s="590"/>
      <c r="N388" s="590"/>
      <c r="O388" s="590"/>
      <c r="P388" s="590"/>
      <c r="Q388" s="590"/>
      <c r="R388" s="590"/>
      <c r="S388" s="590"/>
      <c r="T388" s="590"/>
      <c r="U388" s="590"/>
      <c r="V388" s="590"/>
      <c r="W388" s="590"/>
      <c r="X388" s="590"/>
      <c r="Y388" s="590"/>
      <c r="Z388" s="590"/>
    </row>
    <row r="389" spans="1:26" ht="13.5" customHeight="1">
      <c r="A389" s="589"/>
      <c r="B389" s="590"/>
      <c r="C389" s="590"/>
      <c r="D389" s="605"/>
      <c r="E389" s="590"/>
      <c r="F389" s="625"/>
      <c r="G389" s="590"/>
      <c r="H389" s="590"/>
      <c r="I389" s="590"/>
      <c r="J389" s="590"/>
      <c r="K389" s="590"/>
      <c r="L389" s="590"/>
      <c r="M389" s="590"/>
      <c r="N389" s="590"/>
      <c r="O389" s="590"/>
      <c r="P389" s="590"/>
      <c r="Q389" s="590"/>
      <c r="R389" s="590"/>
      <c r="S389" s="590"/>
      <c r="T389" s="590"/>
      <c r="U389" s="590"/>
      <c r="V389" s="590"/>
      <c r="W389" s="590"/>
      <c r="X389" s="590"/>
      <c r="Y389" s="590"/>
      <c r="Z389" s="590"/>
    </row>
    <row r="390" spans="1:26" ht="13.5" customHeight="1">
      <c r="A390" s="589"/>
      <c r="B390" s="590"/>
      <c r="C390" s="590"/>
      <c r="D390" s="605"/>
      <c r="E390" s="590"/>
      <c r="F390" s="625"/>
      <c r="G390" s="590"/>
      <c r="H390" s="590"/>
      <c r="I390" s="590"/>
      <c r="J390" s="590"/>
      <c r="K390" s="590"/>
      <c r="L390" s="590"/>
      <c r="M390" s="590"/>
      <c r="N390" s="590"/>
      <c r="O390" s="590"/>
      <c r="P390" s="590"/>
      <c r="Q390" s="590"/>
      <c r="R390" s="590"/>
      <c r="S390" s="590"/>
      <c r="T390" s="590"/>
      <c r="U390" s="590"/>
      <c r="V390" s="590"/>
      <c r="W390" s="590"/>
      <c r="X390" s="590"/>
      <c r="Y390" s="590"/>
      <c r="Z390" s="590"/>
    </row>
    <row r="391" spans="1:26" ht="13.5" customHeight="1">
      <c r="A391" s="589"/>
      <c r="B391" s="590"/>
      <c r="C391" s="590"/>
      <c r="D391" s="605"/>
      <c r="E391" s="590"/>
      <c r="F391" s="625"/>
      <c r="G391" s="590"/>
      <c r="H391" s="590"/>
      <c r="I391" s="590"/>
      <c r="J391" s="590"/>
      <c r="K391" s="590"/>
      <c r="L391" s="590"/>
      <c r="M391" s="590"/>
      <c r="N391" s="590"/>
      <c r="O391" s="590"/>
      <c r="P391" s="590"/>
      <c r="Q391" s="590"/>
      <c r="R391" s="590"/>
      <c r="S391" s="590"/>
      <c r="T391" s="590"/>
      <c r="U391" s="590"/>
      <c r="V391" s="590"/>
      <c r="W391" s="590"/>
      <c r="X391" s="590"/>
      <c r="Y391" s="590"/>
      <c r="Z391" s="590"/>
    </row>
    <row r="392" spans="1:26" ht="13.5" customHeight="1">
      <c r="A392" s="589"/>
      <c r="B392" s="590"/>
      <c r="C392" s="590"/>
      <c r="D392" s="605"/>
      <c r="E392" s="590"/>
      <c r="F392" s="625"/>
      <c r="G392" s="590"/>
      <c r="H392" s="590"/>
      <c r="I392" s="590"/>
      <c r="J392" s="590"/>
      <c r="K392" s="590"/>
      <c r="L392" s="590"/>
      <c r="M392" s="590"/>
      <c r="N392" s="590"/>
      <c r="O392" s="590"/>
      <c r="P392" s="590"/>
      <c r="Q392" s="590"/>
      <c r="R392" s="590"/>
      <c r="S392" s="590"/>
      <c r="T392" s="590"/>
      <c r="U392" s="590"/>
      <c r="V392" s="590"/>
      <c r="W392" s="590"/>
      <c r="X392" s="590"/>
      <c r="Y392" s="590"/>
      <c r="Z392" s="590"/>
    </row>
    <row r="393" spans="1:26" ht="13.5" customHeight="1">
      <c r="A393" s="589"/>
      <c r="B393" s="590"/>
      <c r="C393" s="590"/>
      <c r="D393" s="605"/>
      <c r="E393" s="590"/>
      <c r="F393" s="625"/>
      <c r="G393" s="590"/>
      <c r="H393" s="590"/>
      <c r="I393" s="590"/>
      <c r="J393" s="590"/>
      <c r="K393" s="590"/>
      <c r="L393" s="590"/>
      <c r="M393" s="590"/>
      <c r="N393" s="590"/>
      <c r="O393" s="590"/>
      <c r="P393" s="590"/>
      <c r="Q393" s="590"/>
      <c r="R393" s="590"/>
      <c r="S393" s="590"/>
      <c r="T393" s="590"/>
      <c r="U393" s="590"/>
      <c r="V393" s="590"/>
      <c r="W393" s="590"/>
      <c r="X393" s="590"/>
      <c r="Y393" s="590"/>
      <c r="Z393" s="590"/>
    </row>
    <row r="394" spans="1:26" ht="13.5" customHeight="1">
      <c r="A394" s="589"/>
      <c r="B394" s="590"/>
      <c r="C394" s="590"/>
      <c r="D394" s="605"/>
      <c r="E394" s="590"/>
      <c r="F394" s="625"/>
      <c r="G394" s="590"/>
      <c r="H394" s="590"/>
      <c r="I394" s="590"/>
      <c r="J394" s="590"/>
      <c r="K394" s="590"/>
      <c r="L394" s="590"/>
      <c r="M394" s="590"/>
      <c r="N394" s="590"/>
      <c r="O394" s="590"/>
      <c r="P394" s="590"/>
      <c r="Q394" s="590"/>
      <c r="R394" s="590"/>
      <c r="S394" s="590"/>
      <c r="T394" s="590"/>
      <c r="U394" s="590"/>
      <c r="V394" s="590"/>
      <c r="W394" s="590"/>
      <c r="X394" s="590"/>
      <c r="Y394" s="590"/>
      <c r="Z394" s="590"/>
    </row>
    <row r="395" spans="1:26" ht="13.5" customHeight="1">
      <c r="A395" s="589"/>
      <c r="B395" s="590"/>
      <c r="C395" s="590"/>
      <c r="D395" s="605"/>
      <c r="E395" s="590"/>
      <c r="F395" s="625"/>
      <c r="G395" s="590"/>
      <c r="H395" s="590"/>
      <c r="I395" s="590"/>
      <c r="J395" s="590"/>
      <c r="K395" s="590"/>
      <c r="L395" s="590"/>
      <c r="M395" s="590"/>
      <c r="N395" s="590"/>
      <c r="O395" s="590"/>
      <c r="P395" s="590"/>
      <c r="Q395" s="590"/>
      <c r="R395" s="590"/>
      <c r="S395" s="590"/>
      <c r="T395" s="590"/>
      <c r="U395" s="590"/>
      <c r="V395" s="590"/>
      <c r="W395" s="590"/>
      <c r="X395" s="590"/>
      <c r="Y395" s="590"/>
      <c r="Z395" s="590"/>
    </row>
    <row r="396" spans="1:26" ht="13.5" customHeight="1">
      <c r="A396" s="589"/>
      <c r="B396" s="590"/>
      <c r="C396" s="590"/>
      <c r="D396" s="605"/>
      <c r="E396" s="590"/>
      <c r="F396" s="625"/>
      <c r="G396" s="590"/>
      <c r="H396" s="590"/>
      <c r="I396" s="590"/>
      <c r="J396" s="590"/>
      <c r="K396" s="590"/>
      <c r="L396" s="590"/>
      <c r="M396" s="590"/>
      <c r="N396" s="590"/>
      <c r="O396" s="590"/>
      <c r="P396" s="590"/>
      <c r="Q396" s="590"/>
      <c r="R396" s="590"/>
      <c r="S396" s="590"/>
      <c r="T396" s="590"/>
      <c r="U396" s="590"/>
      <c r="V396" s="590"/>
      <c r="W396" s="590"/>
      <c r="X396" s="590"/>
      <c r="Y396" s="590"/>
      <c r="Z396" s="590"/>
    </row>
    <row r="397" spans="1:26" ht="13.5" customHeight="1">
      <c r="A397" s="589"/>
      <c r="B397" s="590"/>
      <c r="C397" s="590"/>
      <c r="D397" s="605"/>
      <c r="E397" s="590"/>
      <c r="F397" s="625"/>
      <c r="G397" s="590"/>
      <c r="H397" s="590"/>
      <c r="I397" s="590"/>
      <c r="J397" s="590"/>
      <c r="K397" s="590"/>
      <c r="L397" s="590"/>
      <c r="M397" s="590"/>
      <c r="N397" s="590"/>
      <c r="O397" s="590"/>
      <c r="P397" s="590"/>
      <c r="Q397" s="590"/>
      <c r="R397" s="590"/>
      <c r="S397" s="590"/>
      <c r="T397" s="590"/>
      <c r="U397" s="590"/>
      <c r="V397" s="590"/>
      <c r="W397" s="590"/>
      <c r="X397" s="590"/>
      <c r="Y397" s="590"/>
      <c r="Z397" s="590"/>
    </row>
    <row r="398" spans="1:26" ht="13.5" customHeight="1">
      <c r="A398" s="589"/>
      <c r="B398" s="590"/>
      <c r="C398" s="590"/>
      <c r="D398" s="605"/>
      <c r="E398" s="590"/>
      <c r="F398" s="625"/>
      <c r="G398" s="590"/>
      <c r="H398" s="590"/>
      <c r="I398" s="590"/>
      <c r="J398" s="590"/>
      <c r="K398" s="590"/>
      <c r="L398" s="590"/>
      <c r="M398" s="590"/>
      <c r="N398" s="590"/>
      <c r="O398" s="590"/>
      <c r="P398" s="590"/>
      <c r="Q398" s="590"/>
      <c r="R398" s="590"/>
      <c r="S398" s="590"/>
      <c r="T398" s="590"/>
      <c r="U398" s="590"/>
      <c r="V398" s="590"/>
      <c r="W398" s="590"/>
      <c r="X398" s="590"/>
      <c r="Y398" s="590"/>
      <c r="Z398" s="590"/>
    </row>
    <row r="399" spans="1:26" ht="13.5" customHeight="1">
      <c r="A399" s="589"/>
      <c r="B399" s="590"/>
      <c r="C399" s="590"/>
      <c r="D399" s="605"/>
      <c r="E399" s="590"/>
      <c r="F399" s="625"/>
      <c r="G399" s="590"/>
      <c r="H399" s="590"/>
      <c r="I399" s="590"/>
      <c r="J399" s="590"/>
      <c r="K399" s="590"/>
      <c r="L399" s="590"/>
      <c r="M399" s="590"/>
      <c r="N399" s="590"/>
      <c r="O399" s="590"/>
      <c r="P399" s="590"/>
      <c r="Q399" s="590"/>
      <c r="R399" s="590"/>
      <c r="S399" s="590"/>
      <c r="T399" s="590"/>
      <c r="U399" s="590"/>
      <c r="V399" s="590"/>
      <c r="W399" s="590"/>
      <c r="X399" s="590"/>
      <c r="Y399" s="590"/>
      <c r="Z399" s="590"/>
    </row>
    <row r="400" spans="1:26" ht="13.5" customHeight="1">
      <c r="A400" s="589"/>
      <c r="B400" s="590"/>
      <c r="C400" s="590"/>
      <c r="D400" s="605"/>
      <c r="E400" s="590"/>
      <c r="F400" s="625"/>
      <c r="G400" s="590"/>
      <c r="H400" s="590"/>
      <c r="I400" s="590"/>
      <c r="J400" s="590"/>
      <c r="K400" s="590"/>
      <c r="L400" s="590"/>
      <c r="M400" s="590"/>
      <c r="N400" s="590"/>
      <c r="O400" s="590"/>
      <c r="P400" s="590"/>
      <c r="Q400" s="590"/>
      <c r="R400" s="590"/>
      <c r="S400" s="590"/>
      <c r="T400" s="590"/>
      <c r="U400" s="590"/>
      <c r="V400" s="590"/>
      <c r="W400" s="590"/>
      <c r="X400" s="590"/>
      <c r="Y400" s="590"/>
      <c r="Z400" s="590"/>
    </row>
    <row r="401" spans="1:26" ht="13.5" customHeight="1">
      <c r="A401" s="589"/>
      <c r="B401" s="590"/>
      <c r="C401" s="590"/>
      <c r="D401" s="605"/>
      <c r="E401" s="590"/>
      <c r="F401" s="625"/>
      <c r="G401" s="590"/>
      <c r="H401" s="590"/>
      <c r="I401" s="590"/>
      <c r="J401" s="590"/>
      <c r="K401" s="590"/>
      <c r="L401" s="590"/>
      <c r="M401" s="590"/>
      <c r="N401" s="590"/>
      <c r="O401" s="590"/>
      <c r="P401" s="590"/>
      <c r="Q401" s="590"/>
      <c r="R401" s="590"/>
      <c r="S401" s="590"/>
      <c r="T401" s="590"/>
      <c r="U401" s="590"/>
      <c r="V401" s="590"/>
      <c r="W401" s="590"/>
      <c r="X401" s="590"/>
      <c r="Y401" s="590"/>
      <c r="Z401" s="590"/>
    </row>
    <row r="402" spans="1:26" ht="13.5" customHeight="1">
      <c r="A402" s="589"/>
      <c r="B402" s="590"/>
      <c r="C402" s="590"/>
      <c r="D402" s="605"/>
      <c r="E402" s="590"/>
      <c r="F402" s="625"/>
      <c r="G402" s="590"/>
      <c r="H402" s="590"/>
      <c r="I402" s="590"/>
      <c r="J402" s="590"/>
      <c r="K402" s="590"/>
      <c r="L402" s="590"/>
      <c r="M402" s="590"/>
      <c r="N402" s="590"/>
      <c r="O402" s="590"/>
      <c r="P402" s="590"/>
      <c r="Q402" s="590"/>
      <c r="R402" s="590"/>
      <c r="S402" s="590"/>
      <c r="T402" s="590"/>
      <c r="U402" s="590"/>
      <c r="V402" s="590"/>
      <c r="W402" s="590"/>
      <c r="X402" s="590"/>
      <c r="Y402" s="590"/>
      <c r="Z402" s="590"/>
    </row>
    <row r="403" spans="1:26" ht="13.5" customHeight="1">
      <c r="A403" s="589"/>
      <c r="B403" s="590"/>
      <c r="C403" s="590"/>
      <c r="D403" s="605"/>
      <c r="E403" s="590"/>
      <c r="F403" s="625"/>
      <c r="G403" s="590"/>
      <c r="H403" s="590"/>
      <c r="I403" s="590"/>
      <c r="J403" s="590"/>
      <c r="K403" s="590"/>
      <c r="L403" s="590"/>
      <c r="M403" s="590"/>
      <c r="N403" s="590"/>
      <c r="O403" s="590"/>
      <c r="P403" s="590"/>
      <c r="Q403" s="590"/>
      <c r="R403" s="590"/>
      <c r="S403" s="590"/>
      <c r="T403" s="590"/>
      <c r="U403" s="590"/>
      <c r="V403" s="590"/>
      <c r="W403" s="590"/>
      <c r="X403" s="590"/>
      <c r="Y403" s="590"/>
      <c r="Z403" s="590"/>
    </row>
    <row r="404" spans="1:26" ht="13.5" customHeight="1">
      <c r="A404" s="589"/>
      <c r="B404" s="590"/>
      <c r="C404" s="590"/>
      <c r="D404" s="605"/>
      <c r="E404" s="590"/>
      <c r="F404" s="625"/>
      <c r="G404" s="590"/>
      <c r="H404" s="590"/>
      <c r="I404" s="590"/>
      <c r="J404" s="590"/>
      <c r="K404" s="590"/>
      <c r="L404" s="590"/>
      <c r="M404" s="590"/>
      <c r="N404" s="590"/>
      <c r="O404" s="590"/>
      <c r="P404" s="590"/>
      <c r="Q404" s="590"/>
      <c r="R404" s="590"/>
      <c r="S404" s="590"/>
      <c r="T404" s="590"/>
      <c r="U404" s="590"/>
      <c r="V404" s="590"/>
      <c r="W404" s="590"/>
      <c r="X404" s="590"/>
      <c r="Y404" s="590"/>
      <c r="Z404" s="590"/>
    </row>
    <row r="405" spans="1:26" ht="13.5" customHeight="1">
      <c r="A405" s="589"/>
      <c r="B405" s="590"/>
      <c r="C405" s="590"/>
      <c r="D405" s="605"/>
      <c r="E405" s="590"/>
      <c r="F405" s="625"/>
      <c r="G405" s="590"/>
      <c r="H405" s="590"/>
      <c r="I405" s="590"/>
      <c r="J405" s="590"/>
      <c r="K405" s="590"/>
      <c r="L405" s="590"/>
      <c r="M405" s="590"/>
      <c r="N405" s="590"/>
      <c r="O405" s="590"/>
      <c r="P405" s="590"/>
      <c r="Q405" s="590"/>
      <c r="R405" s="590"/>
      <c r="S405" s="590"/>
      <c r="T405" s="590"/>
      <c r="U405" s="590"/>
      <c r="V405" s="590"/>
      <c r="W405" s="590"/>
      <c r="X405" s="590"/>
      <c r="Y405" s="590"/>
      <c r="Z405" s="590"/>
    </row>
    <row r="406" spans="1:26" ht="13.5" customHeight="1">
      <c r="A406" s="589"/>
      <c r="B406" s="590"/>
      <c r="C406" s="590"/>
      <c r="D406" s="605"/>
      <c r="E406" s="590"/>
      <c r="F406" s="625"/>
      <c r="G406" s="590"/>
      <c r="H406" s="590"/>
      <c r="I406" s="590"/>
      <c r="J406" s="590"/>
      <c r="K406" s="590"/>
      <c r="L406" s="590"/>
      <c r="M406" s="590"/>
      <c r="N406" s="590"/>
      <c r="O406" s="590"/>
      <c r="P406" s="590"/>
      <c r="Q406" s="590"/>
      <c r="R406" s="590"/>
      <c r="S406" s="590"/>
      <c r="T406" s="590"/>
      <c r="U406" s="590"/>
      <c r="V406" s="590"/>
      <c r="W406" s="590"/>
      <c r="X406" s="590"/>
      <c r="Y406" s="590"/>
      <c r="Z406" s="590"/>
    </row>
    <row r="407" spans="1:26" ht="13.5" customHeight="1">
      <c r="A407" s="589"/>
      <c r="B407" s="590"/>
      <c r="C407" s="590"/>
      <c r="D407" s="605"/>
      <c r="E407" s="590"/>
      <c r="F407" s="625"/>
      <c r="G407" s="590"/>
      <c r="H407" s="590"/>
      <c r="I407" s="590"/>
      <c r="J407" s="590"/>
      <c r="K407" s="590"/>
      <c r="L407" s="590"/>
      <c r="M407" s="590"/>
      <c r="N407" s="590"/>
      <c r="O407" s="590"/>
      <c r="P407" s="590"/>
      <c r="Q407" s="590"/>
      <c r="R407" s="590"/>
      <c r="S407" s="590"/>
      <c r="T407" s="590"/>
      <c r="U407" s="590"/>
      <c r="V407" s="590"/>
      <c r="W407" s="590"/>
      <c r="X407" s="590"/>
      <c r="Y407" s="590"/>
      <c r="Z407" s="590"/>
    </row>
    <row r="408" spans="1:26" ht="13.5" customHeight="1">
      <c r="A408" s="589"/>
      <c r="B408" s="590"/>
      <c r="C408" s="590"/>
      <c r="D408" s="605"/>
      <c r="E408" s="590"/>
      <c r="F408" s="625"/>
      <c r="G408" s="590"/>
      <c r="H408" s="590"/>
      <c r="I408" s="590"/>
      <c r="J408" s="590"/>
      <c r="K408" s="590"/>
      <c r="L408" s="590"/>
      <c r="M408" s="590"/>
      <c r="N408" s="590"/>
      <c r="O408" s="590"/>
      <c r="P408" s="590"/>
      <c r="Q408" s="590"/>
      <c r="R408" s="590"/>
      <c r="S408" s="590"/>
      <c r="T408" s="590"/>
      <c r="U408" s="590"/>
      <c r="V408" s="590"/>
      <c r="W408" s="590"/>
      <c r="X408" s="590"/>
      <c r="Y408" s="590"/>
      <c r="Z408" s="590"/>
    </row>
    <row r="409" spans="1:26" ht="13.5" customHeight="1">
      <c r="A409" s="589"/>
      <c r="B409" s="590"/>
      <c r="C409" s="590"/>
      <c r="D409" s="605"/>
      <c r="E409" s="590"/>
      <c r="F409" s="625"/>
      <c r="G409" s="590"/>
      <c r="H409" s="590"/>
      <c r="I409" s="590"/>
      <c r="J409" s="590"/>
      <c r="K409" s="590"/>
      <c r="L409" s="590"/>
      <c r="M409" s="590"/>
      <c r="N409" s="590"/>
      <c r="O409" s="590"/>
      <c r="P409" s="590"/>
      <c r="Q409" s="590"/>
      <c r="R409" s="590"/>
      <c r="S409" s="590"/>
      <c r="T409" s="590"/>
      <c r="U409" s="590"/>
      <c r="V409" s="590"/>
      <c r="W409" s="590"/>
      <c r="X409" s="590"/>
      <c r="Y409" s="590"/>
      <c r="Z409" s="590"/>
    </row>
    <row r="410" spans="1:26" ht="13.5" customHeight="1">
      <c r="A410" s="589"/>
      <c r="B410" s="590"/>
      <c r="C410" s="590"/>
      <c r="D410" s="605"/>
      <c r="E410" s="590"/>
      <c r="F410" s="625"/>
      <c r="G410" s="590"/>
      <c r="H410" s="590"/>
      <c r="I410" s="590"/>
      <c r="J410" s="590"/>
      <c r="K410" s="590"/>
      <c r="L410" s="590"/>
      <c r="M410" s="590"/>
      <c r="N410" s="590"/>
      <c r="O410" s="590"/>
      <c r="P410" s="590"/>
      <c r="Q410" s="590"/>
      <c r="R410" s="590"/>
      <c r="S410" s="590"/>
      <c r="T410" s="590"/>
      <c r="U410" s="590"/>
      <c r="V410" s="590"/>
      <c r="W410" s="590"/>
      <c r="X410" s="590"/>
      <c r="Y410" s="590"/>
      <c r="Z410" s="590"/>
    </row>
    <row r="411" spans="1:26" ht="13.5" customHeight="1">
      <c r="A411" s="589"/>
      <c r="B411" s="590"/>
      <c r="C411" s="590"/>
      <c r="D411" s="605"/>
      <c r="E411" s="590"/>
      <c r="F411" s="625"/>
      <c r="G411" s="590"/>
      <c r="H411" s="590"/>
      <c r="I411" s="590"/>
      <c r="J411" s="590"/>
      <c r="K411" s="590"/>
      <c r="L411" s="590"/>
      <c r="M411" s="590"/>
      <c r="N411" s="590"/>
      <c r="O411" s="590"/>
      <c r="P411" s="590"/>
      <c r="Q411" s="590"/>
      <c r="R411" s="590"/>
      <c r="S411" s="590"/>
      <c r="T411" s="590"/>
      <c r="U411" s="590"/>
      <c r="V411" s="590"/>
      <c r="W411" s="590"/>
      <c r="X411" s="590"/>
      <c r="Y411" s="590"/>
      <c r="Z411" s="590"/>
    </row>
    <row r="412" spans="1:26" ht="13.5" customHeight="1">
      <c r="A412" s="589"/>
      <c r="B412" s="590"/>
      <c r="C412" s="590"/>
      <c r="D412" s="605"/>
      <c r="E412" s="590"/>
      <c r="F412" s="625"/>
      <c r="G412" s="590"/>
      <c r="H412" s="590"/>
      <c r="I412" s="590"/>
      <c r="J412" s="590"/>
      <c r="K412" s="590"/>
      <c r="L412" s="590"/>
      <c r="M412" s="590"/>
      <c r="N412" s="590"/>
      <c r="O412" s="590"/>
      <c r="P412" s="590"/>
      <c r="Q412" s="590"/>
      <c r="R412" s="590"/>
      <c r="S412" s="590"/>
      <c r="T412" s="590"/>
      <c r="U412" s="590"/>
      <c r="V412" s="590"/>
      <c r="W412" s="590"/>
      <c r="X412" s="590"/>
      <c r="Y412" s="590"/>
      <c r="Z412" s="590"/>
    </row>
    <row r="413" spans="1:26" ht="13.5" customHeight="1">
      <c r="A413" s="589"/>
      <c r="B413" s="590"/>
      <c r="C413" s="590"/>
      <c r="D413" s="605"/>
      <c r="E413" s="590"/>
      <c r="F413" s="625"/>
      <c r="G413" s="590"/>
      <c r="H413" s="590"/>
      <c r="I413" s="590"/>
      <c r="J413" s="590"/>
      <c r="K413" s="590"/>
      <c r="L413" s="590"/>
      <c r="M413" s="590"/>
      <c r="N413" s="590"/>
      <c r="O413" s="590"/>
      <c r="P413" s="590"/>
      <c r="Q413" s="590"/>
      <c r="R413" s="590"/>
      <c r="S413" s="590"/>
      <c r="T413" s="590"/>
      <c r="U413" s="590"/>
      <c r="V413" s="590"/>
      <c r="W413" s="590"/>
      <c r="X413" s="590"/>
      <c r="Y413" s="590"/>
      <c r="Z413" s="590"/>
    </row>
    <row r="414" spans="1:26" ht="13.5" customHeight="1">
      <c r="A414" s="589"/>
      <c r="B414" s="590"/>
      <c r="C414" s="590"/>
      <c r="D414" s="605"/>
      <c r="E414" s="590"/>
      <c r="F414" s="625"/>
      <c r="G414" s="590"/>
      <c r="H414" s="590"/>
      <c r="I414" s="590"/>
      <c r="J414" s="590"/>
      <c r="K414" s="590"/>
      <c r="L414" s="590"/>
      <c r="M414" s="590"/>
      <c r="N414" s="590"/>
      <c r="O414" s="590"/>
      <c r="P414" s="590"/>
      <c r="Q414" s="590"/>
      <c r="R414" s="590"/>
      <c r="S414" s="590"/>
      <c r="T414" s="590"/>
      <c r="U414" s="590"/>
      <c r="V414" s="590"/>
      <c r="W414" s="590"/>
      <c r="X414" s="590"/>
      <c r="Y414" s="590"/>
      <c r="Z414" s="590"/>
    </row>
    <row r="415" spans="1:26" ht="13.5" customHeight="1">
      <c r="A415" s="589"/>
      <c r="B415" s="590"/>
      <c r="C415" s="590"/>
      <c r="D415" s="605"/>
      <c r="E415" s="590"/>
      <c r="F415" s="625"/>
      <c r="G415" s="590"/>
      <c r="H415" s="590"/>
      <c r="I415" s="590"/>
      <c r="J415" s="590"/>
      <c r="K415" s="590"/>
      <c r="L415" s="590"/>
      <c r="M415" s="590"/>
      <c r="N415" s="590"/>
      <c r="O415" s="590"/>
      <c r="P415" s="590"/>
      <c r="Q415" s="590"/>
      <c r="R415" s="590"/>
      <c r="S415" s="590"/>
      <c r="T415" s="590"/>
      <c r="U415" s="590"/>
      <c r="V415" s="590"/>
      <c r="W415" s="590"/>
      <c r="X415" s="590"/>
      <c r="Y415" s="590"/>
      <c r="Z415" s="590"/>
    </row>
    <row r="416" spans="1:26" ht="13.5" customHeight="1">
      <c r="A416" s="589"/>
      <c r="B416" s="590"/>
      <c r="C416" s="590"/>
      <c r="D416" s="605"/>
      <c r="E416" s="590"/>
      <c r="F416" s="625"/>
      <c r="G416" s="590"/>
      <c r="H416" s="590"/>
      <c r="I416" s="590"/>
      <c r="J416" s="590"/>
      <c r="K416" s="590"/>
      <c r="L416" s="590"/>
      <c r="M416" s="590"/>
      <c r="N416" s="590"/>
      <c r="O416" s="590"/>
      <c r="P416" s="590"/>
      <c r="Q416" s="590"/>
      <c r="R416" s="590"/>
      <c r="S416" s="590"/>
      <c r="T416" s="590"/>
      <c r="U416" s="590"/>
      <c r="V416" s="590"/>
      <c r="W416" s="590"/>
      <c r="X416" s="590"/>
      <c r="Y416" s="590"/>
      <c r="Z416" s="590"/>
    </row>
    <row r="417" spans="1:26" ht="13.5" customHeight="1">
      <c r="A417" s="589"/>
      <c r="B417" s="590"/>
      <c r="C417" s="590"/>
      <c r="D417" s="605"/>
      <c r="E417" s="590"/>
      <c r="F417" s="625"/>
      <c r="G417" s="590"/>
      <c r="H417" s="590"/>
      <c r="I417" s="590"/>
      <c r="J417" s="590"/>
      <c r="K417" s="590"/>
      <c r="L417" s="590"/>
      <c r="M417" s="590"/>
      <c r="N417" s="590"/>
      <c r="O417" s="590"/>
      <c r="P417" s="590"/>
      <c r="Q417" s="590"/>
      <c r="R417" s="590"/>
      <c r="S417" s="590"/>
      <c r="T417" s="590"/>
      <c r="U417" s="590"/>
      <c r="V417" s="590"/>
      <c r="W417" s="590"/>
      <c r="X417" s="590"/>
      <c r="Y417" s="590"/>
      <c r="Z417" s="590"/>
    </row>
    <row r="418" spans="1:26" ht="13.5" customHeight="1">
      <c r="A418" s="589"/>
      <c r="B418" s="590"/>
      <c r="C418" s="590"/>
      <c r="D418" s="605"/>
      <c r="E418" s="590"/>
      <c r="F418" s="625"/>
      <c r="G418" s="590"/>
      <c r="H418" s="590"/>
      <c r="I418" s="590"/>
      <c r="J418" s="590"/>
      <c r="K418" s="590"/>
      <c r="L418" s="590"/>
      <c r="M418" s="590"/>
      <c r="N418" s="590"/>
      <c r="O418" s="590"/>
      <c r="P418" s="590"/>
      <c r="Q418" s="590"/>
      <c r="R418" s="590"/>
      <c r="S418" s="590"/>
      <c r="T418" s="590"/>
      <c r="U418" s="590"/>
      <c r="V418" s="590"/>
      <c r="W418" s="590"/>
      <c r="X418" s="590"/>
      <c r="Y418" s="590"/>
      <c r="Z418" s="590"/>
    </row>
    <row r="419" spans="1:26" ht="13.5" customHeight="1">
      <c r="A419" s="589"/>
      <c r="B419" s="590"/>
      <c r="C419" s="590"/>
      <c r="D419" s="605"/>
      <c r="E419" s="590"/>
      <c r="F419" s="625"/>
      <c r="G419" s="590"/>
      <c r="H419" s="590"/>
      <c r="I419" s="590"/>
      <c r="J419" s="590"/>
      <c r="K419" s="590"/>
      <c r="L419" s="590"/>
      <c r="M419" s="590"/>
      <c r="N419" s="590"/>
      <c r="O419" s="590"/>
      <c r="P419" s="590"/>
      <c r="Q419" s="590"/>
      <c r="R419" s="590"/>
      <c r="S419" s="590"/>
      <c r="T419" s="590"/>
      <c r="U419" s="590"/>
      <c r="V419" s="590"/>
      <c r="W419" s="590"/>
      <c r="X419" s="590"/>
      <c r="Y419" s="590"/>
      <c r="Z419" s="590"/>
    </row>
    <row r="420" spans="1:26" ht="13.5" customHeight="1">
      <c r="A420" s="589"/>
      <c r="B420" s="590"/>
      <c r="C420" s="590"/>
      <c r="D420" s="605"/>
      <c r="E420" s="590"/>
      <c r="F420" s="625"/>
      <c r="G420" s="590"/>
      <c r="H420" s="590"/>
      <c r="I420" s="590"/>
      <c r="J420" s="590"/>
      <c r="K420" s="590"/>
      <c r="L420" s="590"/>
      <c r="M420" s="590"/>
      <c r="N420" s="590"/>
      <c r="O420" s="590"/>
      <c r="P420" s="590"/>
      <c r="Q420" s="590"/>
      <c r="R420" s="590"/>
      <c r="S420" s="590"/>
      <c r="T420" s="590"/>
      <c r="U420" s="590"/>
      <c r="V420" s="590"/>
      <c r="W420" s="590"/>
      <c r="X420" s="590"/>
      <c r="Y420" s="590"/>
      <c r="Z420" s="590"/>
    </row>
    <row r="421" spans="1:26" ht="13.5" customHeight="1">
      <c r="A421" s="589"/>
      <c r="B421" s="590"/>
      <c r="C421" s="590"/>
      <c r="D421" s="605"/>
      <c r="E421" s="590"/>
      <c r="F421" s="625"/>
      <c r="G421" s="590"/>
      <c r="H421" s="590"/>
      <c r="I421" s="590"/>
      <c r="J421" s="590"/>
      <c r="K421" s="590"/>
      <c r="L421" s="590"/>
      <c r="M421" s="590"/>
      <c r="N421" s="590"/>
      <c r="O421" s="590"/>
      <c r="P421" s="590"/>
      <c r="Q421" s="590"/>
      <c r="R421" s="590"/>
      <c r="S421" s="590"/>
      <c r="T421" s="590"/>
      <c r="U421" s="590"/>
      <c r="V421" s="590"/>
      <c r="W421" s="590"/>
      <c r="X421" s="590"/>
      <c r="Y421" s="590"/>
      <c r="Z421" s="590"/>
    </row>
    <row r="422" spans="1:26" ht="13.5" customHeight="1">
      <c r="A422" s="589"/>
      <c r="B422" s="590"/>
      <c r="C422" s="590"/>
      <c r="D422" s="605"/>
      <c r="E422" s="590"/>
      <c r="F422" s="625"/>
      <c r="G422" s="590"/>
      <c r="H422" s="590"/>
      <c r="I422" s="590"/>
      <c r="J422" s="590"/>
      <c r="K422" s="590"/>
      <c r="L422" s="590"/>
      <c r="M422" s="590"/>
      <c r="N422" s="590"/>
      <c r="O422" s="590"/>
      <c r="P422" s="590"/>
      <c r="Q422" s="590"/>
      <c r="R422" s="590"/>
      <c r="S422" s="590"/>
      <c r="T422" s="590"/>
      <c r="U422" s="590"/>
      <c r="V422" s="590"/>
      <c r="W422" s="590"/>
      <c r="X422" s="590"/>
      <c r="Y422" s="590"/>
      <c r="Z422" s="590"/>
    </row>
    <row r="423" spans="1:26" ht="13.5" customHeight="1">
      <c r="A423" s="589"/>
      <c r="B423" s="590"/>
      <c r="C423" s="590"/>
      <c r="D423" s="605"/>
      <c r="E423" s="590"/>
      <c r="F423" s="625"/>
      <c r="G423" s="590"/>
      <c r="H423" s="590"/>
      <c r="I423" s="590"/>
      <c r="J423" s="590"/>
      <c r="K423" s="590"/>
      <c r="L423" s="590"/>
      <c r="M423" s="590"/>
      <c r="N423" s="590"/>
      <c r="O423" s="590"/>
      <c r="P423" s="590"/>
      <c r="Q423" s="590"/>
      <c r="R423" s="590"/>
      <c r="S423" s="590"/>
      <c r="T423" s="590"/>
      <c r="U423" s="590"/>
      <c r="V423" s="590"/>
      <c r="W423" s="590"/>
      <c r="X423" s="590"/>
      <c r="Y423" s="590"/>
      <c r="Z423" s="590"/>
    </row>
    <row r="424" spans="1:26" ht="13.5" customHeight="1">
      <c r="A424" s="589"/>
      <c r="B424" s="590"/>
      <c r="C424" s="590"/>
      <c r="D424" s="605"/>
      <c r="E424" s="590"/>
      <c r="F424" s="625"/>
      <c r="G424" s="590"/>
      <c r="H424" s="590"/>
      <c r="I424" s="590"/>
      <c r="J424" s="590"/>
      <c r="K424" s="590"/>
      <c r="L424" s="590"/>
      <c r="M424" s="590"/>
      <c r="N424" s="590"/>
      <c r="O424" s="590"/>
      <c r="P424" s="590"/>
      <c r="Q424" s="590"/>
      <c r="R424" s="590"/>
      <c r="S424" s="590"/>
      <c r="T424" s="590"/>
      <c r="U424" s="590"/>
      <c r="V424" s="590"/>
      <c r="W424" s="590"/>
      <c r="X424" s="590"/>
      <c r="Y424" s="590"/>
      <c r="Z424" s="590"/>
    </row>
    <row r="425" spans="1:26" ht="13.5" customHeight="1">
      <c r="A425" s="589"/>
      <c r="B425" s="590"/>
      <c r="C425" s="590"/>
      <c r="D425" s="605"/>
      <c r="E425" s="590"/>
      <c r="F425" s="625"/>
      <c r="G425" s="590"/>
      <c r="H425" s="590"/>
      <c r="I425" s="590"/>
      <c r="J425" s="590"/>
      <c r="K425" s="590"/>
      <c r="L425" s="590"/>
      <c r="M425" s="590"/>
      <c r="N425" s="590"/>
      <c r="O425" s="590"/>
      <c r="P425" s="590"/>
      <c r="Q425" s="590"/>
      <c r="R425" s="590"/>
      <c r="S425" s="590"/>
      <c r="T425" s="590"/>
      <c r="U425" s="590"/>
      <c r="V425" s="590"/>
      <c r="W425" s="590"/>
      <c r="X425" s="590"/>
      <c r="Y425" s="590"/>
      <c r="Z425" s="590"/>
    </row>
    <row r="426" spans="1:26" ht="13.5" customHeight="1">
      <c r="A426" s="589"/>
      <c r="B426" s="590"/>
      <c r="C426" s="590"/>
      <c r="D426" s="605"/>
      <c r="E426" s="590"/>
      <c r="F426" s="625"/>
      <c r="G426" s="590"/>
      <c r="H426" s="590"/>
      <c r="I426" s="590"/>
      <c r="J426" s="590"/>
      <c r="K426" s="590"/>
      <c r="L426" s="590"/>
      <c r="M426" s="590"/>
      <c r="N426" s="590"/>
      <c r="O426" s="590"/>
      <c r="P426" s="590"/>
      <c r="Q426" s="590"/>
      <c r="R426" s="590"/>
      <c r="S426" s="590"/>
      <c r="T426" s="590"/>
      <c r="U426" s="590"/>
      <c r="V426" s="590"/>
      <c r="W426" s="590"/>
      <c r="X426" s="590"/>
      <c r="Y426" s="590"/>
      <c r="Z426" s="590"/>
    </row>
    <row r="427" spans="1:26" ht="13.5" customHeight="1">
      <c r="A427" s="589"/>
      <c r="B427" s="590"/>
      <c r="C427" s="590"/>
      <c r="D427" s="605"/>
      <c r="E427" s="590"/>
      <c r="F427" s="625"/>
      <c r="G427" s="590"/>
      <c r="H427" s="590"/>
      <c r="I427" s="590"/>
      <c r="J427" s="590"/>
      <c r="K427" s="590"/>
      <c r="L427" s="590"/>
      <c r="M427" s="590"/>
      <c r="N427" s="590"/>
      <c r="O427" s="590"/>
      <c r="P427" s="590"/>
      <c r="Q427" s="590"/>
      <c r="R427" s="590"/>
      <c r="S427" s="590"/>
      <c r="T427" s="590"/>
      <c r="U427" s="590"/>
      <c r="V427" s="590"/>
      <c r="W427" s="590"/>
      <c r="X427" s="590"/>
      <c r="Y427" s="590"/>
      <c r="Z427" s="590"/>
    </row>
    <row r="428" spans="1:26" ht="13.5" customHeight="1">
      <c r="A428" s="589"/>
      <c r="B428" s="590"/>
      <c r="C428" s="590"/>
      <c r="D428" s="605"/>
      <c r="E428" s="590"/>
      <c r="F428" s="625"/>
      <c r="G428" s="590"/>
      <c r="H428" s="590"/>
      <c r="I428" s="590"/>
      <c r="J428" s="590"/>
      <c r="K428" s="590"/>
      <c r="L428" s="590"/>
      <c r="M428" s="590"/>
      <c r="N428" s="590"/>
      <c r="O428" s="590"/>
      <c r="P428" s="590"/>
      <c r="Q428" s="590"/>
      <c r="R428" s="590"/>
      <c r="S428" s="590"/>
      <c r="T428" s="590"/>
      <c r="U428" s="590"/>
      <c r="V428" s="590"/>
      <c r="W428" s="590"/>
      <c r="X428" s="590"/>
      <c r="Y428" s="590"/>
      <c r="Z428" s="590"/>
    </row>
    <row r="429" spans="1:26" ht="13.5" customHeight="1">
      <c r="A429" s="589"/>
      <c r="B429" s="590"/>
      <c r="C429" s="590"/>
      <c r="D429" s="605"/>
      <c r="E429" s="590"/>
      <c r="F429" s="625"/>
      <c r="G429" s="590"/>
      <c r="H429" s="590"/>
      <c r="I429" s="590"/>
      <c r="J429" s="590"/>
      <c r="K429" s="590"/>
      <c r="L429" s="590"/>
      <c r="M429" s="590"/>
      <c r="N429" s="590"/>
      <c r="O429" s="590"/>
      <c r="P429" s="590"/>
      <c r="Q429" s="590"/>
      <c r="R429" s="590"/>
      <c r="S429" s="590"/>
      <c r="T429" s="590"/>
      <c r="U429" s="590"/>
      <c r="V429" s="590"/>
      <c r="W429" s="590"/>
      <c r="X429" s="590"/>
      <c r="Y429" s="590"/>
      <c r="Z429" s="590"/>
    </row>
    <row r="430" spans="1:26" ht="13.5" customHeight="1">
      <c r="A430" s="589"/>
      <c r="B430" s="590"/>
      <c r="C430" s="590"/>
      <c r="D430" s="605"/>
      <c r="E430" s="590"/>
      <c r="F430" s="625"/>
      <c r="G430" s="590"/>
      <c r="H430" s="590"/>
      <c r="I430" s="590"/>
      <c r="J430" s="590"/>
      <c r="K430" s="590"/>
      <c r="L430" s="590"/>
      <c r="M430" s="590"/>
      <c r="N430" s="590"/>
      <c r="O430" s="590"/>
      <c r="P430" s="590"/>
      <c r="Q430" s="590"/>
      <c r="R430" s="590"/>
      <c r="S430" s="590"/>
      <c r="T430" s="590"/>
      <c r="U430" s="590"/>
      <c r="V430" s="590"/>
      <c r="W430" s="590"/>
      <c r="X430" s="590"/>
      <c r="Y430" s="590"/>
      <c r="Z430" s="590"/>
    </row>
    <row r="431" spans="1:26" ht="13.5" customHeight="1">
      <c r="A431" s="589"/>
      <c r="B431" s="590"/>
      <c r="C431" s="590"/>
      <c r="D431" s="605"/>
      <c r="E431" s="590"/>
      <c r="F431" s="625"/>
      <c r="G431" s="590"/>
      <c r="H431" s="590"/>
      <c r="I431" s="590"/>
      <c r="J431" s="590"/>
      <c r="K431" s="590"/>
      <c r="L431" s="590"/>
      <c r="M431" s="590"/>
      <c r="N431" s="590"/>
      <c r="O431" s="590"/>
      <c r="P431" s="590"/>
      <c r="Q431" s="590"/>
      <c r="R431" s="590"/>
      <c r="S431" s="590"/>
      <c r="T431" s="590"/>
      <c r="U431" s="590"/>
      <c r="V431" s="590"/>
      <c r="W431" s="590"/>
      <c r="X431" s="590"/>
      <c r="Y431" s="590"/>
      <c r="Z431" s="590"/>
    </row>
    <row r="432" spans="1:26" ht="13.5" customHeight="1">
      <c r="A432" s="589"/>
      <c r="B432" s="590"/>
      <c r="C432" s="590"/>
      <c r="D432" s="605"/>
      <c r="E432" s="590"/>
      <c r="F432" s="625"/>
      <c r="G432" s="590"/>
      <c r="H432" s="590"/>
      <c r="I432" s="590"/>
      <c r="J432" s="590"/>
      <c r="K432" s="590"/>
      <c r="L432" s="590"/>
      <c r="M432" s="590"/>
      <c r="N432" s="590"/>
      <c r="O432" s="590"/>
      <c r="P432" s="590"/>
      <c r="Q432" s="590"/>
      <c r="R432" s="590"/>
      <c r="S432" s="590"/>
      <c r="T432" s="590"/>
      <c r="U432" s="590"/>
      <c r="V432" s="590"/>
      <c r="W432" s="590"/>
      <c r="X432" s="590"/>
      <c r="Y432" s="590"/>
      <c r="Z432" s="590"/>
    </row>
    <row r="433" spans="1:26" ht="13.5" customHeight="1">
      <c r="A433" s="589"/>
      <c r="B433" s="590"/>
      <c r="C433" s="590"/>
      <c r="D433" s="605"/>
      <c r="E433" s="590"/>
      <c r="F433" s="625"/>
      <c r="G433" s="590"/>
      <c r="H433" s="590"/>
      <c r="I433" s="590"/>
      <c r="J433" s="590"/>
      <c r="K433" s="590"/>
      <c r="L433" s="590"/>
      <c r="M433" s="590"/>
      <c r="N433" s="590"/>
      <c r="O433" s="590"/>
      <c r="P433" s="590"/>
      <c r="Q433" s="590"/>
      <c r="R433" s="590"/>
      <c r="S433" s="590"/>
      <c r="T433" s="590"/>
      <c r="U433" s="590"/>
      <c r="V433" s="590"/>
      <c r="W433" s="590"/>
      <c r="X433" s="590"/>
      <c r="Y433" s="590"/>
      <c r="Z433" s="590"/>
    </row>
    <row r="434" spans="1:26" ht="13.5" customHeight="1">
      <c r="A434" s="589"/>
      <c r="B434" s="590"/>
      <c r="C434" s="590"/>
      <c r="D434" s="605"/>
      <c r="E434" s="590"/>
      <c r="F434" s="625"/>
      <c r="G434" s="590"/>
      <c r="H434" s="590"/>
      <c r="I434" s="590"/>
      <c r="J434" s="590"/>
      <c r="K434" s="590"/>
      <c r="L434" s="590"/>
      <c r="M434" s="590"/>
      <c r="N434" s="590"/>
      <c r="O434" s="590"/>
      <c r="P434" s="590"/>
      <c r="Q434" s="590"/>
      <c r="R434" s="590"/>
      <c r="S434" s="590"/>
      <c r="T434" s="590"/>
      <c r="U434" s="590"/>
      <c r="V434" s="590"/>
      <c r="W434" s="590"/>
      <c r="X434" s="590"/>
      <c r="Y434" s="590"/>
      <c r="Z434" s="590"/>
    </row>
    <row r="435" spans="1:26" ht="13.5" customHeight="1">
      <c r="A435" s="589"/>
      <c r="B435" s="590"/>
      <c r="C435" s="590"/>
      <c r="D435" s="605"/>
      <c r="E435" s="590"/>
      <c r="F435" s="625"/>
      <c r="G435" s="590"/>
      <c r="H435" s="590"/>
      <c r="I435" s="590"/>
      <c r="J435" s="590"/>
      <c r="K435" s="590"/>
      <c r="L435" s="590"/>
      <c r="M435" s="590"/>
      <c r="N435" s="590"/>
      <c r="O435" s="590"/>
      <c r="P435" s="590"/>
      <c r="Q435" s="590"/>
      <c r="R435" s="590"/>
      <c r="S435" s="590"/>
      <c r="T435" s="590"/>
      <c r="U435" s="590"/>
      <c r="V435" s="590"/>
      <c r="W435" s="590"/>
      <c r="X435" s="590"/>
      <c r="Y435" s="590"/>
      <c r="Z435" s="590"/>
    </row>
    <row r="436" spans="1:26" ht="13.5" customHeight="1">
      <c r="A436" s="589"/>
      <c r="B436" s="590"/>
      <c r="C436" s="590"/>
      <c r="D436" s="605"/>
      <c r="E436" s="590"/>
      <c r="F436" s="625"/>
      <c r="G436" s="590"/>
      <c r="H436" s="590"/>
      <c r="I436" s="590"/>
      <c r="J436" s="590"/>
      <c r="K436" s="590"/>
      <c r="L436" s="590"/>
      <c r="M436" s="590"/>
      <c r="N436" s="590"/>
      <c r="O436" s="590"/>
      <c r="P436" s="590"/>
      <c r="Q436" s="590"/>
      <c r="R436" s="590"/>
      <c r="S436" s="590"/>
      <c r="T436" s="590"/>
      <c r="U436" s="590"/>
      <c r="V436" s="590"/>
      <c r="W436" s="590"/>
      <c r="X436" s="590"/>
      <c r="Y436" s="590"/>
      <c r="Z436" s="590"/>
    </row>
    <row r="437" spans="1:26" ht="13.5" customHeight="1">
      <c r="A437" s="589"/>
      <c r="B437" s="590"/>
      <c r="C437" s="590"/>
      <c r="D437" s="605"/>
      <c r="E437" s="590"/>
      <c r="F437" s="625"/>
      <c r="G437" s="590"/>
      <c r="H437" s="590"/>
      <c r="I437" s="590"/>
      <c r="J437" s="590"/>
      <c r="K437" s="590"/>
      <c r="L437" s="590"/>
      <c r="M437" s="590"/>
      <c r="N437" s="590"/>
      <c r="O437" s="590"/>
      <c r="P437" s="590"/>
      <c r="Q437" s="590"/>
      <c r="R437" s="590"/>
      <c r="S437" s="590"/>
      <c r="T437" s="590"/>
      <c r="U437" s="590"/>
      <c r="V437" s="590"/>
      <c r="W437" s="590"/>
      <c r="X437" s="590"/>
      <c r="Y437" s="590"/>
      <c r="Z437" s="590"/>
    </row>
    <row r="438" spans="1:26" ht="13.5" customHeight="1">
      <c r="A438" s="589"/>
      <c r="B438" s="590"/>
      <c r="C438" s="590"/>
      <c r="D438" s="605"/>
      <c r="E438" s="590"/>
      <c r="F438" s="625"/>
      <c r="G438" s="590"/>
      <c r="H438" s="590"/>
      <c r="I438" s="590"/>
      <c r="J438" s="590"/>
      <c r="K438" s="590"/>
      <c r="L438" s="590"/>
      <c r="M438" s="590"/>
      <c r="N438" s="590"/>
      <c r="O438" s="590"/>
      <c r="P438" s="590"/>
      <c r="Q438" s="590"/>
      <c r="R438" s="590"/>
      <c r="S438" s="590"/>
      <c r="T438" s="590"/>
      <c r="U438" s="590"/>
      <c r="V438" s="590"/>
      <c r="W438" s="590"/>
      <c r="X438" s="590"/>
      <c r="Y438" s="590"/>
      <c r="Z438" s="590"/>
    </row>
    <row r="439" spans="1:26" ht="13.5" customHeight="1">
      <c r="A439" s="589"/>
      <c r="B439" s="590"/>
      <c r="C439" s="590"/>
      <c r="D439" s="605"/>
      <c r="E439" s="590"/>
      <c r="F439" s="625"/>
      <c r="G439" s="590"/>
      <c r="H439" s="590"/>
      <c r="I439" s="590"/>
      <c r="J439" s="590"/>
      <c r="K439" s="590"/>
      <c r="L439" s="590"/>
      <c r="M439" s="590"/>
      <c r="N439" s="590"/>
      <c r="O439" s="590"/>
      <c r="P439" s="590"/>
      <c r="Q439" s="590"/>
      <c r="R439" s="590"/>
      <c r="S439" s="590"/>
      <c r="T439" s="590"/>
      <c r="U439" s="590"/>
      <c r="V439" s="590"/>
      <c r="W439" s="590"/>
      <c r="X439" s="590"/>
      <c r="Y439" s="590"/>
      <c r="Z439" s="590"/>
    </row>
    <row r="440" spans="1:26" ht="13.5" customHeight="1">
      <c r="A440" s="589"/>
      <c r="B440" s="590"/>
      <c r="C440" s="590"/>
      <c r="D440" s="605"/>
      <c r="E440" s="590"/>
      <c r="F440" s="625"/>
      <c r="G440" s="590"/>
      <c r="H440" s="590"/>
      <c r="I440" s="590"/>
      <c r="J440" s="590"/>
      <c r="K440" s="590"/>
      <c r="L440" s="590"/>
      <c r="M440" s="590"/>
      <c r="N440" s="590"/>
      <c r="O440" s="590"/>
      <c r="P440" s="590"/>
      <c r="Q440" s="590"/>
      <c r="R440" s="590"/>
      <c r="S440" s="590"/>
      <c r="T440" s="590"/>
      <c r="U440" s="590"/>
      <c r="V440" s="590"/>
      <c r="W440" s="590"/>
      <c r="X440" s="590"/>
      <c r="Y440" s="590"/>
      <c r="Z440" s="590"/>
    </row>
    <row r="441" spans="1:26" ht="13.5" customHeight="1">
      <c r="A441" s="589"/>
      <c r="B441" s="590"/>
      <c r="C441" s="590"/>
      <c r="D441" s="605"/>
      <c r="E441" s="590"/>
      <c r="F441" s="625"/>
      <c r="G441" s="590"/>
      <c r="H441" s="590"/>
      <c r="I441" s="590"/>
      <c r="J441" s="590"/>
      <c r="K441" s="590"/>
      <c r="L441" s="590"/>
      <c r="M441" s="590"/>
      <c r="N441" s="590"/>
      <c r="O441" s="590"/>
      <c r="P441" s="590"/>
      <c r="Q441" s="590"/>
      <c r="R441" s="590"/>
      <c r="S441" s="590"/>
      <c r="T441" s="590"/>
      <c r="U441" s="590"/>
      <c r="V441" s="590"/>
      <c r="W441" s="590"/>
      <c r="X441" s="590"/>
      <c r="Y441" s="590"/>
      <c r="Z441" s="590"/>
    </row>
    <row r="442" spans="1:26" ht="13.5" customHeight="1">
      <c r="A442" s="589"/>
      <c r="B442" s="590"/>
      <c r="C442" s="590"/>
      <c r="D442" s="605"/>
      <c r="E442" s="590"/>
      <c r="F442" s="625"/>
      <c r="G442" s="590"/>
      <c r="H442" s="590"/>
      <c r="I442" s="590"/>
      <c r="J442" s="590"/>
      <c r="K442" s="590"/>
      <c r="L442" s="590"/>
      <c r="M442" s="590"/>
      <c r="N442" s="590"/>
      <c r="O442" s="590"/>
      <c r="P442" s="590"/>
      <c r="Q442" s="590"/>
      <c r="R442" s="590"/>
      <c r="S442" s="590"/>
      <c r="T442" s="590"/>
      <c r="U442" s="590"/>
      <c r="V442" s="590"/>
      <c r="W442" s="590"/>
      <c r="X442" s="590"/>
      <c r="Y442" s="590"/>
      <c r="Z442" s="590"/>
    </row>
    <row r="443" spans="1:26" ht="13.5" customHeight="1">
      <c r="A443" s="589"/>
      <c r="B443" s="590"/>
      <c r="C443" s="590"/>
      <c r="D443" s="605"/>
      <c r="E443" s="590"/>
      <c r="F443" s="625"/>
      <c r="G443" s="590"/>
      <c r="H443" s="590"/>
      <c r="I443" s="590"/>
      <c r="J443" s="590"/>
      <c r="K443" s="590"/>
      <c r="L443" s="590"/>
      <c r="M443" s="590"/>
      <c r="N443" s="590"/>
      <c r="O443" s="590"/>
      <c r="P443" s="590"/>
      <c r="Q443" s="590"/>
      <c r="R443" s="590"/>
      <c r="S443" s="590"/>
      <c r="T443" s="590"/>
      <c r="U443" s="590"/>
      <c r="V443" s="590"/>
      <c r="W443" s="590"/>
      <c r="X443" s="590"/>
      <c r="Y443" s="590"/>
      <c r="Z443" s="590"/>
    </row>
    <row r="444" spans="1:26" ht="13.5" customHeight="1">
      <c r="A444" s="589"/>
      <c r="B444" s="590"/>
      <c r="C444" s="590"/>
      <c r="D444" s="605"/>
      <c r="E444" s="590"/>
      <c r="F444" s="625"/>
      <c r="G444" s="590"/>
      <c r="H444" s="590"/>
      <c r="I444" s="590"/>
      <c r="J444" s="590"/>
      <c r="K444" s="590"/>
      <c r="L444" s="590"/>
      <c r="M444" s="590"/>
      <c r="N444" s="590"/>
      <c r="O444" s="590"/>
      <c r="P444" s="590"/>
      <c r="Q444" s="590"/>
      <c r="R444" s="590"/>
      <c r="S444" s="590"/>
      <c r="T444" s="590"/>
      <c r="U444" s="590"/>
      <c r="V444" s="590"/>
      <c r="W444" s="590"/>
      <c r="X444" s="590"/>
      <c r="Y444" s="590"/>
      <c r="Z444" s="590"/>
    </row>
    <row r="445" spans="1:26" ht="13.5" customHeight="1">
      <c r="A445" s="589"/>
      <c r="B445" s="590"/>
      <c r="C445" s="590"/>
      <c r="D445" s="605"/>
      <c r="E445" s="590"/>
      <c r="F445" s="625"/>
      <c r="G445" s="590"/>
      <c r="H445" s="590"/>
      <c r="I445" s="590"/>
      <c r="J445" s="590"/>
      <c r="K445" s="590"/>
      <c r="L445" s="590"/>
      <c r="M445" s="590"/>
      <c r="N445" s="590"/>
      <c r="O445" s="590"/>
      <c r="P445" s="590"/>
      <c r="Q445" s="590"/>
      <c r="R445" s="590"/>
      <c r="S445" s="590"/>
      <c r="T445" s="590"/>
      <c r="U445" s="590"/>
      <c r="V445" s="590"/>
      <c r="W445" s="590"/>
      <c r="X445" s="590"/>
      <c r="Y445" s="590"/>
      <c r="Z445" s="590"/>
    </row>
    <row r="446" spans="1:26" ht="13.5" customHeight="1">
      <c r="A446" s="589"/>
      <c r="B446" s="590"/>
      <c r="C446" s="590"/>
      <c r="D446" s="605"/>
      <c r="E446" s="590"/>
      <c r="F446" s="625"/>
      <c r="G446" s="590"/>
      <c r="H446" s="590"/>
      <c r="I446" s="590"/>
      <c r="J446" s="590"/>
      <c r="K446" s="590"/>
      <c r="L446" s="590"/>
      <c r="M446" s="590"/>
      <c r="N446" s="590"/>
      <c r="O446" s="590"/>
      <c r="P446" s="590"/>
      <c r="Q446" s="590"/>
      <c r="R446" s="590"/>
      <c r="S446" s="590"/>
      <c r="T446" s="590"/>
      <c r="U446" s="590"/>
      <c r="V446" s="590"/>
      <c r="W446" s="590"/>
      <c r="X446" s="590"/>
      <c r="Y446" s="590"/>
      <c r="Z446" s="590"/>
    </row>
    <row r="447" spans="1:26" ht="13.5" customHeight="1">
      <c r="A447" s="589"/>
      <c r="B447" s="590"/>
      <c r="C447" s="590"/>
      <c r="D447" s="605"/>
      <c r="E447" s="590"/>
      <c r="F447" s="625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90"/>
      <c r="V447" s="590"/>
      <c r="W447" s="590"/>
      <c r="X447" s="590"/>
      <c r="Y447" s="590"/>
      <c r="Z447" s="590"/>
    </row>
    <row r="448" spans="1:26" ht="13.5" customHeight="1">
      <c r="A448" s="589"/>
      <c r="B448" s="590"/>
      <c r="C448" s="590"/>
      <c r="D448" s="605"/>
      <c r="E448" s="590"/>
      <c r="F448" s="625"/>
      <c r="G448" s="590"/>
      <c r="H448" s="590"/>
      <c r="I448" s="590"/>
      <c r="J448" s="590"/>
      <c r="K448" s="590"/>
      <c r="L448" s="590"/>
      <c r="M448" s="590"/>
      <c r="N448" s="590"/>
      <c r="O448" s="590"/>
      <c r="P448" s="590"/>
      <c r="Q448" s="590"/>
      <c r="R448" s="590"/>
      <c r="S448" s="590"/>
      <c r="T448" s="590"/>
      <c r="U448" s="590"/>
      <c r="V448" s="590"/>
      <c r="W448" s="590"/>
      <c r="X448" s="590"/>
      <c r="Y448" s="590"/>
      <c r="Z448" s="590"/>
    </row>
    <row r="449" spans="1:26" ht="13.5" customHeight="1">
      <c r="A449" s="589"/>
      <c r="B449" s="590"/>
      <c r="C449" s="590"/>
      <c r="D449" s="605"/>
      <c r="E449" s="590"/>
      <c r="F449" s="625"/>
      <c r="G449" s="590"/>
      <c r="H449" s="590"/>
      <c r="I449" s="590"/>
      <c r="J449" s="590"/>
      <c r="K449" s="590"/>
      <c r="L449" s="590"/>
      <c r="M449" s="590"/>
      <c r="N449" s="590"/>
      <c r="O449" s="590"/>
      <c r="P449" s="590"/>
      <c r="Q449" s="590"/>
      <c r="R449" s="590"/>
      <c r="S449" s="590"/>
      <c r="T449" s="590"/>
      <c r="U449" s="590"/>
      <c r="V449" s="590"/>
      <c r="W449" s="590"/>
      <c r="X449" s="590"/>
      <c r="Y449" s="590"/>
      <c r="Z449" s="590"/>
    </row>
    <row r="450" spans="1:26" ht="13.5" customHeight="1">
      <c r="A450" s="589"/>
      <c r="B450" s="590"/>
      <c r="C450" s="590"/>
      <c r="D450" s="605"/>
      <c r="E450" s="590"/>
      <c r="F450" s="625"/>
      <c r="G450" s="590"/>
      <c r="H450" s="590"/>
      <c r="I450" s="590"/>
      <c r="J450" s="590"/>
      <c r="K450" s="590"/>
      <c r="L450" s="590"/>
      <c r="M450" s="590"/>
      <c r="N450" s="590"/>
      <c r="O450" s="590"/>
      <c r="P450" s="590"/>
      <c r="Q450" s="590"/>
      <c r="R450" s="590"/>
      <c r="S450" s="590"/>
      <c r="T450" s="590"/>
      <c r="U450" s="590"/>
      <c r="V450" s="590"/>
      <c r="W450" s="590"/>
      <c r="X450" s="590"/>
      <c r="Y450" s="590"/>
      <c r="Z450" s="590"/>
    </row>
    <row r="451" spans="1:26" ht="13.5" customHeight="1">
      <c r="A451" s="589"/>
      <c r="B451" s="590"/>
      <c r="C451" s="590"/>
      <c r="D451" s="605"/>
      <c r="E451" s="590"/>
      <c r="F451" s="625"/>
      <c r="G451" s="590"/>
      <c r="H451" s="590"/>
      <c r="I451" s="590"/>
      <c r="J451" s="590"/>
      <c r="K451" s="590"/>
      <c r="L451" s="590"/>
      <c r="M451" s="590"/>
      <c r="N451" s="590"/>
      <c r="O451" s="590"/>
      <c r="P451" s="590"/>
      <c r="Q451" s="590"/>
      <c r="R451" s="590"/>
      <c r="S451" s="590"/>
      <c r="T451" s="590"/>
      <c r="U451" s="590"/>
      <c r="V451" s="590"/>
      <c r="W451" s="590"/>
      <c r="X451" s="590"/>
      <c r="Y451" s="590"/>
      <c r="Z451" s="590"/>
    </row>
    <row r="452" spans="1:26" ht="13.5" customHeight="1">
      <c r="A452" s="589"/>
      <c r="B452" s="590"/>
      <c r="C452" s="590"/>
      <c r="D452" s="605"/>
      <c r="E452" s="590"/>
      <c r="F452" s="625"/>
      <c r="G452" s="590"/>
      <c r="H452" s="590"/>
      <c r="I452" s="590"/>
      <c r="J452" s="590"/>
      <c r="K452" s="590"/>
      <c r="L452" s="590"/>
      <c r="M452" s="590"/>
      <c r="N452" s="590"/>
      <c r="O452" s="590"/>
      <c r="P452" s="590"/>
      <c r="Q452" s="590"/>
      <c r="R452" s="590"/>
      <c r="S452" s="590"/>
      <c r="T452" s="590"/>
      <c r="U452" s="590"/>
      <c r="V452" s="590"/>
      <c r="W452" s="590"/>
      <c r="X452" s="590"/>
      <c r="Y452" s="590"/>
      <c r="Z452" s="590"/>
    </row>
    <row r="453" spans="1:26" ht="13.5" customHeight="1">
      <c r="A453" s="589"/>
      <c r="B453" s="590"/>
      <c r="C453" s="590"/>
      <c r="D453" s="605"/>
      <c r="E453" s="590"/>
      <c r="F453" s="625"/>
      <c r="G453" s="590"/>
      <c r="H453" s="590"/>
      <c r="I453" s="590"/>
      <c r="J453" s="590"/>
      <c r="K453" s="590"/>
      <c r="L453" s="590"/>
      <c r="M453" s="590"/>
      <c r="N453" s="590"/>
      <c r="O453" s="590"/>
      <c r="P453" s="590"/>
      <c r="Q453" s="590"/>
      <c r="R453" s="590"/>
      <c r="S453" s="590"/>
      <c r="T453" s="590"/>
      <c r="U453" s="590"/>
      <c r="V453" s="590"/>
      <c r="W453" s="590"/>
      <c r="X453" s="590"/>
      <c r="Y453" s="590"/>
      <c r="Z453" s="590"/>
    </row>
    <row r="454" spans="1:26" ht="13.5" customHeight="1">
      <c r="A454" s="589"/>
      <c r="B454" s="590"/>
      <c r="C454" s="590"/>
      <c r="D454" s="605"/>
      <c r="E454" s="590"/>
      <c r="F454" s="625"/>
      <c r="G454" s="590"/>
      <c r="H454" s="590"/>
      <c r="I454" s="590"/>
      <c r="J454" s="590"/>
      <c r="K454" s="590"/>
      <c r="L454" s="590"/>
      <c r="M454" s="590"/>
      <c r="N454" s="590"/>
      <c r="O454" s="590"/>
      <c r="P454" s="590"/>
      <c r="Q454" s="590"/>
      <c r="R454" s="590"/>
      <c r="S454" s="590"/>
      <c r="T454" s="590"/>
      <c r="U454" s="590"/>
      <c r="V454" s="590"/>
      <c r="W454" s="590"/>
      <c r="X454" s="590"/>
      <c r="Y454" s="590"/>
      <c r="Z454" s="590"/>
    </row>
    <row r="455" spans="1:26" ht="13.5" customHeight="1">
      <c r="A455" s="589"/>
      <c r="B455" s="590"/>
      <c r="C455" s="590"/>
      <c r="D455" s="605"/>
      <c r="E455" s="590"/>
      <c r="F455" s="625"/>
      <c r="G455" s="590"/>
      <c r="H455" s="590"/>
      <c r="I455" s="590"/>
      <c r="J455" s="590"/>
      <c r="K455" s="590"/>
      <c r="L455" s="590"/>
      <c r="M455" s="590"/>
      <c r="N455" s="590"/>
      <c r="O455" s="590"/>
      <c r="P455" s="590"/>
      <c r="Q455" s="590"/>
      <c r="R455" s="590"/>
      <c r="S455" s="590"/>
      <c r="T455" s="590"/>
      <c r="U455" s="590"/>
      <c r="V455" s="590"/>
      <c r="W455" s="590"/>
      <c r="X455" s="590"/>
      <c r="Y455" s="590"/>
      <c r="Z455" s="590"/>
    </row>
    <row r="456" spans="1:26" ht="13.5" customHeight="1">
      <c r="A456" s="589"/>
      <c r="B456" s="590"/>
      <c r="C456" s="590"/>
      <c r="D456" s="605"/>
      <c r="E456" s="590"/>
      <c r="F456" s="625"/>
      <c r="G456" s="590"/>
      <c r="H456" s="590"/>
      <c r="I456" s="590"/>
      <c r="J456" s="590"/>
      <c r="K456" s="590"/>
      <c r="L456" s="590"/>
      <c r="M456" s="590"/>
      <c r="N456" s="590"/>
      <c r="O456" s="590"/>
      <c r="P456" s="590"/>
      <c r="Q456" s="590"/>
      <c r="R456" s="590"/>
      <c r="S456" s="590"/>
      <c r="T456" s="590"/>
      <c r="U456" s="590"/>
      <c r="V456" s="590"/>
      <c r="W456" s="590"/>
      <c r="X456" s="590"/>
      <c r="Y456" s="590"/>
      <c r="Z456" s="590"/>
    </row>
    <row r="457" spans="1:26" ht="13.5" customHeight="1">
      <c r="A457" s="589"/>
      <c r="B457" s="590"/>
      <c r="C457" s="590"/>
      <c r="D457" s="605"/>
      <c r="E457" s="590"/>
      <c r="F457" s="625"/>
      <c r="G457" s="590"/>
      <c r="H457" s="590"/>
      <c r="I457" s="590"/>
      <c r="J457" s="590"/>
      <c r="K457" s="590"/>
      <c r="L457" s="590"/>
      <c r="M457" s="590"/>
      <c r="N457" s="590"/>
      <c r="O457" s="590"/>
      <c r="P457" s="590"/>
      <c r="Q457" s="590"/>
      <c r="R457" s="590"/>
      <c r="S457" s="590"/>
      <c r="T457" s="590"/>
      <c r="U457" s="590"/>
      <c r="V457" s="590"/>
      <c r="W457" s="590"/>
      <c r="X457" s="590"/>
      <c r="Y457" s="590"/>
      <c r="Z457" s="590"/>
    </row>
    <row r="458" spans="1:26" ht="13.5" customHeight="1">
      <c r="A458" s="589"/>
      <c r="B458" s="590"/>
      <c r="C458" s="590"/>
      <c r="D458" s="605"/>
      <c r="E458" s="590"/>
      <c r="F458" s="625"/>
      <c r="G458" s="590"/>
      <c r="H458" s="590"/>
      <c r="I458" s="590"/>
      <c r="J458" s="590"/>
      <c r="K458" s="590"/>
      <c r="L458" s="590"/>
      <c r="M458" s="590"/>
      <c r="N458" s="590"/>
      <c r="O458" s="590"/>
      <c r="P458" s="590"/>
      <c r="Q458" s="590"/>
      <c r="R458" s="590"/>
      <c r="S458" s="590"/>
      <c r="T458" s="590"/>
      <c r="U458" s="590"/>
      <c r="V458" s="590"/>
      <c r="W458" s="590"/>
      <c r="X458" s="590"/>
      <c r="Y458" s="590"/>
      <c r="Z458" s="590"/>
    </row>
    <row r="459" spans="1:26" ht="13.5" customHeight="1">
      <c r="A459" s="589"/>
      <c r="B459" s="590"/>
      <c r="C459" s="590"/>
      <c r="D459" s="605"/>
      <c r="E459" s="590"/>
      <c r="F459" s="625"/>
      <c r="G459" s="590"/>
      <c r="H459" s="590"/>
      <c r="I459" s="590"/>
      <c r="J459" s="590"/>
      <c r="K459" s="590"/>
      <c r="L459" s="590"/>
      <c r="M459" s="590"/>
      <c r="N459" s="590"/>
      <c r="O459" s="590"/>
      <c r="P459" s="590"/>
      <c r="Q459" s="590"/>
      <c r="R459" s="590"/>
      <c r="S459" s="590"/>
      <c r="T459" s="590"/>
      <c r="U459" s="590"/>
      <c r="V459" s="590"/>
      <c r="W459" s="590"/>
      <c r="X459" s="590"/>
      <c r="Y459" s="590"/>
      <c r="Z459" s="590"/>
    </row>
    <row r="460" spans="1:26" ht="13.5" customHeight="1">
      <c r="A460" s="589"/>
      <c r="B460" s="590"/>
      <c r="C460" s="590"/>
      <c r="D460" s="605"/>
      <c r="E460" s="590"/>
      <c r="F460" s="625"/>
      <c r="G460" s="590"/>
      <c r="H460" s="590"/>
      <c r="I460" s="590"/>
      <c r="J460" s="590"/>
      <c r="K460" s="590"/>
      <c r="L460" s="590"/>
      <c r="M460" s="590"/>
      <c r="N460" s="590"/>
      <c r="O460" s="590"/>
      <c r="P460" s="590"/>
      <c r="Q460" s="590"/>
      <c r="R460" s="590"/>
      <c r="S460" s="590"/>
      <c r="T460" s="590"/>
      <c r="U460" s="590"/>
      <c r="V460" s="590"/>
      <c r="W460" s="590"/>
      <c r="X460" s="590"/>
      <c r="Y460" s="590"/>
      <c r="Z460" s="590"/>
    </row>
    <row r="461" spans="1:26" ht="13.5" customHeight="1">
      <c r="A461" s="589"/>
      <c r="B461" s="590"/>
      <c r="C461" s="590"/>
      <c r="D461" s="605"/>
      <c r="E461" s="590"/>
      <c r="F461" s="625"/>
      <c r="G461" s="590"/>
      <c r="H461" s="590"/>
      <c r="I461" s="590"/>
      <c r="J461" s="590"/>
      <c r="K461" s="590"/>
      <c r="L461" s="590"/>
      <c r="M461" s="590"/>
      <c r="N461" s="590"/>
      <c r="O461" s="590"/>
      <c r="P461" s="590"/>
      <c r="Q461" s="590"/>
      <c r="R461" s="590"/>
      <c r="S461" s="590"/>
      <c r="T461" s="590"/>
      <c r="U461" s="590"/>
      <c r="V461" s="590"/>
      <c r="W461" s="590"/>
      <c r="X461" s="590"/>
      <c r="Y461" s="590"/>
      <c r="Z461" s="590"/>
    </row>
    <row r="462" spans="1:26" ht="13.5" customHeight="1">
      <c r="A462" s="589"/>
      <c r="B462" s="590"/>
      <c r="C462" s="590"/>
      <c r="D462" s="605"/>
      <c r="E462" s="590"/>
      <c r="F462" s="625"/>
      <c r="G462" s="590"/>
      <c r="H462" s="590"/>
      <c r="I462" s="590"/>
      <c r="J462" s="590"/>
      <c r="K462" s="590"/>
      <c r="L462" s="590"/>
      <c r="M462" s="590"/>
      <c r="N462" s="590"/>
      <c r="O462" s="590"/>
      <c r="P462" s="590"/>
      <c r="Q462" s="590"/>
      <c r="R462" s="590"/>
      <c r="S462" s="590"/>
      <c r="T462" s="590"/>
      <c r="U462" s="590"/>
      <c r="V462" s="590"/>
      <c r="W462" s="590"/>
      <c r="X462" s="590"/>
      <c r="Y462" s="590"/>
      <c r="Z462" s="590"/>
    </row>
    <row r="463" spans="1:26" ht="13.5" customHeight="1">
      <c r="A463" s="589"/>
      <c r="B463" s="590"/>
      <c r="C463" s="590"/>
      <c r="D463" s="605"/>
      <c r="E463" s="590"/>
      <c r="F463" s="625"/>
      <c r="G463" s="590"/>
      <c r="H463" s="590"/>
      <c r="I463" s="590"/>
      <c r="J463" s="590"/>
      <c r="K463" s="590"/>
      <c r="L463" s="590"/>
      <c r="M463" s="590"/>
      <c r="N463" s="590"/>
      <c r="O463" s="590"/>
      <c r="P463" s="590"/>
      <c r="Q463" s="590"/>
      <c r="R463" s="590"/>
      <c r="S463" s="590"/>
      <c r="T463" s="590"/>
      <c r="U463" s="590"/>
      <c r="V463" s="590"/>
      <c r="W463" s="590"/>
      <c r="X463" s="590"/>
      <c r="Y463" s="590"/>
      <c r="Z463" s="590"/>
    </row>
    <row r="464" spans="1:26" ht="13.5" customHeight="1">
      <c r="A464" s="589"/>
      <c r="B464" s="590"/>
      <c r="C464" s="590"/>
      <c r="D464" s="605"/>
      <c r="E464" s="590"/>
      <c r="F464" s="625"/>
      <c r="G464" s="590"/>
      <c r="H464" s="590"/>
      <c r="I464" s="590"/>
      <c r="J464" s="590"/>
      <c r="K464" s="590"/>
      <c r="L464" s="590"/>
      <c r="M464" s="590"/>
      <c r="N464" s="590"/>
      <c r="O464" s="590"/>
      <c r="P464" s="590"/>
      <c r="Q464" s="590"/>
      <c r="R464" s="590"/>
      <c r="S464" s="590"/>
      <c r="T464" s="590"/>
      <c r="U464" s="590"/>
      <c r="V464" s="590"/>
      <c r="W464" s="590"/>
      <c r="X464" s="590"/>
      <c r="Y464" s="590"/>
      <c r="Z464" s="590"/>
    </row>
    <row r="465" spans="1:26" ht="13.5" customHeight="1">
      <c r="A465" s="589"/>
      <c r="B465" s="590"/>
      <c r="C465" s="590"/>
      <c r="D465" s="605"/>
      <c r="E465" s="590"/>
      <c r="F465" s="625"/>
      <c r="G465" s="590"/>
      <c r="H465" s="590"/>
      <c r="I465" s="590"/>
      <c r="J465" s="590"/>
      <c r="K465" s="590"/>
      <c r="L465" s="590"/>
      <c r="M465" s="590"/>
      <c r="N465" s="590"/>
      <c r="O465" s="590"/>
      <c r="P465" s="590"/>
      <c r="Q465" s="590"/>
      <c r="R465" s="590"/>
      <c r="S465" s="590"/>
      <c r="T465" s="590"/>
      <c r="U465" s="590"/>
      <c r="V465" s="590"/>
      <c r="W465" s="590"/>
      <c r="X465" s="590"/>
      <c r="Y465" s="590"/>
      <c r="Z465" s="590"/>
    </row>
    <row r="466" spans="1:26" ht="13.5" customHeight="1">
      <c r="A466" s="589"/>
      <c r="B466" s="590"/>
      <c r="C466" s="590"/>
      <c r="D466" s="605"/>
      <c r="E466" s="590"/>
      <c r="F466" s="625"/>
      <c r="G466" s="590"/>
      <c r="H466" s="590"/>
      <c r="I466" s="590"/>
      <c r="J466" s="590"/>
      <c r="K466" s="590"/>
      <c r="L466" s="590"/>
      <c r="M466" s="590"/>
      <c r="N466" s="590"/>
      <c r="O466" s="590"/>
      <c r="P466" s="590"/>
      <c r="Q466" s="590"/>
      <c r="R466" s="590"/>
      <c r="S466" s="590"/>
      <c r="T466" s="590"/>
      <c r="U466" s="590"/>
      <c r="V466" s="590"/>
      <c r="W466" s="590"/>
      <c r="X466" s="590"/>
      <c r="Y466" s="590"/>
      <c r="Z466" s="590"/>
    </row>
    <row r="467" spans="1:26" ht="13.5" customHeight="1">
      <c r="A467" s="589"/>
      <c r="B467" s="590"/>
      <c r="C467" s="590"/>
      <c r="D467" s="605"/>
      <c r="E467" s="590"/>
      <c r="F467" s="625"/>
      <c r="G467" s="590"/>
      <c r="H467" s="590"/>
      <c r="I467" s="590"/>
      <c r="J467" s="590"/>
      <c r="K467" s="590"/>
      <c r="L467" s="590"/>
      <c r="M467" s="590"/>
      <c r="N467" s="590"/>
      <c r="O467" s="590"/>
      <c r="P467" s="590"/>
      <c r="Q467" s="590"/>
      <c r="R467" s="590"/>
      <c r="S467" s="590"/>
      <c r="T467" s="590"/>
      <c r="U467" s="590"/>
      <c r="V467" s="590"/>
      <c r="W467" s="590"/>
      <c r="X467" s="590"/>
      <c r="Y467" s="590"/>
      <c r="Z467" s="590"/>
    </row>
    <row r="468" spans="1:26" ht="13.5" customHeight="1">
      <c r="A468" s="589"/>
      <c r="B468" s="590"/>
      <c r="C468" s="590"/>
      <c r="D468" s="605"/>
      <c r="E468" s="590"/>
      <c r="F468" s="625"/>
      <c r="G468" s="590"/>
      <c r="H468" s="590"/>
      <c r="I468" s="590"/>
      <c r="J468" s="590"/>
      <c r="K468" s="590"/>
      <c r="L468" s="590"/>
      <c r="M468" s="590"/>
      <c r="N468" s="590"/>
      <c r="O468" s="590"/>
      <c r="P468" s="590"/>
      <c r="Q468" s="590"/>
      <c r="R468" s="590"/>
      <c r="S468" s="590"/>
      <c r="T468" s="590"/>
      <c r="U468" s="590"/>
      <c r="V468" s="590"/>
      <c r="W468" s="590"/>
      <c r="X468" s="590"/>
      <c r="Y468" s="590"/>
      <c r="Z468" s="590"/>
    </row>
    <row r="469" spans="1:26" ht="13.5" customHeight="1">
      <c r="A469" s="589"/>
      <c r="B469" s="590"/>
      <c r="C469" s="590"/>
      <c r="D469" s="605"/>
      <c r="E469" s="590"/>
      <c r="F469" s="625"/>
      <c r="G469" s="590"/>
      <c r="H469" s="590"/>
      <c r="I469" s="590"/>
      <c r="J469" s="590"/>
      <c r="K469" s="590"/>
      <c r="L469" s="590"/>
      <c r="M469" s="590"/>
      <c r="N469" s="590"/>
      <c r="O469" s="590"/>
      <c r="P469" s="590"/>
      <c r="Q469" s="590"/>
      <c r="R469" s="590"/>
      <c r="S469" s="590"/>
      <c r="T469" s="590"/>
      <c r="U469" s="590"/>
      <c r="V469" s="590"/>
      <c r="W469" s="590"/>
      <c r="X469" s="590"/>
      <c r="Y469" s="590"/>
      <c r="Z469" s="590"/>
    </row>
    <row r="470" spans="1:26" ht="13.5" customHeight="1">
      <c r="A470" s="589"/>
      <c r="B470" s="590"/>
      <c r="C470" s="590"/>
      <c r="D470" s="605"/>
      <c r="E470" s="590"/>
      <c r="F470" s="625"/>
      <c r="G470" s="590"/>
      <c r="H470" s="590"/>
      <c r="I470" s="590"/>
      <c r="J470" s="590"/>
      <c r="K470" s="590"/>
      <c r="L470" s="590"/>
      <c r="M470" s="590"/>
      <c r="N470" s="590"/>
      <c r="O470" s="590"/>
      <c r="P470" s="590"/>
      <c r="Q470" s="590"/>
      <c r="R470" s="590"/>
      <c r="S470" s="590"/>
      <c r="T470" s="590"/>
      <c r="U470" s="590"/>
      <c r="V470" s="590"/>
      <c r="W470" s="590"/>
      <c r="X470" s="590"/>
      <c r="Y470" s="590"/>
      <c r="Z470" s="590"/>
    </row>
    <row r="471" spans="1:26" ht="13.5" customHeight="1">
      <c r="A471" s="589"/>
      <c r="B471" s="590"/>
      <c r="C471" s="590"/>
      <c r="D471" s="605"/>
      <c r="E471" s="590"/>
      <c r="F471" s="625"/>
      <c r="G471" s="590"/>
      <c r="H471" s="590"/>
      <c r="I471" s="590"/>
      <c r="J471" s="590"/>
      <c r="K471" s="590"/>
      <c r="L471" s="590"/>
      <c r="M471" s="590"/>
      <c r="N471" s="590"/>
      <c r="O471" s="590"/>
      <c r="P471" s="590"/>
      <c r="Q471" s="590"/>
      <c r="R471" s="590"/>
      <c r="S471" s="590"/>
      <c r="T471" s="590"/>
      <c r="U471" s="590"/>
      <c r="V471" s="590"/>
      <c r="W471" s="590"/>
      <c r="X471" s="590"/>
      <c r="Y471" s="590"/>
      <c r="Z471" s="590"/>
    </row>
    <row r="472" spans="1:26" ht="13.5" customHeight="1">
      <c r="A472" s="589"/>
      <c r="B472" s="590"/>
      <c r="C472" s="590"/>
      <c r="D472" s="605"/>
      <c r="E472" s="590"/>
      <c r="F472" s="625"/>
      <c r="G472" s="590"/>
      <c r="H472" s="590"/>
      <c r="I472" s="590"/>
      <c r="J472" s="590"/>
      <c r="K472" s="590"/>
      <c r="L472" s="590"/>
      <c r="M472" s="590"/>
      <c r="N472" s="590"/>
      <c r="O472" s="590"/>
      <c r="P472" s="590"/>
      <c r="Q472" s="590"/>
      <c r="R472" s="590"/>
      <c r="S472" s="590"/>
      <c r="T472" s="590"/>
      <c r="U472" s="590"/>
      <c r="V472" s="590"/>
      <c r="W472" s="590"/>
      <c r="X472" s="590"/>
      <c r="Y472" s="590"/>
      <c r="Z472" s="590"/>
    </row>
    <row r="473" spans="1:26" ht="13.5" customHeight="1">
      <c r="A473" s="589"/>
      <c r="B473" s="590"/>
      <c r="C473" s="590"/>
      <c r="D473" s="605"/>
      <c r="E473" s="590"/>
      <c r="F473" s="625"/>
      <c r="G473" s="590"/>
      <c r="H473" s="590"/>
      <c r="I473" s="590"/>
      <c r="J473" s="590"/>
      <c r="K473" s="590"/>
      <c r="L473" s="590"/>
      <c r="M473" s="590"/>
      <c r="N473" s="590"/>
      <c r="O473" s="590"/>
      <c r="P473" s="590"/>
      <c r="Q473" s="590"/>
      <c r="R473" s="590"/>
      <c r="S473" s="590"/>
      <c r="T473" s="590"/>
      <c r="U473" s="590"/>
      <c r="V473" s="590"/>
      <c r="W473" s="590"/>
      <c r="X473" s="590"/>
      <c r="Y473" s="590"/>
      <c r="Z473" s="590"/>
    </row>
    <row r="474" spans="1:26" ht="13.5" customHeight="1">
      <c r="A474" s="589"/>
      <c r="B474" s="590"/>
      <c r="C474" s="590"/>
      <c r="D474" s="605"/>
      <c r="E474" s="590"/>
      <c r="F474" s="625"/>
      <c r="G474" s="590"/>
      <c r="H474" s="590"/>
      <c r="I474" s="590"/>
      <c r="J474" s="590"/>
      <c r="K474" s="590"/>
      <c r="L474" s="590"/>
      <c r="M474" s="590"/>
      <c r="N474" s="590"/>
      <c r="O474" s="590"/>
      <c r="P474" s="590"/>
      <c r="Q474" s="590"/>
      <c r="R474" s="590"/>
      <c r="S474" s="590"/>
      <c r="T474" s="590"/>
      <c r="U474" s="590"/>
      <c r="V474" s="590"/>
      <c r="W474" s="590"/>
      <c r="X474" s="590"/>
      <c r="Y474" s="590"/>
      <c r="Z474" s="590"/>
    </row>
    <row r="475" spans="1:26" ht="13.5" customHeight="1">
      <c r="A475" s="589"/>
      <c r="B475" s="590"/>
      <c r="C475" s="590"/>
      <c r="D475" s="605"/>
      <c r="E475" s="590"/>
      <c r="F475" s="625"/>
      <c r="G475" s="590"/>
      <c r="H475" s="590"/>
      <c r="I475" s="590"/>
      <c r="J475" s="590"/>
      <c r="K475" s="590"/>
      <c r="L475" s="590"/>
      <c r="M475" s="590"/>
      <c r="N475" s="590"/>
      <c r="O475" s="590"/>
      <c r="P475" s="590"/>
      <c r="Q475" s="590"/>
      <c r="R475" s="590"/>
      <c r="S475" s="590"/>
      <c r="T475" s="590"/>
      <c r="U475" s="590"/>
      <c r="V475" s="590"/>
      <c r="W475" s="590"/>
      <c r="X475" s="590"/>
      <c r="Y475" s="590"/>
      <c r="Z475" s="590"/>
    </row>
    <row r="476" spans="1:26" ht="13.5" customHeight="1">
      <c r="A476" s="589"/>
      <c r="B476" s="590"/>
      <c r="C476" s="590"/>
      <c r="D476" s="605"/>
      <c r="E476" s="590"/>
      <c r="F476" s="625"/>
      <c r="G476" s="590"/>
      <c r="H476" s="590"/>
      <c r="I476" s="590"/>
      <c r="J476" s="590"/>
      <c r="K476" s="590"/>
      <c r="L476" s="590"/>
      <c r="M476" s="590"/>
      <c r="N476" s="590"/>
      <c r="O476" s="590"/>
      <c r="P476" s="590"/>
      <c r="Q476" s="590"/>
      <c r="R476" s="590"/>
      <c r="S476" s="590"/>
      <c r="T476" s="590"/>
      <c r="U476" s="590"/>
      <c r="V476" s="590"/>
      <c r="W476" s="590"/>
      <c r="X476" s="590"/>
      <c r="Y476" s="590"/>
      <c r="Z476" s="590"/>
    </row>
    <row r="477" spans="1:26" ht="13.5" customHeight="1">
      <c r="A477" s="589"/>
      <c r="B477" s="590"/>
      <c r="C477" s="590"/>
      <c r="D477" s="605"/>
      <c r="E477" s="590"/>
      <c r="F477" s="625"/>
      <c r="G477" s="590"/>
      <c r="H477" s="590"/>
      <c r="I477" s="590"/>
      <c r="J477" s="590"/>
      <c r="K477" s="590"/>
      <c r="L477" s="590"/>
      <c r="M477" s="590"/>
      <c r="N477" s="590"/>
      <c r="O477" s="590"/>
      <c r="P477" s="590"/>
      <c r="Q477" s="590"/>
      <c r="R477" s="590"/>
      <c r="S477" s="590"/>
      <c r="T477" s="590"/>
      <c r="U477" s="590"/>
      <c r="V477" s="590"/>
      <c r="W477" s="590"/>
      <c r="X477" s="590"/>
      <c r="Y477" s="590"/>
      <c r="Z477" s="590"/>
    </row>
    <row r="478" spans="1:26" ht="13.5" customHeight="1">
      <c r="A478" s="589"/>
      <c r="B478" s="590"/>
      <c r="C478" s="590"/>
      <c r="D478" s="605"/>
      <c r="E478" s="590"/>
      <c r="F478" s="625"/>
      <c r="G478" s="590"/>
      <c r="H478" s="590"/>
      <c r="I478" s="590"/>
      <c r="J478" s="590"/>
      <c r="K478" s="590"/>
      <c r="L478" s="590"/>
      <c r="M478" s="590"/>
      <c r="N478" s="590"/>
      <c r="O478" s="590"/>
      <c r="P478" s="590"/>
      <c r="Q478" s="590"/>
      <c r="R478" s="590"/>
      <c r="S478" s="590"/>
      <c r="T478" s="590"/>
      <c r="U478" s="590"/>
      <c r="V478" s="590"/>
      <c r="W478" s="590"/>
      <c r="X478" s="590"/>
      <c r="Y478" s="590"/>
      <c r="Z478" s="590"/>
    </row>
    <row r="479" spans="1:26" ht="13.5" customHeight="1">
      <c r="A479" s="589"/>
      <c r="B479" s="590"/>
      <c r="C479" s="590"/>
      <c r="D479" s="605"/>
      <c r="E479" s="590"/>
      <c r="F479" s="625"/>
      <c r="G479" s="590"/>
      <c r="H479" s="590"/>
      <c r="I479" s="590"/>
      <c r="J479" s="590"/>
      <c r="K479" s="590"/>
      <c r="L479" s="590"/>
      <c r="M479" s="590"/>
      <c r="N479" s="590"/>
      <c r="O479" s="590"/>
      <c r="P479" s="590"/>
      <c r="Q479" s="590"/>
      <c r="R479" s="590"/>
      <c r="S479" s="590"/>
      <c r="T479" s="590"/>
      <c r="U479" s="590"/>
      <c r="V479" s="590"/>
      <c r="W479" s="590"/>
      <c r="X479" s="590"/>
      <c r="Y479" s="590"/>
      <c r="Z479" s="590"/>
    </row>
    <row r="480" spans="1:26" ht="13.5" customHeight="1">
      <c r="A480" s="589"/>
      <c r="B480" s="590"/>
      <c r="C480" s="590"/>
      <c r="D480" s="605"/>
      <c r="E480" s="590"/>
      <c r="F480" s="625"/>
      <c r="G480" s="590"/>
      <c r="H480" s="590"/>
      <c r="I480" s="590"/>
      <c r="J480" s="590"/>
      <c r="K480" s="590"/>
      <c r="L480" s="590"/>
      <c r="M480" s="590"/>
      <c r="N480" s="590"/>
      <c r="O480" s="590"/>
      <c r="P480" s="590"/>
      <c r="Q480" s="590"/>
      <c r="R480" s="590"/>
      <c r="S480" s="590"/>
      <c r="T480" s="590"/>
      <c r="U480" s="590"/>
      <c r="V480" s="590"/>
      <c r="W480" s="590"/>
      <c r="X480" s="590"/>
      <c r="Y480" s="590"/>
      <c r="Z480" s="590"/>
    </row>
    <row r="481" spans="1:26" ht="13.5" customHeight="1">
      <c r="A481" s="589"/>
      <c r="B481" s="590"/>
      <c r="C481" s="590"/>
      <c r="D481" s="605"/>
      <c r="E481" s="590"/>
      <c r="F481" s="625"/>
      <c r="G481" s="590"/>
      <c r="H481" s="590"/>
      <c r="I481" s="590"/>
      <c r="J481" s="590"/>
      <c r="K481" s="590"/>
      <c r="L481" s="590"/>
      <c r="M481" s="590"/>
      <c r="N481" s="590"/>
      <c r="O481" s="590"/>
      <c r="P481" s="590"/>
      <c r="Q481" s="590"/>
      <c r="R481" s="590"/>
      <c r="S481" s="590"/>
      <c r="T481" s="590"/>
      <c r="U481" s="590"/>
      <c r="V481" s="590"/>
      <c r="W481" s="590"/>
      <c r="X481" s="590"/>
      <c r="Y481" s="590"/>
      <c r="Z481" s="590"/>
    </row>
    <row r="482" spans="1:26" ht="13.5" customHeight="1">
      <c r="A482" s="589"/>
      <c r="B482" s="590"/>
      <c r="C482" s="590"/>
      <c r="D482" s="605"/>
      <c r="E482" s="590"/>
      <c r="F482" s="625"/>
      <c r="G482" s="590"/>
      <c r="H482" s="590"/>
      <c r="I482" s="590"/>
      <c r="J482" s="590"/>
      <c r="K482" s="590"/>
      <c r="L482" s="590"/>
      <c r="M482" s="590"/>
      <c r="N482" s="590"/>
      <c r="O482" s="590"/>
      <c r="P482" s="590"/>
      <c r="Q482" s="590"/>
      <c r="R482" s="590"/>
      <c r="S482" s="590"/>
      <c r="T482" s="590"/>
      <c r="U482" s="590"/>
      <c r="V482" s="590"/>
      <c r="W482" s="590"/>
      <c r="X482" s="590"/>
      <c r="Y482" s="590"/>
      <c r="Z482" s="590"/>
    </row>
    <row r="483" spans="1:26" ht="13.5" customHeight="1">
      <c r="A483" s="589"/>
      <c r="B483" s="590"/>
      <c r="C483" s="590"/>
      <c r="D483" s="605"/>
      <c r="E483" s="590"/>
      <c r="F483" s="625"/>
      <c r="G483" s="590"/>
      <c r="H483" s="590"/>
      <c r="I483" s="590"/>
      <c r="J483" s="590"/>
      <c r="K483" s="590"/>
      <c r="L483" s="590"/>
      <c r="M483" s="590"/>
      <c r="N483" s="590"/>
      <c r="O483" s="590"/>
      <c r="P483" s="590"/>
      <c r="Q483" s="590"/>
      <c r="R483" s="590"/>
      <c r="S483" s="590"/>
      <c r="T483" s="590"/>
      <c r="U483" s="590"/>
      <c r="V483" s="590"/>
      <c r="W483" s="590"/>
      <c r="X483" s="590"/>
      <c r="Y483" s="590"/>
      <c r="Z483" s="590"/>
    </row>
    <row r="484" spans="1:26" ht="13.5" customHeight="1">
      <c r="A484" s="589"/>
      <c r="B484" s="590"/>
      <c r="C484" s="590"/>
      <c r="D484" s="605"/>
      <c r="E484" s="590"/>
      <c r="F484" s="625"/>
      <c r="G484" s="590"/>
      <c r="H484" s="590"/>
      <c r="I484" s="590"/>
      <c r="J484" s="590"/>
      <c r="K484" s="590"/>
      <c r="L484" s="590"/>
      <c r="M484" s="590"/>
      <c r="N484" s="590"/>
      <c r="O484" s="590"/>
      <c r="P484" s="590"/>
      <c r="Q484" s="590"/>
      <c r="R484" s="590"/>
      <c r="S484" s="590"/>
      <c r="T484" s="590"/>
      <c r="U484" s="590"/>
      <c r="V484" s="590"/>
      <c r="W484" s="590"/>
      <c r="X484" s="590"/>
      <c r="Y484" s="590"/>
      <c r="Z484" s="590"/>
    </row>
    <row r="485" spans="1:26" ht="13.5" customHeight="1">
      <c r="A485" s="589"/>
      <c r="B485" s="590"/>
      <c r="C485" s="590"/>
      <c r="D485" s="605"/>
      <c r="E485" s="590"/>
      <c r="F485" s="625"/>
      <c r="G485" s="590"/>
      <c r="H485" s="590"/>
      <c r="I485" s="590"/>
      <c r="J485" s="590"/>
      <c r="K485" s="590"/>
      <c r="L485" s="590"/>
      <c r="M485" s="590"/>
      <c r="N485" s="590"/>
      <c r="O485" s="590"/>
      <c r="P485" s="590"/>
      <c r="Q485" s="590"/>
      <c r="R485" s="590"/>
      <c r="S485" s="590"/>
      <c r="T485" s="590"/>
      <c r="U485" s="590"/>
      <c r="V485" s="590"/>
      <c r="W485" s="590"/>
      <c r="X485" s="590"/>
      <c r="Y485" s="590"/>
      <c r="Z485" s="590"/>
    </row>
    <row r="486" spans="1:26" ht="13.5" customHeight="1">
      <c r="A486" s="589"/>
      <c r="B486" s="590"/>
      <c r="C486" s="590"/>
      <c r="D486" s="605"/>
      <c r="E486" s="590"/>
      <c r="F486" s="625"/>
      <c r="G486" s="590"/>
      <c r="H486" s="590"/>
      <c r="I486" s="590"/>
      <c r="J486" s="590"/>
      <c r="K486" s="590"/>
      <c r="L486" s="590"/>
      <c r="M486" s="590"/>
      <c r="N486" s="590"/>
      <c r="O486" s="590"/>
      <c r="P486" s="590"/>
      <c r="Q486" s="590"/>
      <c r="R486" s="590"/>
      <c r="S486" s="590"/>
      <c r="T486" s="590"/>
      <c r="U486" s="590"/>
      <c r="V486" s="590"/>
      <c r="W486" s="590"/>
      <c r="X486" s="590"/>
      <c r="Y486" s="590"/>
      <c r="Z486" s="590"/>
    </row>
    <row r="487" spans="1:26" ht="13.5" customHeight="1">
      <c r="A487" s="589"/>
      <c r="B487" s="590"/>
      <c r="C487" s="590"/>
      <c r="D487" s="605"/>
      <c r="E487" s="590"/>
      <c r="F487" s="625"/>
      <c r="G487" s="590"/>
      <c r="H487" s="590"/>
      <c r="I487" s="590"/>
      <c r="J487" s="590"/>
      <c r="K487" s="590"/>
      <c r="L487" s="590"/>
      <c r="M487" s="590"/>
      <c r="N487" s="590"/>
      <c r="O487" s="590"/>
      <c r="P487" s="590"/>
      <c r="Q487" s="590"/>
      <c r="R487" s="590"/>
      <c r="S487" s="590"/>
      <c r="T487" s="590"/>
      <c r="U487" s="590"/>
      <c r="V487" s="590"/>
      <c r="W487" s="590"/>
      <c r="X487" s="590"/>
      <c r="Y487" s="590"/>
      <c r="Z487" s="590"/>
    </row>
    <row r="488" spans="1:26" ht="13.5" customHeight="1">
      <c r="A488" s="589"/>
      <c r="B488" s="590"/>
      <c r="C488" s="590"/>
      <c r="D488" s="605"/>
      <c r="E488" s="590"/>
      <c r="F488" s="625"/>
      <c r="G488" s="590"/>
      <c r="H488" s="590"/>
      <c r="I488" s="590"/>
      <c r="J488" s="590"/>
      <c r="K488" s="590"/>
      <c r="L488" s="590"/>
      <c r="M488" s="590"/>
      <c r="N488" s="590"/>
      <c r="O488" s="590"/>
      <c r="P488" s="590"/>
      <c r="Q488" s="590"/>
      <c r="R488" s="590"/>
      <c r="S488" s="590"/>
      <c r="T488" s="590"/>
      <c r="U488" s="590"/>
      <c r="V488" s="590"/>
      <c r="W488" s="590"/>
      <c r="X488" s="590"/>
      <c r="Y488" s="590"/>
      <c r="Z488" s="590"/>
    </row>
    <row r="489" spans="1:26" ht="13.5" customHeight="1">
      <c r="A489" s="589"/>
      <c r="B489" s="590"/>
      <c r="C489" s="590"/>
      <c r="D489" s="605"/>
      <c r="E489" s="590"/>
      <c r="F489" s="625"/>
      <c r="G489" s="590"/>
      <c r="H489" s="590"/>
      <c r="I489" s="590"/>
      <c r="J489" s="590"/>
      <c r="K489" s="590"/>
      <c r="L489" s="590"/>
      <c r="M489" s="590"/>
      <c r="N489" s="590"/>
      <c r="O489" s="590"/>
      <c r="P489" s="590"/>
      <c r="Q489" s="590"/>
      <c r="R489" s="590"/>
      <c r="S489" s="590"/>
      <c r="T489" s="590"/>
      <c r="U489" s="590"/>
      <c r="V489" s="590"/>
      <c r="W489" s="590"/>
      <c r="X489" s="590"/>
      <c r="Y489" s="590"/>
      <c r="Z489" s="590"/>
    </row>
    <row r="490" spans="1:26" ht="13.5" customHeight="1">
      <c r="A490" s="589"/>
      <c r="B490" s="590"/>
      <c r="C490" s="590"/>
      <c r="D490" s="605"/>
      <c r="E490" s="590"/>
      <c r="F490" s="625"/>
      <c r="G490" s="590"/>
      <c r="H490" s="590"/>
      <c r="I490" s="590"/>
      <c r="J490" s="590"/>
      <c r="K490" s="590"/>
      <c r="L490" s="590"/>
      <c r="M490" s="590"/>
      <c r="N490" s="590"/>
      <c r="O490" s="590"/>
      <c r="P490" s="590"/>
      <c r="Q490" s="590"/>
      <c r="R490" s="590"/>
      <c r="S490" s="590"/>
      <c r="T490" s="590"/>
      <c r="U490" s="590"/>
      <c r="V490" s="590"/>
      <c r="W490" s="590"/>
      <c r="X490" s="590"/>
      <c r="Y490" s="590"/>
      <c r="Z490" s="590"/>
    </row>
    <row r="491" spans="1:26" ht="13.5" customHeight="1">
      <c r="A491" s="589"/>
      <c r="B491" s="590"/>
      <c r="C491" s="590"/>
      <c r="D491" s="605"/>
      <c r="E491" s="590"/>
      <c r="F491" s="625"/>
      <c r="G491" s="590"/>
      <c r="H491" s="590"/>
      <c r="I491" s="590"/>
      <c r="J491" s="590"/>
      <c r="K491" s="590"/>
      <c r="L491" s="590"/>
      <c r="M491" s="590"/>
      <c r="N491" s="590"/>
      <c r="O491" s="590"/>
      <c r="P491" s="590"/>
      <c r="Q491" s="590"/>
      <c r="R491" s="590"/>
      <c r="S491" s="590"/>
      <c r="T491" s="590"/>
      <c r="U491" s="590"/>
      <c r="V491" s="590"/>
      <c r="W491" s="590"/>
      <c r="X491" s="590"/>
      <c r="Y491" s="590"/>
      <c r="Z491" s="590"/>
    </row>
    <row r="492" spans="1:26" ht="13.5" customHeight="1">
      <c r="A492" s="589"/>
      <c r="B492" s="590"/>
      <c r="C492" s="590"/>
      <c r="D492" s="605"/>
      <c r="E492" s="590"/>
      <c r="F492" s="625"/>
      <c r="G492" s="590"/>
      <c r="H492" s="590"/>
      <c r="I492" s="590"/>
      <c r="J492" s="590"/>
      <c r="K492" s="590"/>
      <c r="L492" s="590"/>
      <c r="M492" s="590"/>
      <c r="N492" s="590"/>
      <c r="O492" s="590"/>
      <c r="P492" s="590"/>
      <c r="Q492" s="590"/>
      <c r="R492" s="590"/>
      <c r="S492" s="590"/>
      <c r="T492" s="590"/>
      <c r="U492" s="590"/>
      <c r="V492" s="590"/>
      <c r="W492" s="590"/>
      <c r="X492" s="590"/>
      <c r="Y492" s="590"/>
      <c r="Z492" s="590"/>
    </row>
    <row r="493" spans="1:26" ht="13.5" customHeight="1">
      <c r="A493" s="589"/>
      <c r="B493" s="590"/>
      <c r="C493" s="590"/>
      <c r="D493" s="605"/>
      <c r="E493" s="590"/>
      <c r="F493" s="625"/>
      <c r="G493" s="590"/>
      <c r="H493" s="590"/>
      <c r="I493" s="590"/>
      <c r="J493" s="590"/>
      <c r="K493" s="590"/>
      <c r="L493" s="590"/>
      <c r="M493" s="590"/>
      <c r="N493" s="590"/>
      <c r="O493" s="590"/>
      <c r="P493" s="590"/>
      <c r="Q493" s="590"/>
      <c r="R493" s="590"/>
      <c r="S493" s="590"/>
      <c r="T493" s="590"/>
      <c r="U493" s="590"/>
      <c r="V493" s="590"/>
      <c r="W493" s="590"/>
      <c r="X493" s="590"/>
      <c r="Y493" s="590"/>
      <c r="Z493" s="590"/>
    </row>
    <row r="494" spans="1:26" ht="13.5" customHeight="1">
      <c r="A494" s="589"/>
      <c r="B494" s="590"/>
      <c r="C494" s="590"/>
      <c r="D494" s="605"/>
      <c r="E494" s="590"/>
      <c r="F494" s="625"/>
      <c r="G494" s="590"/>
      <c r="H494" s="590"/>
      <c r="I494" s="590"/>
      <c r="J494" s="590"/>
      <c r="K494" s="590"/>
      <c r="L494" s="590"/>
      <c r="M494" s="590"/>
      <c r="N494" s="590"/>
      <c r="O494" s="590"/>
      <c r="P494" s="590"/>
      <c r="Q494" s="590"/>
      <c r="R494" s="590"/>
      <c r="S494" s="590"/>
      <c r="T494" s="590"/>
      <c r="U494" s="590"/>
      <c r="V494" s="590"/>
      <c r="W494" s="590"/>
      <c r="X494" s="590"/>
      <c r="Y494" s="590"/>
      <c r="Z494" s="590"/>
    </row>
    <row r="495" spans="1:26" ht="13.5" customHeight="1">
      <c r="A495" s="589"/>
      <c r="B495" s="590"/>
      <c r="C495" s="590"/>
      <c r="D495" s="605"/>
      <c r="E495" s="590"/>
      <c r="F495" s="625"/>
      <c r="G495" s="590"/>
      <c r="H495" s="590"/>
      <c r="I495" s="590"/>
      <c r="J495" s="590"/>
      <c r="K495" s="590"/>
      <c r="L495" s="590"/>
      <c r="M495" s="590"/>
      <c r="N495" s="590"/>
      <c r="O495" s="590"/>
      <c r="P495" s="590"/>
      <c r="Q495" s="590"/>
      <c r="R495" s="590"/>
      <c r="S495" s="590"/>
      <c r="T495" s="590"/>
      <c r="U495" s="590"/>
      <c r="V495" s="590"/>
      <c r="W495" s="590"/>
      <c r="X495" s="590"/>
      <c r="Y495" s="590"/>
      <c r="Z495" s="590"/>
    </row>
    <row r="496" spans="1:26" ht="13.5" customHeight="1">
      <c r="A496" s="589"/>
      <c r="B496" s="590"/>
      <c r="C496" s="590"/>
      <c r="D496" s="605"/>
      <c r="E496" s="590"/>
      <c r="F496" s="625"/>
      <c r="G496" s="590"/>
      <c r="H496" s="590"/>
      <c r="I496" s="590"/>
      <c r="J496" s="590"/>
      <c r="K496" s="590"/>
      <c r="L496" s="590"/>
      <c r="M496" s="590"/>
      <c r="N496" s="590"/>
      <c r="O496" s="590"/>
      <c r="P496" s="590"/>
      <c r="Q496" s="590"/>
      <c r="R496" s="590"/>
      <c r="S496" s="590"/>
      <c r="T496" s="590"/>
      <c r="U496" s="590"/>
      <c r="V496" s="590"/>
      <c r="W496" s="590"/>
      <c r="X496" s="590"/>
      <c r="Y496" s="590"/>
      <c r="Z496" s="590"/>
    </row>
    <row r="497" spans="1:26" ht="13.5" customHeight="1">
      <c r="A497" s="589"/>
      <c r="B497" s="590"/>
      <c r="C497" s="590"/>
      <c r="D497" s="605"/>
      <c r="E497" s="590"/>
      <c r="F497" s="625"/>
      <c r="G497" s="590"/>
      <c r="H497" s="590"/>
      <c r="I497" s="590"/>
      <c r="J497" s="590"/>
      <c r="K497" s="590"/>
      <c r="L497" s="590"/>
      <c r="M497" s="590"/>
      <c r="N497" s="590"/>
      <c r="O497" s="590"/>
      <c r="P497" s="590"/>
      <c r="Q497" s="590"/>
      <c r="R497" s="590"/>
      <c r="S497" s="590"/>
      <c r="T497" s="590"/>
      <c r="U497" s="590"/>
      <c r="V497" s="590"/>
      <c r="W497" s="590"/>
      <c r="X497" s="590"/>
      <c r="Y497" s="590"/>
      <c r="Z497" s="590"/>
    </row>
    <row r="498" spans="1:26" ht="13.5" customHeight="1">
      <c r="A498" s="589"/>
      <c r="B498" s="590"/>
      <c r="C498" s="590"/>
      <c r="D498" s="605"/>
      <c r="E498" s="590"/>
      <c r="F498" s="625"/>
      <c r="G498" s="590"/>
      <c r="H498" s="590"/>
      <c r="I498" s="590"/>
      <c r="J498" s="590"/>
      <c r="K498" s="590"/>
      <c r="L498" s="590"/>
      <c r="M498" s="590"/>
      <c r="N498" s="590"/>
      <c r="O498" s="590"/>
      <c r="P498" s="590"/>
      <c r="Q498" s="590"/>
      <c r="R498" s="590"/>
      <c r="S498" s="590"/>
      <c r="T498" s="590"/>
      <c r="U498" s="590"/>
      <c r="V498" s="590"/>
      <c r="W498" s="590"/>
      <c r="X498" s="590"/>
      <c r="Y498" s="590"/>
      <c r="Z498" s="590"/>
    </row>
    <row r="499" spans="1:26" ht="13.5" customHeight="1">
      <c r="A499" s="589"/>
      <c r="B499" s="590"/>
      <c r="C499" s="590"/>
      <c r="D499" s="605"/>
      <c r="E499" s="590"/>
      <c r="F499" s="625"/>
      <c r="G499" s="590"/>
      <c r="H499" s="590"/>
      <c r="I499" s="590"/>
      <c r="J499" s="590"/>
      <c r="K499" s="590"/>
      <c r="L499" s="590"/>
      <c r="M499" s="590"/>
      <c r="N499" s="590"/>
      <c r="O499" s="590"/>
      <c r="P499" s="590"/>
      <c r="Q499" s="590"/>
      <c r="R499" s="590"/>
      <c r="S499" s="590"/>
      <c r="T499" s="590"/>
      <c r="U499" s="590"/>
      <c r="V499" s="590"/>
      <c r="W499" s="590"/>
      <c r="X499" s="590"/>
      <c r="Y499" s="590"/>
      <c r="Z499" s="590"/>
    </row>
    <row r="500" spans="1:26" ht="13.5" customHeight="1">
      <c r="A500" s="589"/>
      <c r="B500" s="590"/>
      <c r="C500" s="590"/>
      <c r="D500" s="605"/>
      <c r="E500" s="590"/>
      <c r="F500" s="625"/>
      <c r="G500" s="590"/>
      <c r="H500" s="590"/>
      <c r="I500" s="590"/>
      <c r="J500" s="590"/>
      <c r="K500" s="590"/>
      <c r="L500" s="590"/>
      <c r="M500" s="590"/>
      <c r="N500" s="590"/>
      <c r="O500" s="590"/>
      <c r="P500" s="590"/>
      <c r="Q500" s="590"/>
      <c r="R500" s="590"/>
      <c r="S500" s="590"/>
      <c r="T500" s="590"/>
      <c r="U500" s="590"/>
      <c r="V500" s="590"/>
      <c r="W500" s="590"/>
      <c r="X500" s="590"/>
      <c r="Y500" s="590"/>
      <c r="Z500" s="590"/>
    </row>
    <row r="501" spans="1:26" ht="13.5" customHeight="1">
      <c r="A501" s="589"/>
      <c r="B501" s="590"/>
      <c r="C501" s="590"/>
      <c r="D501" s="605"/>
      <c r="E501" s="590"/>
      <c r="F501" s="625"/>
      <c r="G501" s="590"/>
      <c r="H501" s="590"/>
      <c r="I501" s="590"/>
      <c r="J501" s="590"/>
      <c r="K501" s="590"/>
      <c r="L501" s="590"/>
      <c r="M501" s="590"/>
      <c r="N501" s="590"/>
      <c r="O501" s="590"/>
      <c r="P501" s="590"/>
      <c r="Q501" s="590"/>
      <c r="R501" s="590"/>
      <c r="S501" s="590"/>
      <c r="T501" s="590"/>
      <c r="U501" s="590"/>
      <c r="V501" s="590"/>
      <c r="W501" s="590"/>
      <c r="X501" s="590"/>
      <c r="Y501" s="590"/>
      <c r="Z501" s="590"/>
    </row>
    <row r="502" spans="1:26" ht="13.5" customHeight="1">
      <c r="A502" s="589"/>
      <c r="B502" s="590"/>
      <c r="C502" s="590"/>
      <c r="D502" s="605"/>
      <c r="E502" s="590"/>
      <c r="F502" s="625"/>
      <c r="G502" s="590"/>
      <c r="H502" s="590"/>
      <c r="I502" s="590"/>
      <c r="J502" s="590"/>
      <c r="K502" s="590"/>
      <c r="L502" s="590"/>
      <c r="M502" s="590"/>
      <c r="N502" s="590"/>
      <c r="O502" s="590"/>
      <c r="P502" s="590"/>
      <c r="Q502" s="590"/>
      <c r="R502" s="590"/>
      <c r="S502" s="590"/>
      <c r="T502" s="590"/>
      <c r="U502" s="590"/>
      <c r="V502" s="590"/>
      <c r="W502" s="590"/>
      <c r="X502" s="590"/>
      <c r="Y502" s="590"/>
      <c r="Z502" s="590"/>
    </row>
    <row r="503" spans="1:26" ht="13.5" customHeight="1">
      <c r="A503" s="589"/>
      <c r="B503" s="590"/>
      <c r="C503" s="590"/>
      <c r="D503" s="605"/>
      <c r="E503" s="590"/>
      <c r="F503" s="625"/>
      <c r="G503" s="590"/>
      <c r="H503" s="590"/>
      <c r="I503" s="590"/>
      <c r="J503" s="590"/>
      <c r="K503" s="590"/>
      <c r="L503" s="590"/>
      <c r="M503" s="590"/>
      <c r="N503" s="590"/>
      <c r="O503" s="590"/>
      <c r="P503" s="590"/>
      <c r="Q503" s="590"/>
      <c r="R503" s="590"/>
      <c r="S503" s="590"/>
      <c r="T503" s="590"/>
      <c r="U503" s="590"/>
      <c r="V503" s="590"/>
      <c r="W503" s="590"/>
      <c r="X503" s="590"/>
      <c r="Y503" s="590"/>
      <c r="Z503" s="590"/>
    </row>
    <row r="504" spans="1:26" ht="13.5" customHeight="1">
      <c r="A504" s="589"/>
      <c r="B504" s="590"/>
      <c r="C504" s="590"/>
      <c r="D504" s="605"/>
      <c r="E504" s="590"/>
      <c r="F504" s="625"/>
      <c r="G504" s="590"/>
      <c r="H504" s="590"/>
      <c r="I504" s="590"/>
      <c r="J504" s="590"/>
      <c r="K504" s="590"/>
      <c r="L504" s="590"/>
      <c r="M504" s="590"/>
      <c r="N504" s="590"/>
      <c r="O504" s="590"/>
      <c r="P504" s="590"/>
      <c r="Q504" s="590"/>
      <c r="R504" s="590"/>
      <c r="S504" s="590"/>
      <c r="T504" s="590"/>
      <c r="U504" s="590"/>
      <c r="V504" s="590"/>
      <c r="W504" s="590"/>
      <c r="X504" s="590"/>
      <c r="Y504" s="590"/>
      <c r="Z504" s="590"/>
    </row>
    <row r="505" spans="1:26" ht="13.5" customHeight="1">
      <c r="A505" s="589"/>
      <c r="B505" s="590"/>
      <c r="C505" s="590"/>
      <c r="D505" s="605"/>
      <c r="E505" s="590"/>
      <c r="F505" s="625"/>
      <c r="G505" s="590"/>
      <c r="H505" s="590"/>
      <c r="I505" s="590"/>
      <c r="J505" s="590"/>
      <c r="K505" s="590"/>
      <c r="L505" s="590"/>
      <c r="M505" s="590"/>
      <c r="N505" s="590"/>
      <c r="O505" s="590"/>
      <c r="P505" s="590"/>
      <c r="Q505" s="590"/>
      <c r="R505" s="590"/>
      <c r="S505" s="590"/>
      <c r="T505" s="590"/>
      <c r="U505" s="590"/>
      <c r="V505" s="590"/>
      <c r="W505" s="590"/>
      <c r="X505" s="590"/>
      <c r="Y505" s="590"/>
      <c r="Z505" s="590"/>
    </row>
    <row r="506" spans="1:26" ht="13.5" customHeight="1">
      <c r="A506" s="589"/>
      <c r="B506" s="590"/>
      <c r="C506" s="590"/>
      <c r="D506" s="605"/>
      <c r="E506" s="590"/>
      <c r="F506" s="625"/>
      <c r="G506" s="590"/>
      <c r="H506" s="590"/>
      <c r="I506" s="590"/>
      <c r="J506" s="590"/>
      <c r="K506" s="590"/>
      <c r="L506" s="590"/>
      <c r="M506" s="590"/>
      <c r="N506" s="590"/>
      <c r="O506" s="590"/>
      <c r="P506" s="590"/>
      <c r="Q506" s="590"/>
      <c r="R506" s="590"/>
      <c r="S506" s="590"/>
      <c r="T506" s="590"/>
      <c r="U506" s="590"/>
      <c r="V506" s="590"/>
      <c r="W506" s="590"/>
      <c r="X506" s="590"/>
      <c r="Y506" s="590"/>
      <c r="Z506" s="590"/>
    </row>
    <row r="507" spans="1:26" ht="13.5" customHeight="1">
      <c r="A507" s="589"/>
      <c r="B507" s="590"/>
      <c r="C507" s="590"/>
      <c r="D507" s="605"/>
      <c r="E507" s="590"/>
      <c r="F507" s="625"/>
      <c r="G507" s="590"/>
      <c r="H507" s="590"/>
      <c r="I507" s="590"/>
      <c r="J507" s="590"/>
      <c r="K507" s="590"/>
      <c r="L507" s="590"/>
      <c r="M507" s="590"/>
      <c r="N507" s="590"/>
      <c r="O507" s="590"/>
      <c r="P507" s="590"/>
      <c r="Q507" s="590"/>
      <c r="R507" s="590"/>
      <c r="S507" s="590"/>
      <c r="T507" s="590"/>
      <c r="U507" s="590"/>
      <c r="V507" s="590"/>
      <c r="W507" s="590"/>
      <c r="X507" s="590"/>
      <c r="Y507" s="590"/>
      <c r="Z507" s="590"/>
    </row>
    <row r="508" spans="1:26" ht="13.5" customHeight="1">
      <c r="A508" s="589"/>
      <c r="B508" s="590"/>
      <c r="C508" s="590"/>
      <c r="D508" s="605"/>
      <c r="E508" s="590"/>
      <c r="F508" s="625"/>
      <c r="G508" s="590"/>
      <c r="H508" s="590"/>
      <c r="I508" s="590"/>
      <c r="J508" s="590"/>
      <c r="K508" s="590"/>
      <c r="L508" s="590"/>
      <c r="M508" s="590"/>
      <c r="N508" s="590"/>
      <c r="O508" s="590"/>
      <c r="P508" s="590"/>
      <c r="Q508" s="590"/>
      <c r="R508" s="590"/>
      <c r="S508" s="590"/>
      <c r="T508" s="590"/>
      <c r="U508" s="590"/>
      <c r="V508" s="590"/>
      <c r="W508" s="590"/>
      <c r="X508" s="590"/>
      <c r="Y508" s="590"/>
      <c r="Z508" s="590"/>
    </row>
    <row r="509" spans="1:26" ht="13.5" customHeight="1">
      <c r="A509" s="589"/>
      <c r="B509" s="590"/>
      <c r="C509" s="590"/>
      <c r="D509" s="605"/>
      <c r="E509" s="590"/>
      <c r="F509" s="625"/>
      <c r="G509" s="590"/>
      <c r="H509" s="590"/>
      <c r="I509" s="590"/>
      <c r="J509" s="590"/>
      <c r="K509" s="590"/>
      <c r="L509" s="590"/>
      <c r="M509" s="590"/>
      <c r="N509" s="590"/>
      <c r="O509" s="590"/>
      <c r="P509" s="590"/>
      <c r="Q509" s="590"/>
      <c r="R509" s="590"/>
      <c r="S509" s="590"/>
      <c r="T509" s="590"/>
      <c r="U509" s="590"/>
      <c r="V509" s="590"/>
      <c r="W509" s="590"/>
      <c r="X509" s="590"/>
      <c r="Y509" s="590"/>
      <c r="Z509" s="590"/>
    </row>
    <row r="510" spans="1:26" ht="13.5" customHeight="1">
      <c r="A510" s="589"/>
      <c r="B510" s="590"/>
      <c r="C510" s="590"/>
      <c r="D510" s="605"/>
      <c r="E510" s="590"/>
      <c r="F510" s="625"/>
      <c r="G510" s="590"/>
      <c r="H510" s="590"/>
      <c r="I510" s="590"/>
      <c r="J510" s="590"/>
      <c r="K510" s="590"/>
      <c r="L510" s="590"/>
      <c r="M510" s="590"/>
      <c r="N510" s="590"/>
      <c r="O510" s="590"/>
      <c r="P510" s="590"/>
      <c r="Q510" s="590"/>
      <c r="R510" s="590"/>
      <c r="S510" s="590"/>
      <c r="T510" s="590"/>
      <c r="U510" s="590"/>
      <c r="V510" s="590"/>
      <c r="W510" s="590"/>
      <c r="X510" s="590"/>
      <c r="Y510" s="590"/>
      <c r="Z510" s="590"/>
    </row>
    <row r="511" spans="1:26" ht="13.5" customHeight="1">
      <c r="A511" s="589"/>
      <c r="B511" s="590"/>
      <c r="C511" s="590"/>
      <c r="D511" s="605"/>
      <c r="E511" s="590"/>
      <c r="F511" s="625"/>
      <c r="G511" s="590"/>
      <c r="H511" s="590"/>
      <c r="I511" s="590"/>
      <c r="J511" s="590"/>
      <c r="K511" s="590"/>
      <c r="L511" s="590"/>
      <c r="M511" s="590"/>
      <c r="N511" s="590"/>
      <c r="O511" s="590"/>
      <c r="P511" s="590"/>
      <c r="Q511" s="590"/>
      <c r="R511" s="590"/>
      <c r="S511" s="590"/>
      <c r="T511" s="590"/>
      <c r="U511" s="590"/>
      <c r="V511" s="590"/>
      <c r="W511" s="590"/>
      <c r="X511" s="590"/>
      <c r="Y511" s="590"/>
      <c r="Z511" s="590"/>
    </row>
    <row r="512" spans="1:26" ht="13.5" customHeight="1">
      <c r="A512" s="589"/>
      <c r="B512" s="590"/>
      <c r="C512" s="590"/>
      <c r="D512" s="605"/>
      <c r="E512" s="590"/>
      <c r="F512" s="625"/>
      <c r="G512" s="590"/>
      <c r="H512" s="590"/>
      <c r="I512" s="590"/>
      <c r="J512" s="590"/>
      <c r="K512" s="590"/>
      <c r="L512" s="590"/>
      <c r="M512" s="590"/>
      <c r="N512" s="590"/>
      <c r="O512" s="590"/>
      <c r="P512" s="590"/>
      <c r="Q512" s="590"/>
      <c r="R512" s="590"/>
      <c r="S512" s="590"/>
      <c r="T512" s="590"/>
      <c r="U512" s="590"/>
      <c r="V512" s="590"/>
      <c r="W512" s="590"/>
      <c r="X512" s="590"/>
      <c r="Y512" s="590"/>
      <c r="Z512" s="590"/>
    </row>
    <row r="513" spans="1:26" ht="13.5" customHeight="1">
      <c r="A513" s="589"/>
      <c r="B513" s="590"/>
      <c r="C513" s="590"/>
      <c r="D513" s="605"/>
      <c r="E513" s="590"/>
      <c r="F513" s="625"/>
      <c r="G513" s="590"/>
      <c r="H513" s="590"/>
      <c r="I513" s="590"/>
      <c r="J513" s="590"/>
      <c r="K513" s="590"/>
      <c r="L513" s="590"/>
      <c r="M513" s="590"/>
      <c r="N513" s="590"/>
      <c r="O513" s="590"/>
      <c r="P513" s="590"/>
      <c r="Q513" s="590"/>
      <c r="R513" s="590"/>
      <c r="S513" s="590"/>
      <c r="T513" s="590"/>
      <c r="U513" s="590"/>
      <c r="V513" s="590"/>
      <c r="W513" s="590"/>
      <c r="X513" s="590"/>
      <c r="Y513" s="590"/>
      <c r="Z513" s="590"/>
    </row>
    <row r="514" spans="1:26" ht="13.5" customHeight="1">
      <c r="A514" s="589"/>
      <c r="B514" s="590"/>
      <c r="C514" s="590"/>
      <c r="D514" s="605"/>
      <c r="E514" s="590"/>
      <c r="F514" s="625"/>
      <c r="G514" s="590"/>
      <c r="H514" s="590"/>
      <c r="I514" s="590"/>
      <c r="J514" s="590"/>
      <c r="K514" s="590"/>
      <c r="L514" s="590"/>
      <c r="M514" s="590"/>
      <c r="N514" s="590"/>
      <c r="O514" s="590"/>
      <c r="P514" s="590"/>
      <c r="Q514" s="590"/>
      <c r="R514" s="590"/>
      <c r="S514" s="590"/>
      <c r="T514" s="590"/>
      <c r="U514" s="590"/>
      <c r="V514" s="590"/>
      <c r="W514" s="590"/>
      <c r="X514" s="590"/>
      <c r="Y514" s="590"/>
      <c r="Z514" s="590"/>
    </row>
    <row r="515" spans="1:26" ht="13.5" customHeight="1">
      <c r="A515" s="589"/>
      <c r="B515" s="590"/>
      <c r="C515" s="590"/>
      <c r="D515" s="605"/>
      <c r="E515" s="590"/>
      <c r="F515" s="625"/>
      <c r="G515" s="590"/>
      <c r="H515" s="590"/>
      <c r="I515" s="590"/>
      <c r="J515" s="590"/>
      <c r="K515" s="590"/>
      <c r="L515" s="590"/>
      <c r="M515" s="590"/>
      <c r="N515" s="590"/>
      <c r="O515" s="590"/>
      <c r="P515" s="590"/>
      <c r="Q515" s="590"/>
      <c r="R515" s="590"/>
      <c r="S515" s="590"/>
      <c r="T515" s="590"/>
      <c r="U515" s="590"/>
      <c r="V515" s="590"/>
      <c r="W515" s="590"/>
      <c r="X515" s="590"/>
      <c r="Y515" s="590"/>
      <c r="Z515" s="590"/>
    </row>
    <row r="516" spans="1:26" ht="13.5" customHeight="1">
      <c r="A516" s="589"/>
      <c r="B516" s="590"/>
      <c r="C516" s="590"/>
      <c r="D516" s="605"/>
      <c r="E516" s="590"/>
      <c r="F516" s="625"/>
      <c r="G516" s="590"/>
      <c r="H516" s="590"/>
      <c r="I516" s="590"/>
      <c r="J516" s="590"/>
      <c r="K516" s="590"/>
      <c r="L516" s="590"/>
      <c r="M516" s="590"/>
      <c r="N516" s="590"/>
      <c r="O516" s="590"/>
      <c r="P516" s="590"/>
      <c r="Q516" s="590"/>
      <c r="R516" s="590"/>
      <c r="S516" s="590"/>
      <c r="T516" s="590"/>
      <c r="U516" s="590"/>
      <c r="V516" s="590"/>
      <c r="W516" s="590"/>
      <c r="X516" s="590"/>
      <c r="Y516" s="590"/>
      <c r="Z516" s="590"/>
    </row>
    <row r="517" spans="1:26" ht="13.5" customHeight="1">
      <c r="A517" s="589"/>
      <c r="B517" s="590"/>
      <c r="C517" s="590"/>
      <c r="D517" s="605"/>
      <c r="E517" s="590"/>
      <c r="F517" s="625"/>
      <c r="G517" s="590"/>
      <c r="H517" s="590"/>
      <c r="I517" s="590"/>
      <c r="J517" s="590"/>
      <c r="K517" s="590"/>
      <c r="L517" s="590"/>
      <c r="M517" s="590"/>
      <c r="N517" s="590"/>
      <c r="O517" s="590"/>
      <c r="P517" s="590"/>
      <c r="Q517" s="590"/>
      <c r="R517" s="590"/>
      <c r="S517" s="590"/>
      <c r="T517" s="590"/>
      <c r="U517" s="590"/>
      <c r="V517" s="590"/>
      <c r="W517" s="590"/>
      <c r="X517" s="590"/>
      <c r="Y517" s="590"/>
      <c r="Z517" s="590"/>
    </row>
    <row r="518" spans="1:26" ht="13.5" customHeight="1">
      <c r="A518" s="589"/>
      <c r="B518" s="590"/>
      <c r="C518" s="590"/>
      <c r="D518" s="605"/>
      <c r="E518" s="590"/>
      <c r="F518" s="625"/>
      <c r="G518" s="590"/>
      <c r="H518" s="590"/>
      <c r="I518" s="590"/>
      <c r="J518" s="590"/>
      <c r="K518" s="590"/>
      <c r="L518" s="590"/>
      <c r="M518" s="590"/>
      <c r="N518" s="590"/>
      <c r="O518" s="590"/>
      <c r="P518" s="590"/>
      <c r="Q518" s="590"/>
      <c r="R518" s="590"/>
      <c r="S518" s="590"/>
      <c r="T518" s="590"/>
      <c r="U518" s="590"/>
      <c r="V518" s="590"/>
      <c r="W518" s="590"/>
      <c r="X518" s="590"/>
      <c r="Y518" s="590"/>
      <c r="Z518" s="590"/>
    </row>
    <row r="519" spans="1:26" ht="13.5" customHeight="1">
      <c r="A519" s="589"/>
      <c r="B519" s="590"/>
      <c r="C519" s="590"/>
      <c r="D519" s="605"/>
      <c r="E519" s="590"/>
      <c r="F519" s="625"/>
      <c r="G519" s="590"/>
      <c r="H519" s="590"/>
      <c r="I519" s="590"/>
      <c r="J519" s="590"/>
      <c r="K519" s="590"/>
      <c r="L519" s="590"/>
      <c r="M519" s="590"/>
      <c r="N519" s="590"/>
      <c r="O519" s="590"/>
      <c r="P519" s="590"/>
      <c r="Q519" s="590"/>
      <c r="R519" s="590"/>
      <c r="S519" s="590"/>
      <c r="T519" s="590"/>
      <c r="U519" s="590"/>
      <c r="V519" s="590"/>
      <c r="W519" s="590"/>
      <c r="X519" s="590"/>
      <c r="Y519" s="590"/>
      <c r="Z519" s="590"/>
    </row>
    <row r="520" spans="1:26" ht="13.5" customHeight="1">
      <c r="A520" s="589"/>
      <c r="B520" s="590"/>
      <c r="C520" s="590"/>
      <c r="D520" s="605"/>
      <c r="E520" s="590"/>
      <c r="F520" s="625"/>
      <c r="G520" s="590"/>
      <c r="H520" s="590"/>
      <c r="I520" s="590"/>
      <c r="J520" s="590"/>
      <c r="K520" s="590"/>
      <c r="L520" s="590"/>
      <c r="M520" s="590"/>
      <c r="N520" s="590"/>
      <c r="O520" s="590"/>
      <c r="P520" s="590"/>
      <c r="Q520" s="590"/>
      <c r="R520" s="590"/>
      <c r="S520" s="590"/>
      <c r="T520" s="590"/>
      <c r="U520" s="590"/>
      <c r="V520" s="590"/>
      <c r="W520" s="590"/>
      <c r="X520" s="590"/>
      <c r="Y520" s="590"/>
      <c r="Z520" s="590"/>
    </row>
    <row r="521" spans="1:26" ht="13.5" customHeight="1">
      <c r="A521" s="589"/>
      <c r="B521" s="590"/>
      <c r="C521" s="590"/>
      <c r="D521" s="605"/>
      <c r="E521" s="590"/>
      <c r="F521" s="625"/>
      <c r="G521" s="590"/>
      <c r="H521" s="590"/>
      <c r="I521" s="590"/>
      <c r="J521" s="590"/>
      <c r="K521" s="590"/>
      <c r="L521" s="590"/>
      <c r="M521" s="590"/>
      <c r="N521" s="590"/>
      <c r="O521" s="590"/>
      <c r="P521" s="590"/>
      <c r="Q521" s="590"/>
      <c r="R521" s="590"/>
      <c r="S521" s="590"/>
      <c r="T521" s="590"/>
      <c r="U521" s="590"/>
      <c r="V521" s="590"/>
      <c r="W521" s="590"/>
      <c r="X521" s="590"/>
      <c r="Y521" s="590"/>
      <c r="Z521" s="590"/>
    </row>
    <row r="522" spans="1:26" ht="13.5" customHeight="1">
      <c r="A522" s="589"/>
      <c r="B522" s="590"/>
      <c r="C522" s="590"/>
      <c r="D522" s="605"/>
      <c r="E522" s="590"/>
      <c r="F522" s="625"/>
      <c r="G522" s="590"/>
      <c r="H522" s="590"/>
      <c r="I522" s="590"/>
      <c r="J522" s="590"/>
      <c r="K522" s="590"/>
      <c r="L522" s="590"/>
      <c r="M522" s="590"/>
      <c r="N522" s="590"/>
      <c r="O522" s="590"/>
      <c r="P522" s="590"/>
      <c r="Q522" s="590"/>
      <c r="R522" s="590"/>
      <c r="S522" s="590"/>
      <c r="T522" s="590"/>
      <c r="U522" s="590"/>
      <c r="V522" s="590"/>
      <c r="W522" s="590"/>
      <c r="X522" s="590"/>
      <c r="Y522" s="590"/>
      <c r="Z522" s="590"/>
    </row>
    <row r="523" spans="1:26" ht="13.5" customHeight="1">
      <c r="A523" s="589"/>
      <c r="B523" s="590"/>
      <c r="C523" s="590"/>
      <c r="D523" s="605"/>
      <c r="E523" s="590"/>
      <c r="F523" s="625"/>
      <c r="G523" s="590"/>
      <c r="H523" s="590"/>
      <c r="I523" s="590"/>
      <c r="J523" s="590"/>
      <c r="K523" s="590"/>
      <c r="L523" s="590"/>
      <c r="M523" s="590"/>
      <c r="N523" s="590"/>
      <c r="O523" s="590"/>
      <c r="P523" s="590"/>
      <c r="Q523" s="590"/>
      <c r="R523" s="590"/>
      <c r="S523" s="590"/>
      <c r="T523" s="590"/>
      <c r="U523" s="590"/>
      <c r="V523" s="590"/>
      <c r="W523" s="590"/>
      <c r="X523" s="590"/>
      <c r="Y523" s="590"/>
      <c r="Z523" s="590"/>
    </row>
    <row r="524" spans="1:26" ht="13.5" customHeight="1">
      <c r="A524" s="589"/>
      <c r="B524" s="590"/>
      <c r="C524" s="590"/>
      <c r="D524" s="605"/>
      <c r="E524" s="590"/>
      <c r="F524" s="625"/>
      <c r="G524" s="590"/>
      <c r="H524" s="590"/>
      <c r="I524" s="590"/>
      <c r="J524" s="590"/>
      <c r="K524" s="590"/>
      <c r="L524" s="590"/>
      <c r="M524" s="590"/>
      <c r="N524" s="590"/>
      <c r="O524" s="590"/>
      <c r="P524" s="590"/>
      <c r="Q524" s="590"/>
      <c r="R524" s="590"/>
      <c r="S524" s="590"/>
      <c r="T524" s="590"/>
      <c r="U524" s="590"/>
      <c r="V524" s="590"/>
      <c r="W524" s="590"/>
      <c r="X524" s="590"/>
      <c r="Y524" s="590"/>
      <c r="Z524" s="590"/>
    </row>
    <row r="525" spans="1:26" ht="13.5" customHeight="1">
      <c r="A525" s="589"/>
      <c r="B525" s="590"/>
      <c r="C525" s="590"/>
      <c r="D525" s="605"/>
      <c r="E525" s="590"/>
      <c r="F525" s="625"/>
      <c r="G525" s="590"/>
      <c r="H525" s="590"/>
      <c r="I525" s="590"/>
      <c r="J525" s="590"/>
      <c r="K525" s="590"/>
      <c r="L525" s="590"/>
      <c r="M525" s="590"/>
      <c r="N525" s="590"/>
      <c r="O525" s="590"/>
      <c r="P525" s="590"/>
      <c r="Q525" s="590"/>
      <c r="R525" s="590"/>
      <c r="S525" s="590"/>
      <c r="T525" s="590"/>
      <c r="U525" s="590"/>
      <c r="V525" s="590"/>
      <c r="W525" s="590"/>
      <c r="X525" s="590"/>
      <c r="Y525" s="590"/>
      <c r="Z525" s="590"/>
    </row>
    <row r="526" spans="1:26" ht="13.5" customHeight="1">
      <c r="A526" s="589"/>
      <c r="B526" s="590"/>
      <c r="C526" s="590"/>
      <c r="D526" s="605"/>
      <c r="E526" s="590"/>
      <c r="F526" s="625"/>
      <c r="G526" s="590"/>
      <c r="H526" s="590"/>
      <c r="I526" s="590"/>
      <c r="J526" s="590"/>
      <c r="K526" s="590"/>
      <c r="L526" s="590"/>
      <c r="M526" s="590"/>
      <c r="N526" s="590"/>
      <c r="O526" s="590"/>
      <c r="P526" s="590"/>
      <c r="Q526" s="590"/>
      <c r="R526" s="590"/>
      <c r="S526" s="590"/>
      <c r="T526" s="590"/>
      <c r="U526" s="590"/>
      <c r="V526" s="590"/>
      <c r="W526" s="590"/>
      <c r="X526" s="590"/>
      <c r="Y526" s="590"/>
      <c r="Z526" s="590"/>
    </row>
    <row r="527" spans="1:26" ht="13.5" customHeight="1">
      <c r="A527" s="589"/>
      <c r="B527" s="590"/>
      <c r="C527" s="590"/>
      <c r="D527" s="605"/>
      <c r="E527" s="590"/>
      <c r="F527" s="625"/>
      <c r="G527" s="590"/>
      <c r="H527" s="590"/>
      <c r="I527" s="590"/>
      <c r="J527" s="590"/>
      <c r="K527" s="590"/>
      <c r="L527" s="590"/>
      <c r="M527" s="590"/>
      <c r="N527" s="590"/>
      <c r="O527" s="590"/>
      <c r="P527" s="590"/>
      <c r="Q527" s="590"/>
      <c r="R527" s="590"/>
      <c r="S527" s="590"/>
      <c r="T527" s="590"/>
      <c r="U527" s="590"/>
      <c r="V527" s="590"/>
      <c r="W527" s="590"/>
      <c r="X527" s="590"/>
      <c r="Y527" s="590"/>
      <c r="Z527" s="590"/>
    </row>
    <row r="528" spans="1:26" ht="13.5" customHeight="1">
      <c r="A528" s="589"/>
      <c r="B528" s="590"/>
      <c r="C528" s="590"/>
      <c r="D528" s="605"/>
      <c r="E528" s="590"/>
      <c r="F528" s="625"/>
      <c r="G528" s="590"/>
      <c r="H528" s="590"/>
      <c r="I528" s="590"/>
      <c r="J528" s="590"/>
      <c r="K528" s="590"/>
      <c r="L528" s="590"/>
      <c r="M528" s="590"/>
      <c r="N528" s="590"/>
      <c r="O528" s="590"/>
      <c r="P528" s="590"/>
      <c r="Q528" s="590"/>
      <c r="R528" s="590"/>
      <c r="S528" s="590"/>
      <c r="T528" s="590"/>
      <c r="U528" s="590"/>
      <c r="V528" s="590"/>
      <c r="W528" s="590"/>
      <c r="X528" s="590"/>
      <c r="Y528" s="590"/>
      <c r="Z528" s="590"/>
    </row>
    <row r="529" spans="1:26" ht="13.5" customHeight="1">
      <c r="A529" s="589"/>
      <c r="B529" s="590"/>
      <c r="C529" s="590"/>
      <c r="D529" s="605"/>
      <c r="E529" s="590"/>
      <c r="F529" s="625"/>
      <c r="G529" s="590"/>
      <c r="H529" s="590"/>
      <c r="I529" s="590"/>
      <c r="J529" s="590"/>
      <c r="K529" s="590"/>
      <c r="L529" s="590"/>
      <c r="M529" s="590"/>
      <c r="N529" s="590"/>
      <c r="O529" s="590"/>
      <c r="P529" s="590"/>
      <c r="Q529" s="590"/>
      <c r="R529" s="590"/>
      <c r="S529" s="590"/>
      <c r="T529" s="590"/>
      <c r="U529" s="590"/>
      <c r="V529" s="590"/>
      <c r="W529" s="590"/>
      <c r="X529" s="590"/>
      <c r="Y529" s="590"/>
      <c r="Z529" s="590"/>
    </row>
    <row r="530" spans="1:26" ht="13.5" customHeight="1">
      <c r="A530" s="589"/>
      <c r="B530" s="590"/>
      <c r="C530" s="590"/>
      <c r="D530" s="605"/>
      <c r="E530" s="590"/>
      <c r="F530" s="625"/>
      <c r="G530" s="590"/>
      <c r="H530" s="590"/>
      <c r="I530" s="590"/>
      <c r="J530" s="590"/>
      <c r="K530" s="590"/>
      <c r="L530" s="590"/>
      <c r="M530" s="590"/>
      <c r="N530" s="590"/>
      <c r="O530" s="590"/>
      <c r="P530" s="590"/>
      <c r="Q530" s="590"/>
      <c r="R530" s="590"/>
      <c r="S530" s="590"/>
      <c r="T530" s="590"/>
      <c r="U530" s="590"/>
      <c r="V530" s="590"/>
      <c r="W530" s="590"/>
      <c r="X530" s="590"/>
      <c r="Y530" s="590"/>
      <c r="Z530" s="590"/>
    </row>
    <row r="531" spans="1:26" ht="13.5" customHeight="1">
      <c r="A531" s="589"/>
      <c r="B531" s="590"/>
      <c r="C531" s="590"/>
      <c r="D531" s="605"/>
      <c r="E531" s="590"/>
      <c r="F531" s="625"/>
      <c r="G531" s="590"/>
      <c r="H531" s="590"/>
      <c r="I531" s="590"/>
      <c r="J531" s="590"/>
      <c r="K531" s="590"/>
      <c r="L531" s="590"/>
      <c r="M531" s="590"/>
      <c r="N531" s="590"/>
      <c r="O531" s="590"/>
      <c r="P531" s="590"/>
      <c r="Q531" s="590"/>
      <c r="R531" s="590"/>
      <c r="S531" s="590"/>
      <c r="T531" s="590"/>
      <c r="U531" s="590"/>
      <c r="V531" s="590"/>
      <c r="W531" s="590"/>
      <c r="X531" s="590"/>
      <c r="Y531" s="590"/>
      <c r="Z531" s="590"/>
    </row>
    <row r="532" spans="1:26" ht="13.5" customHeight="1">
      <c r="A532" s="589"/>
      <c r="B532" s="590"/>
      <c r="C532" s="590"/>
      <c r="D532" s="605"/>
      <c r="E532" s="590"/>
      <c r="F532" s="625"/>
      <c r="G532" s="590"/>
      <c r="H532" s="590"/>
      <c r="I532" s="590"/>
      <c r="J532" s="590"/>
      <c r="K532" s="590"/>
      <c r="L532" s="590"/>
      <c r="M532" s="590"/>
      <c r="N532" s="590"/>
      <c r="O532" s="590"/>
      <c r="P532" s="590"/>
      <c r="Q532" s="590"/>
      <c r="R532" s="590"/>
      <c r="S532" s="590"/>
      <c r="T532" s="590"/>
      <c r="U532" s="590"/>
      <c r="V532" s="590"/>
      <c r="W532" s="590"/>
      <c r="X532" s="590"/>
      <c r="Y532" s="590"/>
      <c r="Z532" s="590"/>
    </row>
    <row r="533" spans="1:26" ht="13.5" customHeight="1">
      <c r="A533" s="589"/>
      <c r="B533" s="590"/>
      <c r="C533" s="590"/>
      <c r="D533" s="605"/>
      <c r="E533" s="590"/>
      <c r="F533" s="625"/>
      <c r="G533" s="590"/>
      <c r="H533" s="590"/>
      <c r="I533" s="590"/>
      <c r="J533" s="590"/>
      <c r="K533" s="590"/>
      <c r="L533" s="590"/>
      <c r="M533" s="590"/>
      <c r="N533" s="590"/>
      <c r="O533" s="590"/>
      <c r="P533" s="590"/>
      <c r="Q533" s="590"/>
      <c r="R533" s="590"/>
      <c r="S533" s="590"/>
      <c r="T533" s="590"/>
      <c r="U533" s="590"/>
      <c r="V533" s="590"/>
      <c r="W533" s="590"/>
      <c r="X533" s="590"/>
      <c r="Y533" s="590"/>
      <c r="Z533" s="590"/>
    </row>
    <row r="534" spans="1:26" ht="13.5" customHeight="1">
      <c r="A534" s="589"/>
      <c r="B534" s="590"/>
      <c r="C534" s="590"/>
      <c r="D534" s="605"/>
      <c r="E534" s="590"/>
      <c r="F534" s="625"/>
      <c r="G534" s="590"/>
      <c r="H534" s="590"/>
      <c r="I534" s="590"/>
      <c r="J534" s="590"/>
      <c r="K534" s="590"/>
      <c r="L534" s="590"/>
      <c r="M534" s="590"/>
      <c r="N534" s="590"/>
      <c r="O534" s="590"/>
      <c r="P534" s="590"/>
      <c r="Q534" s="590"/>
      <c r="R534" s="590"/>
      <c r="S534" s="590"/>
      <c r="T534" s="590"/>
      <c r="U534" s="590"/>
      <c r="V534" s="590"/>
      <c r="W534" s="590"/>
      <c r="X534" s="590"/>
      <c r="Y534" s="590"/>
      <c r="Z534" s="590"/>
    </row>
    <row r="535" spans="1:26" ht="13.5" customHeight="1">
      <c r="A535" s="589"/>
      <c r="B535" s="590"/>
      <c r="C535" s="590"/>
      <c r="D535" s="605"/>
      <c r="E535" s="590"/>
      <c r="F535" s="625"/>
      <c r="G535" s="590"/>
      <c r="H535" s="590"/>
      <c r="I535" s="590"/>
      <c r="J535" s="590"/>
      <c r="K535" s="590"/>
      <c r="L535" s="590"/>
      <c r="M535" s="590"/>
      <c r="N535" s="590"/>
      <c r="O535" s="590"/>
      <c r="P535" s="590"/>
      <c r="Q535" s="590"/>
      <c r="R535" s="590"/>
      <c r="S535" s="590"/>
      <c r="T535" s="590"/>
      <c r="U535" s="590"/>
      <c r="V535" s="590"/>
      <c r="W535" s="590"/>
      <c r="X535" s="590"/>
      <c r="Y535" s="590"/>
      <c r="Z535" s="590"/>
    </row>
    <row r="536" spans="1:26" ht="13.5" customHeight="1">
      <c r="A536" s="589"/>
      <c r="B536" s="590"/>
      <c r="C536" s="590"/>
      <c r="D536" s="605"/>
      <c r="E536" s="590"/>
      <c r="F536" s="625"/>
      <c r="G536" s="590"/>
      <c r="H536" s="590"/>
      <c r="I536" s="590"/>
      <c r="J536" s="590"/>
      <c r="K536" s="590"/>
      <c r="L536" s="590"/>
      <c r="M536" s="590"/>
      <c r="N536" s="590"/>
      <c r="O536" s="590"/>
      <c r="P536" s="590"/>
      <c r="Q536" s="590"/>
      <c r="R536" s="590"/>
      <c r="S536" s="590"/>
      <c r="T536" s="590"/>
      <c r="U536" s="590"/>
      <c r="V536" s="590"/>
      <c r="W536" s="590"/>
      <c r="X536" s="590"/>
      <c r="Y536" s="590"/>
      <c r="Z536" s="590"/>
    </row>
    <row r="537" spans="1:26" ht="13.5" customHeight="1">
      <c r="A537" s="589"/>
      <c r="B537" s="590"/>
      <c r="C537" s="590"/>
      <c r="D537" s="605"/>
      <c r="E537" s="590"/>
      <c r="F537" s="625"/>
      <c r="G537" s="590"/>
      <c r="H537" s="590"/>
      <c r="I537" s="590"/>
      <c r="J537" s="590"/>
      <c r="K537" s="590"/>
      <c r="L537" s="590"/>
      <c r="M537" s="590"/>
      <c r="N537" s="590"/>
      <c r="O537" s="590"/>
      <c r="P537" s="590"/>
      <c r="Q537" s="590"/>
      <c r="R537" s="590"/>
      <c r="S537" s="590"/>
      <c r="T537" s="590"/>
      <c r="U537" s="590"/>
      <c r="V537" s="590"/>
      <c r="W537" s="590"/>
      <c r="X537" s="590"/>
      <c r="Y537" s="590"/>
      <c r="Z537" s="590"/>
    </row>
    <row r="538" spans="1:26" ht="13.5" customHeight="1">
      <c r="A538" s="589"/>
      <c r="B538" s="590"/>
      <c r="C538" s="590"/>
      <c r="D538" s="605"/>
      <c r="E538" s="590"/>
      <c r="F538" s="625"/>
      <c r="G538" s="590"/>
      <c r="H538" s="590"/>
      <c r="I538" s="590"/>
      <c r="J538" s="590"/>
      <c r="K538" s="590"/>
      <c r="L538" s="590"/>
      <c r="M538" s="590"/>
      <c r="N538" s="590"/>
      <c r="O538" s="590"/>
      <c r="P538" s="590"/>
      <c r="Q538" s="590"/>
      <c r="R538" s="590"/>
      <c r="S538" s="590"/>
      <c r="T538" s="590"/>
      <c r="U538" s="590"/>
      <c r="V538" s="590"/>
      <c r="W538" s="590"/>
      <c r="X538" s="590"/>
      <c r="Y538" s="590"/>
      <c r="Z538" s="590"/>
    </row>
    <row r="539" spans="1:26" ht="13.5" customHeight="1">
      <c r="A539" s="589"/>
      <c r="B539" s="590"/>
      <c r="C539" s="590"/>
      <c r="D539" s="605"/>
      <c r="E539" s="590"/>
      <c r="F539" s="625"/>
      <c r="G539" s="590"/>
      <c r="H539" s="590"/>
      <c r="I539" s="590"/>
      <c r="J539" s="590"/>
      <c r="K539" s="590"/>
      <c r="L539" s="590"/>
      <c r="M539" s="590"/>
      <c r="N539" s="590"/>
      <c r="O539" s="590"/>
      <c r="P539" s="590"/>
      <c r="Q539" s="590"/>
      <c r="R539" s="590"/>
      <c r="S539" s="590"/>
      <c r="T539" s="590"/>
      <c r="U539" s="590"/>
      <c r="V539" s="590"/>
      <c r="W539" s="590"/>
      <c r="X539" s="590"/>
      <c r="Y539" s="590"/>
      <c r="Z539" s="590"/>
    </row>
    <row r="540" spans="1:26" ht="13.5" customHeight="1">
      <c r="A540" s="589"/>
      <c r="B540" s="590"/>
      <c r="C540" s="590"/>
      <c r="D540" s="605"/>
      <c r="E540" s="590"/>
      <c r="F540" s="625"/>
      <c r="G540" s="590"/>
      <c r="H540" s="590"/>
      <c r="I540" s="590"/>
      <c r="J540" s="590"/>
      <c r="K540" s="590"/>
      <c r="L540" s="590"/>
      <c r="M540" s="590"/>
      <c r="N540" s="590"/>
      <c r="O540" s="590"/>
      <c r="P540" s="590"/>
      <c r="Q540" s="590"/>
      <c r="R540" s="590"/>
      <c r="S540" s="590"/>
      <c r="T540" s="590"/>
      <c r="U540" s="590"/>
      <c r="V540" s="590"/>
      <c r="W540" s="590"/>
      <c r="X540" s="590"/>
      <c r="Y540" s="590"/>
      <c r="Z540" s="590"/>
    </row>
    <row r="541" spans="1:26" ht="13.5" customHeight="1">
      <c r="A541" s="589"/>
      <c r="B541" s="590"/>
      <c r="C541" s="590"/>
      <c r="D541" s="605"/>
      <c r="E541" s="590"/>
      <c r="F541" s="625"/>
      <c r="G541" s="590"/>
      <c r="H541" s="590"/>
      <c r="I541" s="590"/>
      <c r="J541" s="590"/>
      <c r="K541" s="590"/>
      <c r="L541" s="590"/>
      <c r="M541" s="590"/>
      <c r="N541" s="590"/>
      <c r="O541" s="590"/>
      <c r="P541" s="590"/>
      <c r="Q541" s="590"/>
      <c r="R541" s="590"/>
      <c r="S541" s="590"/>
      <c r="T541" s="590"/>
      <c r="U541" s="590"/>
      <c r="V541" s="590"/>
      <c r="W541" s="590"/>
      <c r="X541" s="590"/>
      <c r="Y541" s="590"/>
      <c r="Z541" s="590"/>
    </row>
    <row r="542" spans="1:26" ht="13.5" customHeight="1">
      <c r="A542" s="589"/>
      <c r="B542" s="590"/>
      <c r="C542" s="590"/>
      <c r="D542" s="605"/>
      <c r="E542" s="590"/>
      <c r="F542" s="625"/>
      <c r="G542" s="590"/>
      <c r="H542" s="590"/>
      <c r="I542" s="590"/>
      <c r="J542" s="590"/>
      <c r="K542" s="590"/>
      <c r="L542" s="590"/>
      <c r="M542" s="590"/>
      <c r="N542" s="590"/>
      <c r="O542" s="590"/>
      <c r="P542" s="590"/>
      <c r="Q542" s="590"/>
      <c r="R542" s="590"/>
      <c r="S542" s="590"/>
      <c r="T542" s="590"/>
      <c r="U542" s="590"/>
      <c r="V542" s="590"/>
      <c r="W542" s="590"/>
      <c r="X542" s="590"/>
      <c r="Y542" s="590"/>
      <c r="Z542" s="590"/>
    </row>
    <row r="543" spans="1:26" ht="13.5" customHeight="1">
      <c r="A543" s="589"/>
      <c r="B543" s="590"/>
      <c r="C543" s="590"/>
      <c r="D543" s="605"/>
      <c r="E543" s="590"/>
      <c r="F543" s="625"/>
      <c r="G543" s="590"/>
      <c r="H543" s="590"/>
      <c r="I543" s="590"/>
      <c r="J543" s="590"/>
      <c r="K543" s="590"/>
      <c r="L543" s="590"/>
      <c r="M543" s="590"/>
      <c r="N543" s="590"/>
      <c r="O543" s="590"/>
      <c r="P543" s="590"/>
      <c r="Q543" s="590"/>
      <c r="R543" s="590"/>
      <c r="S543" s="590"/>
      <c r="T543" s="590"/>
      <c r="U543" s="590"/>
      <c r="V543" s="590"/>
      <c r="W543" s="590"/>
      <c r="X543" s="590"/>
      <c r="Y543" s="590"/>
      <c r="Z543" s="590"/>
    </row>
    <row r="544" spans="1:26" ht="13.5" customHeight="1">
      <c r="A544" s="589"/>
      <c r="B544" s="590"/>
      <c r="C544" s="590"/>
      <c r="D544" s="605"/>
      <c r="E544" s="590"/>
      <c r="F544" s="625"/>
      <c r="G544" s="590"/>
      <c r="H544" s="590"/>
      <c r="I544" s="590"/>
      <c r="J544" s="590"/>
      <c r="K544" s="590"/>
      <c r="L544" s="590"/>
      <c r="M544" s="590"/>
      <c r="N544" s="590"/>
      <c r="O544" s="590"/>
      <c r="P544" s="590"/>
      <c r="Q544" s="590"/>
      <c r="R544" s="590"/>
      <c r="S544" s="590"/>
      <c r="T544" s="590"/>
      <c r="U544" s="590"/>
      <c r="V544" s="590"/>
      <c r="W544" s="590"/>
      <c r="X544" s="590"/>
      <c r="Y544" s="590"/>
      <c r="Z544" s="590"/>
    </row>
    <row r="545" spans="1:26" ht="13.5" customHeight="1">
      <c r="A545" s="589"/>
      <c r="B545" s="590"/>
      <c r="C545" s="590"/>
      <c r="D545" s="605"/>
      <c r="E545" s="590"/>
      <c r="F545" s="625"/>
      <c r="G545" s="590"/>
      <c r="H545" s="590"/>
      <c r="I545" s="590"/>
      <c r="J545" s="590"/>
      <c r="K545" s="590"/>
      <c r="L545" s="590"/>
      <c r="M545" s="590"/>
      <c r="N545" s="590"/>
      <c r="O545" s="590"/>
      <c r="P545" s="590"/>
      <c r="Q545" s="590"/>
      <c r="R545" s="590"/>
      <c r="S545" s="590"/>
      <c r="T545" s="590"/>
      <c r="U545" s="590"/>
      <c r="V545" s="590"/>
      <c r="W545" s="590"/>
      <c r="X545" s="590"/>
      <c r="Y545" s="590"/>
      <c r="Z545" s="590"/>
    </row>
    <row r="546" spans="1:26" ht="13.5" customHeight="1">
      <c r="A546" s="589"/>
      <c r="B546" s="590"/>
      <c r="C546" s="590"/>
      <c r="D546" s="605"/>
      <c r="E546" s="590"/>
      <c r="F546" s="625"/>
      <c r="G546" s="590"/>
      <c r="H546" s="590"/>
      <c r="I546" s="590"/>
      <c r="J546" s="590"/>
      <c r="K546" s="590"/>
      <c r="L546" s="590"/>
      <c r="M546" s="590"/>
      <c r="N546" s="590"/>
      <c r="O546" s="590"/>
      <c r="P546" s="590"/>
      <c r="Q546" s="590"/>
      <c r="R546" s="590"/>
      <c r="S546" s="590"/>
      <c r="T546" s="590"/>
      <c r="U546" s="590"/>
      <c r="V546" s="590"/>
      <c r="W546" s="590"/>
      <c r="X546" s="590"/>
      <c r="Y546" s="590"/>
      <c r="Z546" s="590"/>
    </row>
    <row r="547" spans="1:26" ht="13.5" customHeight="1">
      <c r="A547" s="589"/>
      <c r="B547" s="590"/>
      <c r="C547" s="590"/>
      <c r="D547" s="605"/>
      <c r="E547" s="590"/>
      <c r="F547" s="625"/>
      <c r="G547" s="590"/>
      <c r="H547" s="590"/>
      <c r="I547" s="590"/>
      <c r="J547" s="590"/>
      <c r="K547" s="590"/>
      <c r="L547" s="590"/>
      <c r="M547" s="590"/>
      <c r="N547" s="590"/>
      <c r="O547" s="590"/>
      <c r="P547" s="590"/>
      <c r="Q547" s="590"/>
      <c r="R547" s="590"/>
      <c r="S547" s="590"/>
      <c r="T547" s="590"/>
      <c r="U547" s="590"/>
      <c r="V547" s="590"/>
      <c r="W547" s="590"/>
      <c r="X547" s="590"/>
      <c r="Y547" s="590"/>
      <c r="Z547" s="590"/>
    </row>
    <row r="548" spans="1:26" ht="13.5" customHeight="1">
      <c r="A548" s="589"/>
      <c r="B548" s="590"/>
      <c r="C548" s="590"/>
      <c r="D548" s="605"/>
      <c r="E548" s="590"/>
      <c r="F548" s="625"/>
      <c r="G548" s="590"/>
      <c r="H548" s="590"/>
      <c r="I548" s="590"/>
      <c r="J548" s="590"/>
      <c r="K548" s="590"/>
      <c r="L548" s="590"/>
      <c r="M548" s="590"/>
      <c r="N548" s="590"/>
      <c r="O548" s="590"/>
      <c r="P548" s="590"/>
      <c r="Q548" s="590"/>
      <c r="R548" s="590"/>
      <c r="S548" s="590"/>
      <c r="T548" s="590"/>
      <c r="U548" s="590"/>
      <c r="V548" s="590"/>
      <c r="W548" s="590"/>
      <c r="X548" s="590"/>
      <c r="Y548" s="590"/>
      <c r="Z548" s="590"/>
    </row>
    <row r="549" spans="1:26" ht="13.5" customHeight="1">
      <c r="A549" s="589"/>
      <c r="B549" s="590"/>
      <c r="C549" s="590"/>
      <c r="D549" s="605"/>
      <c r="E549" s="590"/>
      <c r="F549" s="625"/>
      <c r="G549" s="590"/>
      <c r="H549" s="590"/>
      <c r="I549" s="590"/>
      <c r="J549" s="590"/>
      <c r="K549" s="590"/>
      <c r="L549" s="590"/>
      <c r="M549" s="590"/>
      <c r="N549" s="590"/>
      <c r="O549" s="590"/>
      <c r="P549" s="590"/>
      <c r="Q549" s="590"/>
      <c r="R549" s="590"/>
      <c r="S549" s="590"/>
      <c r="T549" s="590"/>
      <c r="U549" s="590"/>
      <c r="V549" s="590"/>
      <c r="W549" s="590"/>
      <c r="X549" s="590"/>
      <c r="Y549" s="590"/>
      <c r="Z549" s="590"/>
    </row>
    <row r="550" spans="1:26" ht="13.5" customHeight="1">
      <c r="A550" s="589"/>
      <c r="B550" s="590"/>
      <c r="C550" s="590"/>
      <c r="D550" s="605"/>
      <c r="E550" s="590"/>
      <c r="F550" s="625"/>
      <c r="G550" s="590"/>
      <c r="H550" s="590"/>
      <c r="I550" s="590"/>
      <c r="J550" s="590"/>
      <c r="K550" s="590"/>
      <c r="L550" s="590"/>
      <c r="M550" s="590"/>
      <c r="N550" s="590"/>
      <c r="O550" s="590"/>
      <c r="P550" s="590"/>
      <c r="Q550" s="590"/>
      <c r="R550" s="590"/>
      <c r="S550" s="590"/>
      <c r="T550" s="590"/>
      <c r="U550" s="590"/>
      <c r="V550" s="590"/>
      <c r="W550" s="590"/>
      <c r="X550" s="590"/>
      <c r="Y550" s="590"/>
      <c r="Z550" s="590"/>
    </row>
    <row r="551" spans="1:26" ht="13.5" customHeight="1">
      <c r="A551" s="589"/>
      <c r="B551" s="590"/>
      <c r="C551" s="590"/>
      <c r="D551" s="605"/>
      <c r="E551" s="590"/>
      <c r="F551" s="625"/>
      <c r="G551" s="590"/>
      <c r="H551" s="590"/>
      <c r="I551" s="590"/>
      <c r="J551" s="590"/>
      <c r="K551" s="590"/>
      <c r="L551" s="590"/>
      <c r="M551" s="590"/>
      <c r="N551" s="590"/>
      <c r="O551" s="590"/>
      <c r="P551" s="590"/>
      <c r="Q551" s="590"/>
      <c r="R551" s="590"/>
      <c r="S551" s="590"/>
      <c r="T551" s="590"/>
      <c r="U551" s="590"/>
      <c r="V551" s="590"/>
      <c r="W551" s="590"/>
      <c r="X551" s="590"/>
      <c r="Y551" s="590"/>
      <c r="Z551" s="590"/>
    </row>
    <row r="552" spans="1:26" ht="13.5" customHeight="1">
      <c r="A552" s="589"/>
      <c r="B552" s="590"/>
      <c r="C552" s="590"/>
      <c r="D552" s="605"/>
      <c r="E552" s="590"/>
      <c r="F552" s="625"/>
      <c r="G552" s="590"/>
      <c r="H552" s="590"/>
      <c r="I552" s="590"/>
      <c r="J552" s="590"/>
      <c r="K552" s="590"/>
      <c r="L552" s="590"/>
      <c r="M552" s="590"/>
      <c r="N552" s="590"/>
      <c r="O552" s="590"/>
      <c r="P552" s="590"/>
      <c r="Q552" s="590"/>
      <c r="R552" s="590"/>
      <c r="S552" s="590"/>
      <c r="T552" s="590"/>
      <c r="U552" s="590"/>
      <c r="V552" s="590"/>
      <c r="W552" s="590"/>
      <c r="X552" s="590"/>
      <c r="Y552" s="590"/>
      <c r="Z552" s="590"/>
    </row>
    <row r="553" spans="1:26" ht="13.5" customHeight="1">
      <c r="A553" s="589"/>
      <c r="B553" s="590"/>
      <c r="C553" s="590"/>
      <c r="D553" s="605"/>
      <c r="E553" s="590"/>
      <c r="F553" s="625"/>
      <c r="G553" s="590"/>
      <c r="H553" s="590"/>
      <c r="I553" s="590"/>
      <c r="J553" s="590"/>
      <c r="K553" s="590"/>
      <c r="L553" s="590"/>
      <c r="M553" s="590"/>
      <c r="N553" s="590"/>
      <c r="O553" s="590"/>
      <c r="P553" s="590"/>
      <c r="Q553" s="590"/>
      <c r="R553" s="590"/>
      <c r="S553" s="590"/>
      <c r="T553" s="590"/>
      <c r="U553" s="590"/>
      <c r="V553" s="590"/>
      <c r="W553" s="590"/>
      <c r="X553" s="590"/>
      <c r="Y553" s="590"/>
      <c r="Z553" s="590"/>
    </row>
    <row r="554" spans="1:26" ht="13.5" customHeight="1">
      <c r="A554" s="589"/>
      <c r="B554" s="590"/>
      <c r="C554" s="590"/>
      <c r="D554" s="605"/>
      <c r="E554" s="590"/>
      <c r="F554" s="625"/>
      <c r="G554" s="590"/>
      <c r="H554" s="590"/>
      <c r="I554" s="590"/>
      <c r="J554" s="590"/>
      <c r="K554" s="590"/>
      <c r="L554" s="590"/>
      <c r="M554" s="590"/>
      <c r="N554" s="590"/>
      <c r="O554" s="590"/>
      <c r="P554" s="590"/>
      <c r="Q554" s="590"/>
      <c r="R554" s="590"/>
      <c r="S554" s="590"/>
      <c r="T554" s="590"/>
      <c r="U554" s="590"/>
      <c r="V554" s="590"/>
      <c r="W554" s="590"/>
      <c r="X554" s="590"/>
      <c r="Y554" s="590"/>
      <c r="Z554" s="590"/>
    </row>
    <row r="555" spans="1:26" ht="13.5" customHeight="1">
      <c r="A555" s="589"/>
      <c r="B555" s="590"/>
      <c r="C555" s="590"/>
      <c r="D555" s="605"/>
      <c r="E555" s="590"/>
      <c r="F555" s="625"/>
      <c r="G555" s="590"/>
      <c r="H555" s="590"/>
      <c r="I555" s="590"/>
      <c r="J555" s="590"/>
      <c r="K555" s="590"/>
      <c r="L555" s="590"/>
      <c r="M555" s="590"/>
      <c r="N555" s="590"/>
      <c r="O555" s="590"/>
      <c r="P555" s="590"/>
      <c r="Q555" s="590"/>
      <c r="R555" s="590"/>
      <c r="S555" s="590"/>
      <c r="T555" s="590"/>
      <c r="U555" s="590"/>
      <c r="V555" s="590"/>
      <c r="W555" s="590"/>
      <c r="X555" s="590"/>
      <c r="Y555" s="590"/>
      <c r="Z555" s="590"/>
    </row>
    <row r="556" spans="1:26" ht="13.5" customHeight="1">
      <c r="A556" s="589"/>
      <c r="B556" s="590"/>
      <c r="C556" s="590"/>
      <c r="D556" s="605"/>
      <c r="E556" s="590"/>
      <c r="F556" s="625"/>
      <c r="G556" s="590"/>
      <c r="H556" s="590"/>
      <c r="I556" s="590"/>
      <c r="J556" s="590"/>
      <c r="K556" s="590"/>
      <c r="L556" s="590"/>
      <c r="M556" s="590"/>
      <c r="N556" s="590"/>
      <c r="O556" s="590"/>
      <c r="P556" s="590"/>
      <c r="Q556" s="590"/>
      <c r="R556" s="590"/>
      <c r="S556" s="590"/>
      <c r="T556" s="590"/>
      <c r="U556" s="590"/>
      <c r="V556" s="590"/>
      <c r="W556" s="590"/>
      <c r="X556" s="590"/>
      <c r="Y556" s="590"/>
      <c r="Z556" s="590"/>
    </row>
    <row r="557" spans="1:26" ht="13.5" customHeight="1">
      <c r="A557" s="589"/>
      <c r="B557" s="590"/>
      <c r="C557" s="590"/>
      <c r="D557" s="605"/>
      <c r="E557" s="590"/>
      <c r="F557" s="625"/>
      <c r="G557" s="590"/>
      <c r="H557" s="590"/>
      <c r="I557" s="590"/>
      <c r="J557" s="590"/>
      <c r="K557" s="590"/>
      <c r="L557" s="590"/>
      <c r="M557" s="590"/>
      <c r="N557" s="590"/>
      <c r="O557" s="590"/>
      <c r="P557" s="590"/>
      <c r="Q557" s="590"/>
      <c r="R557" s="590"/>
      <c r="S557" s="590"/>
      <c r="T557" s="590"/>
      <c r="U557" s="590"/>
      <c r="V557" s="590"/>
      <c r="W557" s="590"/>
      <c r="X557" s="590"/>
      <c r="Y557" s="590"/>
      <c r="Z557" s="590"/>
    </row>
    <row r="558" spans="1:26" ht="13.5" customHeight="1">
      <c r="A558" s="589"/>
      <c r="B558" s="590"/>
      <c r="C558" s="590"/>
      <c r="D558" s="605"/>
      <c r="E558" s="590"/>
      <c r="F558" s="625"/>
      <c r="G558" s="590"/>
      <c r="H558" s="590"/>
      <c r="I558" s="590"/>
      <c r="J558" s="590"/>
      <c r="K558" s="590"/>
      <c r="L558" s="590"/>
      <c r="M558" s="590"/>
      <c r="N558" s="590"/>
      <c r="O558" s="590"/>
      <c r="P558" s="590"/>
      <c r="Q558" s="590"/>
      <c r="R558" s="590"/>
      <c r="S558" s="590"/>
      <c r="T558" s="590"/>
      <c r="U558" s="590"/>
      <c r="V558" s="590"/>
      <c r="W558" s="590"/>
      <c r="X558" s="590"/>
      <c r="Y558" s="590"/>
      <c r="Z558" s="590"/>
    </row>
    <row r="559" spans="1:26" ht="13.5" customHeight="1">
      <c r="A559" s="589"/>
      <c r="B559" s="590"/>
      <c r="C559" s="590"/>
      <c r="D559" s="605"/>
      <c r="E559" s="590"/>
      <c r="F559" s="625"/>
      <c r="G559" s="590"/>
      <c r="H559" s="590"/>
      <c r="I559" s="590"/>
      <c r="J559" s="590"/>
      <c r="K559" s="590"/>
      <c r="L559" s="590"/>
      <c r="M559" s="590"/>
      <c r="N559" s="590"/>
      <c r="O559" s="590"/>
      <c r="P559" s="590"/>
      <c r="Q559" s="590"/>
      <c r="R559" s="590"/>
      <c r="S559" s="590"/>
      <c r="T559" s="590"/>
      <c r="U559" s="590"/>
      <c r="V559" s="590"/>
      <c r="W559" s="590"/>
      <c r="X559" s="590"/>
      <c r="Y559" s="590"/>
      <c r="Z559" s="590"/>
    </row>
    <row r="560" spans="1:26" ht="13.5" customHeight="1">
      <c r="A560" s="589"/>
      <c r="B560" s="590"/>
      <c r="C560" s="590"/>
      <c r="D560" s="605"/>
      <c r="E560" s="590"/>
      <c r="F560" s="625"/>
      <c r="G560" s="590"/>
      <c r="H560" s="590"/>
      <c r="I560" s="590"/>
      <c r="J560" s="590"/>
      <c r="K560" s="590"/>
      <c r="L560" s="590"/>
      <c r="M560" s="590"/>
      <c r="N560" s="590"/>
      <c r="O560" s="590"/>
      <c r="P560" s="590"/>
      <c r="Q560" s="590"/>
      <c r="R560" s="590"/>
      <c r="S560" s="590"/>
      <c r="T560" s="590"/>
      <c r="U560" s="590"/>
      <c r="V560" s="590"/>
      <c r="W560" s="590"/>
      <c r="X560" s="590"/>
      <c r="Y560" s="590"/>
      <c r="Z560" s="590"/>
    </row>
    <row r="561" spans="1:26" ht="13.5" customHeight="1">
      <c r="A561" s="589"/>
      <c r="B561" s="590"/>
      <c r="C561" s="590"/>
      <c r="D561" s="605"/>
      <c r="E561" s="590"/>
      <c r="F561" s="625"/>
      <c r="G561" s="590"/>
      <c r="H561" s="590"/>
      <c r="I561" s="590"/>
      <c r="J561" s="590"/>
      <c r="K561" s="590"/>
      <c r="L561" s="590"/>
      <c r="M561" s="590"/>
      <c r="N561" s="590"/>
      <c r="O561" s="590"/>
      <c r="P561" s="590"/>
      <c r="Q561" s="590"/>
      <c r="R561" s="590"/>
      <c r="S561" s="590"/>
      <c r="T561" s="590"/>
      <c r="U561" s="590"/>
      <c r="V561" s="590"/>
      <c r="W561" s="590"/>
      <c r="X561" s="590"/>
      <c r="Y561" s="590"/>
      <c r="Z561" s="590"/>
    </row>
    <row r="562" spans="1:26" ht="13.5" customHeight="1">
      <c r="A562" s="589"/>
      <c r="B562" s="590"/>
      <c r="C562" s="590"/>
      <c r="D562" s="605"/>
      <c r="E562" s="590"/>
      <c r="F562" s="625"/>
      <c r="G562" s="590"/>
      <c r="H562" s="590"/>
      <c r="I562" s="590"/>
      <c r="J562" s="590"/>
      <c r="K562" s="590"/>
      <c r="L562" s="590"/>
      <c r="M562" s="590"/>
      <c r="N562" s="590"/>
      <c r="O562" s="590"/>
      <c r="P562" s="590"/>
      <c r="Q562" s="590"/>
      <c r="R562" s="590"/>
      <c r="S562" s="590"/>
      <c r="T562" s="590"/>
      <c r="U562" s="590"/>
      <c r="V562" s="590"/>
      <c r="W562" s="590"/>
      <c r="X562" s="590"/>
      <c r="Y562" s="590"/>
      <c r="Z562" s="590"/>
    </row>
    <row r="563" spans="1:26" ht="13.5" customHeight="1">
      <c r="A563" s="589"/>
      <c r="B563" s="590"/>
      <c r="C563" s="590"/>
      <c r="D563" s="605"/>
      <c r="E563" s="590"/>
      <c r="F563" s="625"/>
      <c r="G563" s="590"/>
      <c r="H563" s="590"/>
      <c r="I563" s="590"/>
      <c r="J563" s="590"/>
      <c r="K563" s="590"/>
      <c r="L563" s="590"/>
      <c r="M563" s="590"/>
      <c r="N563" s="590"/>
      <c r="O563" s="590"/>
      <c r="P563" s="590"/>
      <c r="Q563" s="590"/>
      <c r="R563" s="590"/>
      <c r="S563" s="590"/>
      <c r="T563" s="590"/>
      <c r="U563" s="590"/>
      <c r="V563" s="590"/>
      <c r="W563" s="590"/>
      <c r="X563" s="590"/>
      <c r="Y563" s="590"/>
      <c r="Z563" s="590"/>
    </row>
    <row r="564" spans="1:26" ht="13.5" customHeight="1">
      <c r="A564" s="589"/>
      <c r="B564" s="590"/>
      <c r="C564" s="590"/>
      <c r="D564" s="605"/>
      <c r="E564" s="590"/>
      <c r="F564" s="625"/>
      <c r="G564" s="590"/>
      <c r="H564" s="590"/>
      <c r="I564" s="590"/>
      <c r="J564" s="590"/>
      <c r="K564" s="590"/>
      <c r="L564" s="590"/>
      <c r="M564" s="590"/>
      <c r="N564" s="590"/>
      <c r="O564" s="590"/>
      <c r="P564" s="590"/>
      <c r="Q564" s="590"/>
      <c r="R564" s="590"/>
      <c r="S564" s="590"/>
      <c r="T564" s="590"/>
      <c r="U564" s="590"/>
      <c r="V564" s="590"/>
      <c r="W564" s="590"/>
      <c r="X564" s="590"/>
      <c r="Y564" s="590"/>
      <c r="Z564" s="590"/>
    </row>
    <row r="565" spans="1:26" ht="13.5" customHeight="1">
      <c r="A565" s="589"/>
      <c r="B565" s="590"/>
      <c r="C565" s="590"/>
      <c r="D565" s="605"/>
      <c r="E565" s="590"/>
      <c r="F565" s="625"/>
      <c r="G565" s="590"/>
      <c r="H565" s="590"/>
      <c r="I565" s="590"/>
      <c r="J565" s="590"/>
      <c r="K565" s="590"/>
      <c r="L565" s="590"/>
      <c r="M565" s="590"/>
      <c r="N565" s="590"/>
      <c r="O565" s="590"/>
      <c r="P565" s="590"/>
      <c r="Q565" s="590"/>
      <c r="R565" s="590"/>
      <c r="S565" s="590"/>
      <c r="T565" s="590"/>
      <c r="U565" s="590"/>
      <c r="V565" s="590"/>
      <c r="W565" s="590"/>
      <c r="X565" s="590"/>
      <c r="Y565" s="590"/>
      <c r="Z565" s="590"/>
    </row>
    <row r="566" spans="1:26" ht="13.5" customHeight="1">
      <c r="A566" s="589"/>
      <c r="B566" s="590"/>
      <c r="C566" s="590"/>
      <c r="D566" s="605"/>
      <c r="E566" s="590"/>
      <c r="F566" s="625"/>
      <c r="G566" s="590"/>
      <c r="H566" s="590"/>
      <c r="I566" s="590"/>
      <c r="J566" s="590"/>
      <c r="K566" s="590"/>
      <c r="L566" s="590"/>
      <c r="M566" s="590"/>
      <c r="N566" s="590"/>
      <c r="O566" s="590"/>
      <c r="P566" s="590"/>
      <c r="Q566" s="590"/>
      <c r="R566" s="590"/>
      <c r="S566" s="590"/>
      <c r="T566" s="590"/>
      <c r="U566" s="590"/>
      <c r="V566" s="590"/>
      <c r="W566" s="590"/>
      <c r="X566" s="590"/>
      <c r="Y566" s="590"/>
      <c r="Z566" s="590"/>
    </row>
    <row r="567" spans="1:26" ht="13.5" customHeight="1">
      <c r="A567" s="589"/>
      <c r="B567" s="590"/>
      <c r="C567" s="590"/>
      <c r="D567" s="605"/>
      <c r="E567" s="590"/>
      <c r="F567" s="625"/>
      <c r="G567" s="590"/>
      <c r="H567" s="590"/>
      <c r="I567" s="590"/>
      <c r="J567" s="590"/>
      <c r="K567" s="590"/>
      <c r="L567" s="590"/>
      <c r="M567" s="590"/>
      <c r="N567" s="590"/>
      <c r="O567" s="590"/>
      <c r="P567" s="590"/>
      <c r="Q567" s="590"/>
      <c r="R567" s="590"/>
      <c r="S567" s="590"/>
      <c r="T567" s="590"/>
      <c r="U567" s="590"/>
      <c r="V567" s="590"/>
      <c r="W567" s="590"/>
      <c r="X567" s="590"/>
      <c r="Y567" s="590"/>
      <c r="Z567" s="590"/>
    </row>
    <row r="568" spans="1:26" ht="13.5" customHeight="1">
      <c r="A568" s="589"/>
      <c r="B568" s="590"/>
      <c r="C568" s="590"/>
      <c r="D568" s="605"/>
      <c r="E568" s="590"/>
      <c r="F568" s="625"/>
      <c r="G568" s="590"/>
      <c r="H568" s="590"/>
      <c r="I568" s="590"/>
      <c r="J568" s="590"/>
      <c r="K568" s="590"/>
      <c r="L568" s="590"/>
      <c r="M568" s="590"/>
      <c r="N568" s="590"/>
      <c r="O568" s="590"/>
      <c r="P568" s="590"/>
      <c r="Q568" s="590"/>
      <c r="R568" s="590"/>
      <c r="S568" s="590"/>
      <c r="T568" s="590"/>
      <c r="U568" s="590"/>
      <c r="V568" s="590"/>
      <c r="W568" s="590"/>
      <c r="X568" s="590"/>
      <c r="Y568" s="590"/>
      <c r="Z568" s="590"/>
    </row>
    <row r="569" spans="1:26" ht="13.5" customHeight="1">
      <c r="A569" s="589"/>
      <c r="B569" s="590"/>
      <c r="C569" s="590"/>
      <c r="D569" s="605"/>
      <c r="E569" s="590"/>
      <c r="F569" s="625"/>
      <c r="G569" s="590"/>
      <c r="H569" s="590"/>
      <c r="I569" s="590"/>
      <c r="J569" s="590"/>
      <c r="K569" s="590"/>
      <c r="L569" s="590"/>
      <c r="M569" s="590"/>
      <c r="N569" s="590"/>
      <c r="O569" s="590"/>
      <c r="P569" s="590"/>
      <c r="Q569" s="590"/>
      <c r="R569" s="590"/>
      <c r="S569" s="590"/>
      <c r="T569" s="590"/>
      <c r="U569" s="590"/>
      <c r="V569" s="590"/>
      <c r="W569" s="590"/>
      <c r="X569" s="590"/>
      <c r="Y569" s="590"/>
      <c r="Z569" s="590"/>
    </row>
    <row r="570" spans="1:26" ht="13.5" customHeight="1">
      <c r="A570" s="589"/>
      <c r="B570" s="590"/>
      <c r="C570" s="590"/>
      <c r="D570" s="605"/>
      <c r="E570" s="590"/>
      <c r="F570" s="625"/>
      <c r="G570" s="590"/>
      <c r="H570" s="590"/>
      <c r="I570" s="590"/>
      <c r="J570" s="590"/>
      <c r="K570" s="590"/>
      <c r="L570" s="590"/>
      <c r="M570" s="590"/>
      <c r="N570" s="590"/>
      <c r="O570" s="590"/>
      <c r="P570" s="590"/>
      <c r="Q570" s="590"/>
      <c r="R570" s="590"/>
      <c r="S570" s="590"/>
      <c r="T570" s="590"/>
      <c r="U570" s="590"/>
      <c r="V570" s="590"/>
      <c r="W570" s="590"/>
      <c r="X570" s="590"/>
      <c r="Y570" s="590"/>
      <c r="Z570" s="590"/>
    </row>
    <row r="571" spans="1:26" ht="13.5" customHeight="1">
      <c r="A571" s="589"/>
      <c r="B571" s="590"/>
      <c r="C571" s="590"/>
      <c r="D571" s="605"/>
      <c r="E571" s="590"/>
      <c r="F571" s="625"/>
      <c r="G571" s="590"/>
      <c r="H571" s="590"/>
      <c r="I571" s="590"/>
      <c r="J571" s="590"/>
      <c r="K571" s="590"/>
      <c r="L571" s="590"/>
      <c r="M571" s="590"/>
      <c r="N571" s="590"/>
      <c r="O571" s="590"/>
      <c r="P571" s="590"/>
      <c r="Q571" s="590"/>
      <c r="R571" s="590"/>
      <c r="S571" s="590"/>
      <c r="T571" s="590"/>
      <c r="U571" s="590"/>
      <c r="V571" s="590"/>
      <c r="W571" s="590"/>
      <c r="X571" s="590"/>
      <c r="Y571" s="590"/>
      <c r="Z571" s="590"/>
    </row>
    <row r="572" spans="1:26" ht="13.5" customHeight="1">
      <c r="A572" s="589"/>
      <c r="B572" s="590"/>
      <c r="C572" s="590"/>
      <c r="D572" s="605"/>
      <c r="E572" s="590"/>
      <c r="F572" s="625"/>
      <c r="G572" s="590"/>
      <c r="H572" s="590"/>
      <c r="I572" s="590"/>
      <c r="J572" s="590"/>
      <c r="K572" s="590"/>
      <c r="L572" s="590"/>
      <c r="M572" s="590"/>
      <c r="N572" s="590"/>
      <c r="O572" s="590"/>
      <c r="P572" s="590"/>
      <c r="Q572" s="590"/>
      <c r="R572" s="590"/>
      <c r="S572" s="590"/>
      <c r="T572" s="590"/>
      <c r="U572" s="590"/>
      <c r="V572" s="590"/>
      <c r="W572" s="590"/>
      <c r="X572" s="590"/>
      <c r="Y572" s="590"/>
      <c r="Z572" s="590"/>
    </row>
    <row r="573" spans="1:26" ht="13.5" customHeight="1">
      <c r="A573" s="589"/>
      <c r="B573" s="590"/>
      <c r="C573" s="590"/>
      <c r="D573" s="605"/>
      <c r="E573" s="590"/>
      <c r="F573" s="625"/>
      <c r="G573" s="590"/>
      <c r="H573" s="590"/>
      <c r="I573" s="590"/>
      <c r="J573" s="590"/>
      <c r="K573" s="590"/>
      <c r="L573" s="590"/>
      <c r="M573" s="590"/>
      <c r="N573" s="590"/>
      <c r="O573" s="590"/>
      <c r="P573" s="590"/>
      <c r="Q573" s="590"/>
      <c r="R573" s="590"/>
      <c r="S573" s="590"/>
      <c r="T573" s="590"/>
      <c r="U573" s="590"/>
      <c r="V573" s="590"/>
      <c r="W573" s="590"/>
      <c r="X573" s="590"/>
      <c r="Y573" s="590"/>
      <c r="Z573" s="590"/>
    </row>
    <row r="574" spans="1:26" ht="13.5" customHeight="1">
      <c r="A574" s="589"/>
      <c r="B574" s="590"/>
      <c r="C574" s="590"/>
      <c r="D574" s="605"/>
      <c r="E574" s="590"/>
      <c r="F574" s="625"/>
      <c r="G574" s="590"/>
      <c r="H574" s="590"/>
      <c r="I574" s="590"/>
      <c r="J574" s="590"/>
      <c r="K574" s="590"/>
      <c r="L574" s="590"/>
      <c r="M574" s="590"/>
      <c r="N574" s="590"/>
      <c r="O574" s="590"/>
      <c r="P574" s="590"/>
      <c r="Q574" s="590"/>
      <c r="R574" s="590"/>
      <c r="S574" s="590"/>
      <c r="T574" s="590"/>
      <c r="U574" s="590"/>
      <c r="V574" s="590"/>
      <c r="W574" s="590"/>
      <c r="X574" s="590"/>
      <c r="Y574" s="590"/>
      <c r="Z574" s="590"/>
    </row>
    <row r="575" spans="1:26" ht="13.5" customHeight="1">
      <c r="A575" s="589"/>
      <c r="B575" s="590"/>
      <c r="C575" s="590"/>
      <c r="D575" s="605"/>
      <c r="E575" s="590"/>
      <c r="F575" s="625"/>
      <c r="G575" s="590"/>
      <c r="H575" s="590"/>
      <c r="I575" s="590"/>
      <c r="J575" s="590"/>
      <c r="K575" s="590"/>
      <c r="L575" s="590"/>
      <c r="M575" s="590"/>
      <c r="N575" s="590"/>
      <c r="O575" s="590"/>
      <c r="P575" s="590"/>
      <c r="Q575" s="590"/>
      <c r="R575" s="590"/>
      <c r="S575" s="590"/>
      <c r="T575" s="590"/>
      <c r="U575" s="590"/>
      <c r="V575" s="590"/>
      <c r="W575" s="590"/>
      <c r="X575" s="590"/>
      <c r="Y575" s="590"/>
      <c r="Z575" s="590"/>
    </row>
    <row r="576" spans="1:26" ht="13.5" customHeight="1">
      <c r="A576" s="589"/>
      <c r="B576" s="590"/>
      <c r="C576" s="590"/>
      <c r="D576" s="605"/>
      <c r="E576" s="590"/>
      <c r="F576" s="625"/>
      <c r="G576" s="590"/>
      <c r="H576" s="590"/>
      <c r="I576" s="590"/>
      <c r="J576" s="590"/>
      <c r="K576" s="590"/>
      <c r="L576" s="590"/>
      <c r="M576" s="590"/>
      <c r="N576" s="590"/>
      <c r="O576" s="590"/>
      <c r="P576" s="590"/>
      <c r="Q576" s="590"/>
      <c r="R576" s="590"/>
      <c r="S576" s="590"/>
      <c r="T576" s="590"/>
      <c r="U576" s="590"/>
      <c r="V576" s="590"/>
      <c r="W576" s="590"/>
      <c r="X576" s="590"/>
      <c r="Y576" s="590"/>
      <c r="Z576" s="590"/>
    </row>
    <row r="577" spans="1:26" ht="13.5" customHeight="1">
      <c r="A577" s="589"/>
      <c r="B577" s="590"/>
      <c r="C577" s="590"/>
      <c r="D577" s="605"/>
      <c r="E577" s="590"/>
      <c r="F577" s="625"/>
      <c r="G577" s="590"/>
      <c r="H577" s="590"/>
      <c r="I577" s="590"/>
      <c r="J577" s="590"/>
      <c r="K577" s="590"/>
      <c r="L577" s="590"/>
      <c r="M577" s="590"/>
      <c r="N577" s="590"/>
      <c r="O577" s="590"/>
      <c r="P577" s="590"/>
      <c r="Q577" s="590"/>
      <c r="R577" s="590"/>
      <c r="S577" s="590"/>
      <c r="T577" s="590"/>
      <c r="U577" s="590"/>
      <c r="V577" s="590"/>
      <c r="W577" s="590"/>
      <c r="X577" s="590"/>
      <c r="Y577" s="590"/>
      <c r="Z577" s="590"/>
    </row>
    <row r="578" spans="1:26" ht="13.5" customHeight="1">
      <c r="A578" s="589"/>
      <c r="B578" s="590"/>
      <c r="C578" s="590"/>
      <c r="D578" s="605"/>
      <c r="E578" s="590"/>
      <c r="F578" s="625"/>
      <c r="G578" s="590"/>
      <c r="H578" s="590"/>
      <c r="I578" s="590"/>
      <c r="J578" s="590"/>
      <c r="K578" s="590"/>
      <c r="L578" s="590"/>
      <c r="M578" s="590"/>
      <c r="N578" s="590"/>
      <c r="O578" s="590"/>
      <c r="P578" s="590"/>
      <c r="Q578" s="590"/>
      <c r="R578" s="590"/>
      <c r="S578" s="590"/>
      <c r="T578" s="590"/>
      <c r="U578" s="590"/>
      <c r="V578" s="590"/>
      <c r="W578" s="590"/>
      <c r="X578" s="590"/>
      <c r="Y578" s="590"/>
      <c r="Z578" s="590"/>
    </row>
    <row r="579" spans="1:26" ht="13.5" customHeight="1">
      <c r="A579" s="589"/>
      <c r="B579" s="590"/>
      <c r="C579" s="590"/>
      <c r="D579" s="605"/>
      <c r="E579" s="590"/>
      <c r="F579" s="625"/>
      <c r="G579" s="590"/>
      <c r="H579" s="590"/>
      <c r="I579" s="590"/>
      <c r="J579" s="590"/>
      <c r="K579" s="590"/>
      <c r="L579" s="590"/>
      <c r="M579" s="590"/>
      <c r="N579" s="590"/>
      <c r="O579" s="590"/>
      <c r="P579" s="590"/>
      <c r="Q579" s="590"/>
      <c r="R579" s="590"/>
      <c r="S579" s="590"/>
      <c r="T579" s="590"/>
      <c r="U579" s="590"/>
      <c r="V579" s="590"/>
      <c r="W579" s="590"/>
      <c r="X579" s="590"/>
      <c r="Y579" s="590"/>
      <c r="Z579" s="590"/>
    </row>
    <row r="580" spans="1:26" ht="13.5" customHeight="1">
      <c r="A580" s="589"/>
      <c r="B580" s="590"/>
      <c r="C580" s="590"/>
      <c r="D580" s="605"/>
      <c r="E580" s="590"/>
      <c r="F580" s="625"/>
      <c r="G580" s="590"/>
      <c r="H580" s="590"/>
      <c r="I580" s="590"/>
      <c r="J580" s="590"/>
      <c r="K580" s="590"/>
      <c r="L580" s="590"/>
      <c r="M580" s="590"/>
      <c r="N580" s="590"/>
      <c r="O580" s="590"/>
      <c r="P580" s="590"/>
      <c r="Q580" s="590"/>
      <c r="R580" s="590"/>
      <c r="S580" s="590"/>
      <c r="T580" s="590"/>
      <c r="U580" s="590"/>
      <c r="V580" s="590"/>
      <c r="W580" s="590"/>
      <c r="X580" s="590"/>
      <c r="Y580" s="590"/>
      <c r="Z580" s="590"/>
    </row>
    <row r="581" spans="1:26" ht="13.5" customHeight="1">
      <c r="A581" s="589"/>
      <c r="B581" s="590"/>
      <c r="C581" s="590"/>
      <c r="D581" s="605"/>
      <c r="E581" s="590"/>
      <c r="F581" s="625"/>
      <c r="G581" s="590"/>
      <c r="H581" s="590"/>
      <c r="I581" s="590"/>
      <c r="J581" s="590"/>
      <c r="K581" s="590"/>
      <c r="L581" s="590"/>
      <c r="M581" s="590"/>
      <c r="N581" s="590"/>
      <c r="O581" s="590"/>
      <c r="P581" s="590"/>
      <c r="Q581" s="590"/>
      <c r="R581" s="590"/>
      <c r="S581" s="590"/>
      <c r="T581" s="590"/>
      <c r="U581" s="590"/>
      <c r="V581" s="590"/>
      <c r="W581" s="590"/>
      <c r="X581" s="590"/>
      <c r="Y581" s="590"/>
      <c r="Z581" s="590"/>
    </row>
    <row r="582" spans="1:26" ht="13.5" customHeight="1">
      <c r="A582" s="589"/>
      <c r="B582" s="590"/>
      <c r="C582" s="590"/>
      <c r="D582" s="605"/>
      <c r="E582" s="590"/>
      <c r="F582" s="625"/>
      <c r="G582" s="590"/>
      <c r="H582" s="590"/>
      <c r="I582" s="590"/>
      <c r="J582" s="590"/>
      <c r="K582" s="590"/>
      <c r="L582" s="590"/>
      <c r="M582" s="590"/>
      <c r="N582" s="590"/>
      <c r="O582" s="590"/>
      <c r="P582" s="590"/>
      <c r="Q582" s="590"/>
      <c r="R582" s="590"/>
      <c r="S582" s="590"/>
      <c r="T582" s="590"/>
      <c r="U582" s="590"/>
      <c r="V582" s="590"/>
      <c r="W582" s="590"/>
      <c r="X582" s="590"/>
      <c r="Y582" s="590"/>
      <c r="Z582" s="590"/>
    </row>
    <row r="583" spans="1:26" ht="13.5" customHeight="1">
      <c r="A583" s="589"/>
      <c r="B583" s="590"/>
      <c r="C583" s="590"/>
      <c r="D583" s="605"/>
      <c r="E583" s="590"/>
      <c r="F583" s="625"/>
      <c r="G583" s="590"/>
      <c r="H583" s="590"/>
      <c r="I583" s="590"/>
      <c r="J583" s="590"/>
      <c r="K583" s="590"/>
      <c r="L583" s="590"/>
      <c r="M583" s="590"/>
      <c r="N583" s="590"/>
      <c r="O583" s="590"/>
      <c r="P583" s="590"/>
      <c r="Q583" s="590"/>
      <c r="R583" s="590"/>
      <c r="S583" s="590"/>
      <c r="T583" s="590"/>
      <c r="U583" s="590"/>
      <c r="V583" s="590"/>
      <c r="W583" s="590"/>
      <c r="X583" s="590"/>
      <c r="Y583" s="590"/>
      <c r="Z583" s="590"/>
    </row>
    <row r="584" spans="1:26" ht="13.5" customHeight="1">
      <c r="A584" s="589"/>
      <c r="B584" s="590"/>
      <c r="C584" s="590"/>
      <c r="D584" s="605"/>
      <c r="E584" s="590"/>
      <c r="F584" s="625"/>
      <c r="G584" s="590"/>
      <c r="H584" s="590"/>
      <c r="I584" s="590"/>
      <c r="J584" s="590"/>
      <c r="K584" s="590"/>
      <c r="L584" s="590"/>
      <c r="M584" s="590"/>
      <c r="N584" s="590"/>
      <c r="O584" s="590"/>
      <c r="P584" s="590"/>
      <c r="Q584" s="590"/>
      <c r="R584" s="590"/>
      <c r="S584" s="590"/>
      <c r="T584" s="590"/>
      <c r="U584" s="590"/>
      <c r="V584" s="590"/>
      <c r="W584" s="590"/>
      <c r="X584" s="590"/>
      <c r="Y584" s="590"/>
      <c r="Z584" s="590"/>
    </row>
    <row r="585" spans="1:26" ht="13.5" customHeight="1">
      <c r="A585" s="589"/>
      <c r="B585" s="590"/>
      <c r="C585" s="590"/>
      <c r="D585" s="605"/>
      <c r="E585" s="590"/>
      <c r="F585" s="625"/>
      <c r="G585" s="590"/>
      <c r="H585" s="590"/>
      <c r="I585" s="590"/>
      <c r="J585" s="590"/>
      <c r="K585" s="590"/>
      <c r="L585" s="590"/>
      <c r="M585" s="590"/>
      <c r="N585" s="590"/>
      <c r="O585" s="590"/>
      <c r="P585" s="590"/>
      <c r="Q585" s="590"/>
      <c r="R585" s="590"/>
      <c r="S585" s="590"/>
      <c r="T585" s="590"/>
      <c r="U585" s="590"/>
      <c r="V585" s="590"/>
      <c r="W585" s="590"/>
      <c r="X585" s="590"/>
      <c r="Y585" s="590"/>
      <c r="Z585" s="590"/>
    </row>
    <row r="586" spans="1:26" ht="13.5" customHeight="1">
      <c r="A586" s="589"/>
      <c r="B586" s="590"/>
      <c r="C586" s="590"/>
      <c r="D586" s="605"/>
      <c r="E586" s="590"/>
      <c r="F586" s="625"/>
      <c r="G586" s="590"/>
      <c r="H586" s="590"/>
      <c r="I586" s="590"/>
      <c r="J586" s="590"/>
      <c r="K586" s="590"/>
      <c r="L586" s="590"/>
      <c r="M586" s="590"/>
      <c r="N586" s="590"/>
      <c r="O586" s="590"/>
      <c r="P586" s="590"/>
      <c r="Q586" s="590"/>
      <c r="R586" s="590"/>
      <c r="S586" s="590"/>
      <c r="T586" s="590"/>
      <c r="U586" s="590"/>
      <c r="V586" s="590"/>
      <c r="W586" s="590"/>
      <c r="X586" s="590"/>
      <c r="Y586" s="590"/>
      <c r="Z586" s="590"/>
    </row>
    <row r="587" spans="1:26" ht="13.5" customHeight="1">
      <c r="A587" s="589"/>
      <c r="B587" s="590"/>
      <c r="C587" s="590"/>
      <c r="D587" s="605"/>
      <c r="E587" s="590"/>
      <c r="F587" s="625"/>
      <c r="G587" s="590"/>
      <c r="H587" s="590"/>
      <c r="I587" s="590"/>
      <c r="J587" s="590"/>
      <c r="K587" s="590"/>
      <c r="L587" s="590"/>
      <c r="M587" s="590"/>
      <c r="N587" s="590"/>
      <c r="O587" s="590"/>
      <c r="P587" s="590"/>
      <c r="Q587" s="590"/>
      <c r="R587" s="590"/>
      <c r="S587" s="590"/>
      <c r="T587" s="590"/>
      <c r="U587" s="590"/>
      <c r="V587" s="590"/>
      <c r="W587" s="590"/>
      <c r="X587" s="590"/>
      <c r="Y587" s="590"/>
      <c r="Z587" s="590"/>
    </row>
    <row r="588" spans="1:26" ht="13.5" customHeight="1">
      <c r="A588" s="589"/>
      <c r="B588" s="590"/>
      <c r="C588" s="590"/>
      <c r="D588" s="605"/>
      <c r="E588" s="590"/>
      <c r="F588" s="625"/>
      <c r="G588" s="590"/>
      <c r="H588" s="590"/>
      <c r="I588" s="590"/>
      <c r="J588" s="590"/>
      <c r="K588" s="590"/>
      <c r="L588" s="590"/>
      <c r="M588" s="590"/>
      <c r="N588" s="590"/>
      <c r="O588" s="590"/>
      <c r="P588" s="590"/>
      <c r="Q588" s="590"/>
      <c r="R588" s="590"/>
      <c r="S588" s="590"/>
      <c r="T588" s="590"/>
      <c r="U588" s="590"/>
      <c r="V588" s="590"/>
      <c r="W588" s="590"/>
      <c r="X588" s="590"/>
      <c r="Y588" s="590"/>
      <c r="Z588" s="590"/>
    </row>
    <row r="589" spans="1:26" ht="13.5" customHeight="1">
      <c r="A589" s="589"/>
      <c r="B589" s="590"/>
      <c r="C589" s="590"/>
      <c r="D589" s="605"/>
      <c r="E589" s="590"/>
      <c r="F589" s="625"/>
      <c r="G589" s="590"/>
      <c r="H589" s="590"/>
      <c r="I589" s="590"/>
      <c r="J589" s="590"/>
      <c r="K589" s="590"/>
      <c r="L589" s="590"/>
      <c r="M589" s="590"/>
      <c r="N589" s="590"/>
      <c r="O589" s="590"/>
      <c r="P589" s="590"/>
      <c r="Q589" s="590"/>
      <c r="R589" s="590"/>
      <c r="S589" s="590"/>
      <c r="T589" s="590"/>
      <c r="U589" s="590"/>
      <c r="V589" s="590"/>
      <c r="W589" s="590"/>
      <c r="X589" s="590"/>
      <c r="Y589" s="590"/>
      <c r="Z589" s="590"/>
    </row>
    <row r="590" spans="1:26" ht="13.5" customHeight="1">
      <c r="A590" s="589"/>
      <c r="B590" s="590"/>
      <c r="C590" s="590"/>
      <c r="D590" s="605"/>
      <c r="E590" s="590"/>
      <c r="F590" s="625"/>
      <c r="G590" s="590"/>
      <c r="H590" s="590"/>
      <c r="I590" s="590"/>
      <c r="J590" s="590"/>
      <c r="K590" s="590"/>
      <c r="L590" s="590"/>
      <c r="M590" s="590"/>
      <c r="N590" s="590"/>
      <c r="O590" s="590"/>
      <c r="P590" s="590"/>
      <c r="Q590" s="590"/>
      <c r="R590" s="590"/>
      <c r="S590" s="590"/>
      <c r="T590" s="590"/>
      <c r="U590" s="590"/>
      <c r="V590" s="590"/>
      <c r="W590" s="590"/>
      <c r="X590" s="590"/>
      <c r="Y590" s="590"/>
      <c r="Z590" s="590"/>
    </row>
    <row r="591" spans="1:26" ht="13.5" customHeight="1">
      <c r="A591" s="589"/>
      <c r="B591" s="590"/>
      <c r="C591" s="590"/>
      <c r="D591" s="605"/>
      <c r="E591" s="590"/>
      <c r="F591" s="625"/>
      <c r="G591" s="590"/>
      <c r="H591" s="590"/>
      <c r="I591" s="590"/>
      <c r="J591" s="590"/>
      <c r="K591" s="590"/>
      <c r="L591" s="590"/>
      <c r="M591" s="590"/>
      <c r="N591" s="590"/>
      <c r="O591" s="590"/>
      <c r="P591" s="590"/>
      <c r="Q591" s="590"/>
      <c r="R591" s="590"/>
      <c r="S591" s="590"/>
      <c r="T591" s="590"/>
      <c r="U591" s="590"/>
      <c r="V591" s="590"/>
      <c r="W591" s="590"/>
      <c r="X591" s="590"/>
      <c r="Y591" s="590"/>
      <c r="Z591" s="590"/>
    </row>
    <row r="592" spans="1:26" ht="13.5" customHeight="1">
      <c r="A592" s="589"/>
      <c r="B592" s="590"/>
      <c r="C592" s="590"/>
      <c r="D592" s="605"/>
      <c r="E592" s="590"/>
      <c r="F592" s="625"/>
      <c r="G592" s="590"/>
      <c r="H592" s="590"/>
      <c r="I592" s="590"/>
      <c r="J592" s="590"/>
      <c r="K592" s="590"/>
      <c r="L592" s="590"/>
      <c r="M592" s="590"/>
      <c r="N592" s="590"/>
      <c r="O592" s="590"/>
      <c r="P592" s="590"/>
      <c r="Q592" s="590"/>
      <c r="R592" s="590"/>
      <c r="S592" s="590"/>
      <c r="T592" s="590"/>
      <c r="U592" s="590"/>
      <c r="V592" s="590"/>
      <c r="W592" s="590"/>
      <c r="X592" s="590"/>
      <c r="Y592" s="590"/>
      <c r="Z592" s="590"/>
    </row>
    <row r="593" spans="1:26" ht="13.5" customHeight="1">
      <c r="A593" s="589"/>
      <c r="B593" s="590"/>
      <c r="C593" s="590"/>
      <c r="D593" s="605"/>
      <c r="E593" s="590"/>
      <c r="F593" s="625"/>
      <c r="G593" s="590"/>
      <c r="H593" s="590"/>
      <c r="I593" s="590"/>
      <c r="J593" s="590"/>
      <c r="K593" s="590"/>
      <c r="L593" s="590"/>
      <c r="M593" s="590"/>
      <c r="N593" s="590"/>
      <c r="O593" s="590"/>
      <c r="P593" s="590"/>
      <c r="Q593" s="590"/>
      <c r="R593" s="590"/>
      <c r="S593" s="590"/>
      <c r="T593" s="590"/>
      <c r="U593" s="590"/>
      <c r="V593" s="590"/>
      <c r="W593" s="590"/>
      <c r="X593" s="590"/>
      <c r="Y593" s="590"/>
      <c r="Z593" s="590"/>
    </row>
    <row r="594" spans="1:26" ht="13.5" customHeight="1">
      <c r="A594" s="589"/>
      <c r="B594" s="590"/>
      <c r="C594" s="590"/>
      <c r="D594" s="605"/>
      <c r="E594" s="590"/>
      <c r="F594" s="625"/>
      <c r="G594" s="590"/>
      <c r="H594" s="590"/>
      <c r="I594" s="590"/>
      <c r="J594" s="590"/>
      <c r="K594" s="590"/>
      <c r="L594" s="590"/>
      <c r="M594" s="590"/>
      <c r="N594" s="590"/>
      <c r="O594" s="590"/>
      <c r="P594" s="590"/>
      <c r="Q594" s="590"/>
      <c r="R594" s="590"/>
      <c r="S594" s="590"/>
      <c r="T594" s="590"/>
      <c r="U594" s="590"/>
      <c r="V594" s="590"/>
      <c r="W594" s="590"/>
      <c r="X594" s="590"/>
      <c r="Y594" s="590"/>
      <c r="Z594" s="590"/>
    </row>
    <row r="595" spans="1:26" ht="13.5" customHeight="1">
      <c r="A595" s="589"/>
      <c r="B595" s="590"/>
      <c r="C595" s="590"/>
      <c r="D595" s="605"/>
      <c r="E595" s="590"/>
      <c r="F595" s="625"/>
      <c r="G595" s="590"/>
      <c r="H595" s="590"/>
      <c r="I595" s="590"/>
      <c r="J595" s="590"/>
      <c r="K595" s="590"/>
      <c r="L595" s="590"/>
      <c r="M595" s="590"/>
      <c r="N595" s="590"/>
      <c r="O595" s="590"/>
      <c r="P595" s="590"/>
      <c r="Q595" s="590"/>
      <c r="R595" s="590"/>
      <c r="S595" s="590"/>
      <c r="T595" s="590"/>
      <c r="U595" s="590"/>
      <c r="V595" s="590"/>
      <c r="W595" s="590"/>
      <c r="X595" s="590"/>
      <c r="Y595" s="590"/>
      <c r="Z595" s="590"/>
    </row>
    <row r="596" spans="1:26" ht="13.5" customHeight="1">
      <c r="A596" s="589"/>
      <c r="B596" s="590"/>
      <c r="C596" s="590"/>
      <c r="D596" s="605"/>
      <c r="E596" s="590"/>
      <c r="F596" s="625"/>
      <c r="G596" s="590"/>
      <c r="H596" s="590"/>
      <c r="I596" s="590"/>
      <c r="J596" s="590"/>
      <c r="K596" s="590"/>
      <c r="L596" s="590"/>
      <c r="M596" s="590"/>
      <c r="N596" s="590"/>
      <c r="O596" s="590"/>
      <c r="P596" s="590"/>
      <c r="Q596" s="590"/>
      <c r="R596" s="590"/>
      <c r="S596" s="590"/>
      <c r="T596" s="590"/>
      <c r="U596" s="590"/>
      <c r="V596" s="590"/>
      <c r="W596" s="590"/>
      <c r="X596" s="590"/>
      <c r="Y596" s="590"/>
      <c r="Z596" s="590"/>
    </row>
    <row r="597" spans="1:26" ht="13.5" customHeight="1">
      <c r="A597" s="589"/>
      <c r="B597" s="590"/>
      <c r="C597" s="590"/>
      <c r="D597" s="605"/>
      <c r="E597" s="590"/>
      <c r="F597" s="625"/>
      <c r="G597" s="590"/>
      <c r="H597" s="590"/>
      <c r="I597" s="590"/>
      <c r="J597" s="590"/>
      <c r="K597" s="590"/>
      <c r="L597" s="590"/>
      <c r="M597" s="590"/>
      <c r="N597" s="590"/>
      <c r="O597" s="590"/>
      <c r="P597" s="590"/>
      <c r="Q597" s="590"/>
      <c r="R597" s="590"/>
      <c r="S597" s="590"/>
      <c r="T597" s="590"/>
      <c r="U597" s="590"/>
      <c r="V597" s="590"/>
      <c r="W597" s="590"/>
      <c r="X597" s="590"/>
      <c r="Y597" s="590"/>
      <c r="Z597" s="590"/>
    </row>
    <row r="598" spans="1:26" ht="13.5" customHeight="1">
      <c r="A598" s="589"/>
      <c r="B598" s="590"/>
      <c r="C598" s="590"/>
      <c r="D598" s="605"/>
      <c r="E598" s="590"/>
      <c r="F598" s="625"/>
      <c r="G598" s="590"/>
      <c r="H598" s="590"/>
      <c r="I598" s="590"/>
      <c r="J598" s="590"/>
      <c r="K598" s="590"/>
      <c r="L598" s="590"/>
      <c r="M598" s="590"/>
      <c r="N598" s="590"/>
      <c r="O598" s="590"/>
      <c r="P598" s="590"/>
      <c r="Q598" s="590"/>
      <c r="R598" s="590"/>
      <c r="S598" s="590"/>
      <c r="T598" s="590"/>
      <c r="U598" s="590"/>
      <c r="V598" s="590"/>
      <c r="W598" s="590"/>
      <c r="X598" s="590"/>
      <c r="Y598" s="590"/>
      <c r="Z598" s="590"/>
    </row>
    <row r="599" spans="1:26" ht="13.5" customHeight="1">
      <c r="A599" s="589"/>
      <c r="B599" s="590"/>
      <c r="C599" s="590"/>
      <c r="D599" s="605"/>
      <c r="E599" s="590"/>
      <c r="F599" s="625"/>
      <c r="G599" s="590"/>
      <c r="H599" s="590"/>
      <c r="I599" s="590"/>
      <c r="J599" s="590"/>
      <c r="K599" s="590"/>
      <c r="L599" s="590"/>
      <c r="M599" s="590"/>
      <c r="N599" s="590"/>
      <c r="O599" s="590"/>
      <c r="P599" s="590"/>
      <c r="Q599" s="590"/>
      <c r="R599" s="590"/>
      <c r="S599" s="590"/>
      <c r="T599" s="590"/>
      <c r="U599" s="590"/>
      <c r="V599" s="590"/>
      <c r="W599" s="590"/>
      <c r="X599" s="590"/>
      <c r="Y599" s="590"/>
      <c r="Z599" s="590"/>
    </row>
    <row r="600" spans="1:26" ht="13.5" customHeight="1">
      <c r="A600" s="589"/>
      <c r="B600" s="590"/>
      <c r="C600" s="590"/>
      <c r="D600" s="605"/>
      <c r="E600" s="590"/>
      <c r="F600" s="625"/>
      <c r="G600" s="590"/>
      <c r="H600" s="590"/>
      <c r="I600" s="590"/>
      <c r="J600" s="590"/>
      <c r="K600" s="590"/>
      <c r="L600" s="590"/>
      <c r="M600" s="590"/>
      <c r="N600" s="590"/>
      <c r="O600" s="590"/>
      <c r="P600" s="590"/>
      <c r="Q600" s="590"/>
      <c r="R600" s="590"/>
      <c r="S600" s="590"/>
      <c r="T600" s="590"/>
      <c r="U600" s="590"/>
      <c r="V600" s="590"/>
      <c r="W600" s="590"/>
      <c r="X600" s="590"/>
      <c r="Y600" s="590"/>
      <c r="Z600" s="590"/>
    </row>
    <row r="601" spans="1:26" ht="13.5" customHeight="1">
      <c r="A601" s="589"/>
      <c r="B601" s="590"/>
      <c r="C601" s="590"/>
      <c r="D601" s="605"/>
      <c r="E601" s="590"/>
      <c r="F601" s="625"/>
      <c r="G601" s="590"/>
      <c r="H601" s="590"/>
      <c r="I601" s="590"/>
      <c r="J601" s="590"/>
      <c r="K601" s="590"/>
      <c r="L601" s="590"/>
      <c r="M601" s="590"/>
      <c r="N601" s="590"/>
      <c r="O601" s="590"/>
      <c r="P601" s="590"/>
      <c r="Q601" s="590"/>
      <c r="R601" s="590"/>
      <c r="S601" s="590"/>
      <c r="T601" s="590"/>
      <c r="U601" s="590"/>
      <c r="V601" s="590"/>
      <c r="W601" s="590"/>
      <c r="X601" s="590"/>
      <c r="Y601" s="590"/>
      <c r="Z601" s="590"/>
    </row>
    <row r="602" spans="1:26" ht="13.5" customHeight="1">
      <c r="A602" s="589"/>
      <c r="B602" s="590"/>
      <c r="C602" s="590"/>
      <c r="D602" s="605"/>
      <c r="E602" s="590"/>
      <c r="F602" s="625"/>
      <c r="G602" s="590"/>
      <c r="H602" s="590"/>
      <c r="I602" s="590"/>
      <c r="J602" s="590"/>
      <c r="K602" s="590"/>
      <c r="L602" s="590"/>
      <c r="M602" s="590"/>
      <c r="N602" s="590"/>
      <c r="O602" s="590"/>
      <c r="P602" s="590"/>
      <c r="Q602" s="590"/>
      <c r="R602" s="590"/>
      <c r="S602" s="590"/>
      <c r="T602" s="590"/>
      <c r="U602" s="590"/>
      <c r="V602" s="590"/>
      <c r="W602" s="590"/>
      <c r="X602" s="590"/>
      <c r="Y602" s="590"/>
      <c r="Z602" s="590"/>
    </row>
    <row r="603" spans="1:26" ht="13.5" customHeight="1">
      <c r="A603" s="589"/>
      <c r="B603" s="590"/>
      <c r="C603" s="590"/>
      <c r="D603" s="605"/>
      <c r="E603" s="590"/>
      <c r="F603" s="625"/>
      <c r="G603" s="590"/>
      <c r="H603" s="590"/>
      <c r="I603" s="590"/>
      <c r="J603" s="590"/>
      <c r="K603" s="590"/>
      <c r="L603" s="590"/>
      <c r="M603" s="590"/>
      <c r="N603" s="590"/>
      <c r="O603" s="590"/>
      <c r="P603" s="590"/>
      <c r="Q603" s="590"/>
      <c r="R603" s="590"/>
      <c r="S603" s="590"/>
      <c r="T603" s="590"/>
      <c r="U603" s="590"/>
      <c r="V603" s="590"/>
      <c r="W603" s="590"/>
      <c r="X603" s="590"/>
      <c r="Y603" s="590"/>
      <c r="Z603" s="590"/>
    </row>
    <row r="604" spans="1:26" ht="13.5" customHeight="1">
      <c r="A604" s="589"/>
      <c r="B604" s="590"/>
      <c r="C604" s="590"/>
      <c r="D604" s="605"/>
      <c r="E604" s="590"/>
      <c r="F604" s="625"/>
      <c r="G604" s="590"/>
      <c r="H604" s="590"/>
      <c r="I604" s="590"/>
      <c r="J604" s="590"/>
      <c r="K604" s="590"/>
      <c r="L604" s="590"/>
      <c r="M604" s="590"/>
      <c r="N604" s="590"/>
      <c r="O604" s="590"/>
      <c r="P604" s="590"/>
      <c r="Q604" s="590"/>
      <c r="R604" s="590"/>
      <c r="S604" s="590"/>
      <c r="T604" s="590"/>
      <c r="U604" s="590"/>
      <c r="V604" s="590"/>
      <c r="W604" s="590"/>
      <c r="X604" s="590"/>
      <c r="Y604" s="590"/>
      <c r="Z604" s="590"/>
    </row>
    <row r="605" spans="1:26" ht="13.5" customHeight="1">
      <c r="A605" s="589"/>
      <c r="B605" s="590"/>
      <c r="C605" s="590"/>
      <c r="D605" s="605"/>
      <c r="E605" s="590"/>
      <c r="F605" s="625"/>
      <c r="G605" s="590"/>
      <c r="H605" s="590"/>
      <c r="I605" s="590"/>
      <c r="J605" s="590"/>
      <c r="K605" s="590"/>
      <c r="L605" s="590"/>
      <c r="M605" s="590"/>
      <c r="N605" s="590"/>
      <c r="O605" s="590"/>
      <c r="P605" s="590"/>
      <c r="Q605" s="590"/>
      <c r="R605" s="590"/>
      <c r="S605" s="590"/>
      <c r="T605" s="590"/>
      <c r="U605" s="590"/>
      <c r="V605" s="590"/>
      <c r="W605" s="590"/>
      <c r="X605" s="590"/>
      <c r="Y605" s="590"/>
      <c r="Z605" s="590"/>
    </row>
    <row r="606" spans="1:26" ht="13.5" customHeight="1">
      <c r="A606" s="589"/>
      <c r="B606" s="590"/>
      <c r="C606" s="590"/>
      <c r="D606" s="605"/>
      <c r="E606" s="590"/>
      <c r="F606" s="625"/>
      <c r="G606" s="590"/>
      <c r="H606" s="590"/>
      <c r="I606" s="590"/>
      <c r="J606" s="590"/>
      <c r="K606" s="590"/>
      <c r="L606" s="590"/>
      <c r="M606" s="590"/>
      <c r="N606" s="590"/>
      <c r="O606" s="590"/>
      <c r="P606" s="590"/>
      <c r="Q606" s="590"/>
      <c r="R606" s="590"/>
      <c r="S606" s="590"/>
      <c r="T606" s="590"/>
      <c r="U606" s="590"/>
      <c r="V606" s="590"/>
      <c r="W606" s="590"/>
      <c r="X606" s="590"/>
      <c r="Y606" s="590"/>
      <c r="Z606" s="590"/>
    </row>
    <row r="607" spans="1:26" ht="13.5" customHeight="1">
      <c r="A607" s="589"/>
      <c r="B607" s="590"/>
      <c r="C607" s="590"/>
      <c r="D607" s="605"/>
      <c r="E607" s="590"/>
      <c r="F607" s="625"/>
      <c r="G607" s="590"/>
      <c r="H607" s="590"/>
      <c r="I607" s="590"/>
      <c r="J607" s="590"/>
      <c r="K607" s="590"/>
      <c r="L607" s="590"/>
      <c r="M607" s="590"/>
      <c r="N607" s="590"/>
      <c r="O607" s="590"/>
      <c r="P607" s="590"/>
      <c r="Q607" s="590"/>
      <c r="R607" s="590"/>
      <c r="S607" s="590"/>
      <c r="T607" s="590"/>
      <c r="U607" s="590"/>
      <c r="V607" s="590"/>
      <c r="W607" s="590"/>
      <c r="X607" s="590"/>
      <c r="Y607" s="590"/>
      <c r="Z607" s="590"/>
    </row>
    <row r="608" spans="1:26" ht="13.5" customHeight="1">
      <c r="A608" s="589"/>
      <c r="B608" s="590"/>
      <c r="C608" s="590"/>
      <c r="D608" s="605"/>
      <c r="E608" s="590"/>
      <c r="F608" s="625"/>
      <c r="G608" s="590"/>
      <c r="H608" s="590"/>
      <c r="I608" s="590"/>
      <c r="J608" s="590"/>
      <c r="K608" s="590"/>
      <c r="L608" s="590"/>
      <c r="M608" s="590"/>
      <c r="N608" s="590"/>
      <c r="O608" s="590"/>
      <c r="P608" s="590"/>
      <c r="Q608" s="590"/>
      <c r="R608" s="590"/>
      <c r="S608" s="590"/>
      <c r="T608" s="590"/>
      <c r="U608" s="590"/>
      <c r="V608" s="590"/>
      <c r="W608" s="590"/>
      <c r="X608" s="590"/>
      <c r="Y608" s="590"/>
      <c r="Z608" s="590"/>
    </row>
    <row r="609" spans="1:26" ht="13.5" customHeight="1">
      <c r="A609" s="589"/>
      <c r="B609" s="590"/>
      <c r="C609" s="590"/>
      <c r="D609" s="605"/>
      <c r="E609" s="590"/>
      <c r="F609" s="625"/>
      <c r="G609" s="590"/>
      <c r="H609" s="590"/>
      <c r="I609" s="590"/>
      <c r="J609" s="590"/>
      <c r="K609" s="590"/>
      <c r="L609" s="590"/>
      <c r="M609" s="590"/>
      <c r="N609" s="590"/>
      <c r="O609" s="590"/>
      <c r="P609" s="590"/>
      <c r="Q609" s="590"/>
      <c r="R609" s="590"/>
      <c r="S609" s="590"/>
      <c r="T609" s="590"/>
      <c r="U609" s="590"/>
      <c r="V609" s="590"/>
      <c r="W609" s="590"/>
      <c r="X609" s="590"/>
      <c r="Y609" s="590"/>
      <c r="Z609" s="590"/>
    </row>
    <row r="610" spans="1:26" ht="13.5" customHeight="1">
      <c r="A610" s="589"/>
      <c r="B610" s="590"/>
      <c r="C610" s="590"/>
      <c r="D610" s="605"/>
      <c r="E610" s="590"/>
      <c r="F610" s="625"/>
      <c r="G610" s="590"/>
      <c r="H610" s="590"/>
      <c r="I610" s="590"/>
      <c r="J610" s="590"/>
      <c r="K610" s="590"/>
      <c r="L610" s="590"/>
      <c r="M610" s="590"/>
      <c r="N610" s="590"/>
      <c r="O610" s="590"/>
      <c r="P610" s="590"/>
      <c r="Q610" s="590"/>
      <c r="R610" s="590"/>
      <c r="S610" s="590"/>
      <c r="T610" s="590"/>
      <c r="U610" s="590"/>
      <c r="V610" s="590"/>
      <c r="W610" s="590"/>
      <c r="X610" s="590"/>
      <c r="Y610" s="590"/>
      <c r="Z610" s="590"/>
    </row>
    <row r="611" spans="1:26" ht="13.5" customHeight="1">
      <c r="A611" s="589"/>
      <c r="B611" s="590"/>
      <c r="C611" s="590"/>
      <c r="D611" s="605"/>
      <c r="E611" s="590"/>
      <c r="F611" s="625"/>
      <c r="G611" s="590"/>
      <c r="H611" s="590"/>
      <c r="I611" s="590"/>
      <c r="J611" s="590"/>
      <c r="K611" s="590"/>
      <c r="L611" s="590"/>
      <c r="M611" s="590"/>
      <c r="N611" s="590"/>
      <c r="O611" s="590"/>
      <c r="P611" s="590"/>
      <c r="Q611" s="590"/>
      <c r="R611" s="590"/>
      <c r="S611" s="590"/>
      <c r="T611" s="590"/>
      <c r="U611" s="590"/>
      <c r="V611" s="590"/>
      <c r="W611" s="590"/>
      <c r="X611" s="590"/>
      <c r="Y611" s="590"/>
      <c r="Z611" s="590"/>
    </row>
    <row r="612" spans="1:26" ht="13.5" customHeight="1">
      <c r="A612" s="589"/>
      <c r="B612" s="590"/>
      <c r="C612" s="590"/>
      <c r="D612" s="605"/>
      <c r="E612" s="590"/>
      <c r="F612" s="625"/>
      <c r="G612" s="590"/>
      <c r="H612" s="590"/>
      <c r="I612" s="590"/>
      <c r="J612" s="590"/>
      <c r="K612" s="590"/>
      <c r="L612" s="590"/>
      <c r="M612" s="590"/>
      <c r="N612" s="590"/>
      <c r="O612" s="590"/>
      <c r="P612" s="590"/>
      <c r="Q612" s="590"/>
      <c r="R612" s="590"/>
      <c r="S612" s="590"/>
      <c r="T612" s="590"/>
      <c r="U612" s="590"/>
      <c r="V612" s="590"/>
      <c r="W612" s="590"/>
      <c r="X612" s="590"/>
      <c r="Y612" s="590"/>
      <c r="Z612" s="590"/>
    </row>
    <row r="613" spans="1:26" ht="13.5" customHeight="1">
      <c r="A613" s="589"/>
      <c r="B613" s="590"/>
      <c r="C613" s="590"/>
      <c r="D613" s="605"/>
      <c r="E613" s="590"/>
      <c r="F613" s="625"/>
      <c r="G613" s="590"/>
      <c r="H613" s="590"/>
      <c r="I613" s="590"/>
      <c r="J613" s="590"/>
      <c r="K613" s="590"/>
      <c r="L613" s="590"/>
      <c r="M613" s="590"/>
      <c r="N613" s="590"/>
      <c r="O613" s="590"/>
      <c r="P613" s="590"/>
      <c r="Q613" s="590"/>
      <c r="R613" s="590"/>
      <c r="S613" s="590"/>
      <c r="T613" s="590"/>
      <c r="U613" s="590"/>
      <c r="V613" s="590"/>
      <c r="W613" s="590"/>
      <c r="X613" s="590"/>
      <c r="Y613" s="590"/>
      <c r="Z613" s="590"/>
    </row>
    <row r="614" spans="1:26" ht="13.5" customHeight="1">
      <c r="A614" s="589"/>
      <c r="B614" s="590"/>
      <c r="C614" s="590"/>
      <c r="D614" s="605"/>
      <c r="E614" s="590"/>
      <c r="F614" s="625"/>
      <c r="G614" s="590"/>
      <c r="H614" s="590"/>
      <c r="I614" s="590"/>
      <c r="J614" s="590"/>
      <c r="K614" s="590"/>
      <c r="L614" s="590"/>
      <c r="M614" s="590"/>
      <c r="N614" s="590"/>
      <c r="O614" s="590"/>
      <c r="P614" s="590"/>
      <c r="Q614" s="590"/>
      <c r="R614" s="590"/>
      <c r="S614" s="590"/>
      <c r="T614" s="590"/>
      <c r="U614" s="590"/>
      <c r="V614" s="590"/>
      <c r="W614" s="590"/>
      <c r="X614" s="590"/>
      <c r="Y614" s="590"/>
      <c r="Z614" s="590"/>
    </row>
    <row r="615" spans="1:26" ht="13.5" customHeight="1">
      <c r="A615" s="589"/>
      <c r="B615" s="590"/>
      <c r="C615" s="590"/>
      <c r="D615" s="605"/>
      <c r="E615" s="590"/>
      <c r="F615" s="625"/>
      <c r="G615" s="590"/>
      <c r="H615" s="590"/>
      <c r="I615" s="590"/>
      <c r="J615" s="590"/>
      <c r="K615" s="590"/>
      <c r="L615" s="590"/>
      <c r="M615" s="590"/>
      <c r="N615" s="590"/>
      <c r="O615" s="590"/>
      <c r="P615" s="590"/>
      <c r="Q615" s="590"/>
      <c r="R615" s="590"/>
      <c r="S615" s="590"/>
      <c r="T615" s="590"/>
      <c r="U615" s="590"/>
      <c r="V615" s="590"/>
      <c r="W615" s="590"/>
      <c r="X615" s="590"/>
      <c r="Y615" s="590"/>
      <c r="Z615" s="590"/>
    </row>
    <row r="616" spans="1:26" ht="13.5" customHeight="1">
      <c r="A616" s="589"/>
      <c r="B616" s="590"/>
      <c r="C616" s="590"/>
      <c r="D616" s="605"/>
      <c r="E616" s="590"/>
      <c r="F616" s="625"/>
      <c r="G616" s="590"/>
      <c r="H616" s="590"/>
      <c r="I616" s="590"/>
      <c r="J616" s="590"/>
      <c r="K616" s="590"/>
      <c r="L616" s="590"/>
      <c r="M616" s="590"/>
      <c r="N616" s="590"/>
      <c r="O616" s="590"/>
      <c r="P616" s="590"/>
      <c r="Q616" s="590"/>
      <c r="R616" s="590"/>
      <c r="S616" s="590"/>
      <c r="T616" s="590"/>
      <c r="U616" s="590"/>
      <c r="V616" s="590"/>
      <c r="W616" s="590"/>
      <c r="X616" s="590"/>
      <c r="Y616" s="590"/>
      <c r="Z616" s="590"/>
    </row>
    <row r="617" spans="1:26" ht="13.5" customHeight="1">
      <c r="A617" s="589"/>
      <c r="B617" s="590"/>
      <c r="C617" s="590"/>
      <c r="D617" s="605"/>
      <c r="E617" s="590"/>
      <c r="F617" s="625"/>
      <c r="G617" s="590"/>
      <c r="H617" s="590"/>
      <c r="I617" s="590"/>
      <c r="J617" s="590"/>
      <c r="K617" s="590"/>
      <c r="L617" s="590"/>
      <c r="M617" s="590"/>
      <c r="N617" s="590"/>
      <c r="O617" s="590"/>
      <c r="P617" s="590"/>
      <c r="Q617" s="590"/>
      <c r="R617" s="590"/>
      <c r="S617" s="590"/>
      <c r="T617" s="590"/>
      <c r="U617" s="590"/>
      <c r="V617" s="590"/>
      <c r="W617" s="590"/>
      <c r="X617" s="590"/>
      <c r="Y617" s="590"/>
      <c r="Z617" s="590"/>
    </row>
    <row r="618" spans="1:26" ht="13.5" customHeight="1">
      <c r="A618" s="589"/>
      <c r="B618" s="590"/>
      <c r="C618" s="590"/>
      <c r="D618" s="605"/>
      <c r="E618" s="590"/>
      <c r="F618" s="625"/>
      <c r="G618" s="590"/>
      <c r="H618" s="590"/>
      <c r="I618" s="590"/>
      <c r="J618" s="590"/>
      <c r="K618" s="590"/>
      <c r="L618" s="590"/>
      <c r="M618" s="590"/>
      <c r="N618" s="590"/>
      <c r="O618" s="590"/>
      <c r="P618" s="590"/>
      <c r="Q618" s="590"/>
      <c r="R618" s="590"/>
      <c r="S618" s="590"/>
      <c r="T618" s="590"/>
      <c r="U618" s="590"/>
      <c r="V618" s="590"/>
      <c r="W618" s="590"/>
      <c r="X618" s="590"/>
      <c r="Y618" s="590"/>
      <c r="Z618" s="590"/>
    </row>
    <row r="619" spans="1:26" ht="13.5" customHeight="1">
      <c r="A619" s="589"/>
      <c r="B619" s="590"/>
      <c r="C619" s="590"/>
      <c r="D619" s="605"/>
      <c r="E619" s="590"/>
      <c r="F619" s="625"/>
      <c r="G619" s="590"/>
      <c r="H619" s="590"/>
      <c r="I619" s="590"/>
      <c r="J619" s="590"/>
      <c r="K619" s="590"/>
      <c r="L619" s="590"/>
      <c r="M619" s="590"/>
      <c r="N619" s="590"/>
      <c r="O619" s="590"/>
      <c r="P619" s="590"/>
      <c r="Q619" s="590"/>
      <c r="R619" s="590"/>
      <c r="S619" s="590"/>
      <c r="T619" s="590"/>
      <c r="U619" s="590"/>
      <c r="V619" s="590"/>
      <c r="W619" s="590"/>
      <c r="X619" s="590"/>
      <c r="Y619" s="590"/>
      <c r="Z619" s="590"/>
    </row>
    <row r="620" spans="1:26" ht="13.5" customHeight="1">
      <c r="A620" s="589"/>
      <c r="B620" s="590"/>
      <c r="C620" s="590"/>
      <c r="D620" s="605"/>
      <c r="E620" s="590"/>
      <c r="F620" s="625"/>
      <c r="G620" s="590"/>
      <c r="H620" s="590"/>
      <c r="I620" s="590"/>
      <c r="J620" s="590"/>
      <c r="K620" s="590"/>
      <c r="L620" s="590"/>
      <c r="M620" s="590"/>
      <c r="N620" s="590"/>
      <c r="O620" s="590"/>
      <c r="P620" s="590"/>
      <c r="Q620" s="590"/>
      <c r="R620" s="590"/>
      <c r="S620" s="590"/>
      <c r="T620" s="590"/>
      <c r="U620" s="590"/>
      <c r="V620" s="590"/>
      <c r="W620" s="590"/>
      <c r="X620" s="590"/>
      <c r="Y620" s="590"/>
      <c r="Z620" s="590"/>
    </row>
    <row r="621" spans="1:26" ht="13.5" customHeight="1">
      <c r="A621" s="589"/>
      <c r="B621" s="590"/>
      <c r="C621" s="590"/>
      <c r="D621" s="605"/>
      <c r="E621" s="590"/>
      <c r="F621" s="625"/>
      <c r="G621" s="590"/>
      <c r="H621" s="590"/>
      <c r="I621" s="590"/>
      <c r="J621" s="590"/>
      <c r="K621" s="590"/>
      <c r="L621" s="590"/>
      <c r="M621" s="590"/>
      <c r="N621" s="590"/>
      <c r="O621" s="590"/>
      <c r="P621" s="590"/>
      <c r="Q621" s="590"/>
      <c r="R621" s="590"/>
      <c r="S621" s="590"/>
      <c r="T621" s="590"/>
      <c r="U621" s="590"/>
      <c r="V621" s="590"/>
      <c r="W621" s="590"/>
      <c r="X621" s="590"/>
      <c r="Y621" s="590"/>
      <c r="Z621" s="590"/>
    </row>
    <row r="622" spans="1:26" ht="13.5" customHeight="1">
      <c r="A622" s="589"/>
      <c r="B622" s="590"/>
      <c r="C622" s="590"/>
      <c r="D622" s="605"/>
      <c r="E622" s="590"/>
      <c r="F622" s="625"/>
      <c r="G622" s="590"/>
      <c r="H622" s="590"/>
      <c r="I622" s="590"/>
      <c r="J622" s="590"/>
      <c r="K622" s="590"/>
      <c r="L622" s="590"/>
      <c r="M622" s="590"/>
      <c r="N622" s="590"/>
      <c r="O622" s="590"/>
      <c r="P622" s="590"/>
      <c r="Q622" s="590"/>
      <c r="R622" s="590"/>
      <c r="S622" s="590"/>
      <c r="T622" s="590"/>
      <c r="U622" s="590"/>
      <c r="V622" s="590"/>
      <c r="W622" s="590"/>
      <c r="X622" s="590"/>
      <c r="Y622" s="590"/>
      <c r="Z622" s="590"/>
    </row>
    <row r="623" spans="1:26" ht="13.5" customHeight="1">
      <c r="A623" s="589"/>
      <c r="B623" s="590"/>
      <c r="C623" s="590"/>
      <c r="D623" s="605"/>
      <c r="E623" s="590"/>
      <c r="F623" s="625"/>
      <c r="G623" s="590"/>
      <c r="H623" s="590"/>
      <c r="I623" s="590"/>
      <c r="J623" s="590"/>
      <c r="K623" s="590"/>
      <c r="L623" s="590"/>
      <c r="M623" s="590"/>
      <c r="N623" s="590"/>
      <c r="O623" s="590"/>
      <c r="P623" s="590"/>
      <c r="Q623" s="590"/>
      <c r="R623" s="590"/>
      <c r="S623" s="590"/>
      <c r="T623" s="590"/>
      <c r="U623" s="590"/>
      <c r="V623" s="590"/>
      <c r="W623" s="590"/>
      <c r="X623" s="590"/>
      <c r="Y623" s="590"/>
      <c r="Z623" s="590"/>
    </row>
    <row r="624" spans="1:26" ht="13.5" customHeight="1">
      <c r="A624" s="589"/>
      <c r="B624" s="590"/>
      <c r="C624" s="590"/>
      <c r="D624" s="605"/>
      <c r="E624" s="590"/>
      <c r="F624" s="625"/>
      <c r="G624" s="590"/>
      <c r="H624" s="590"/>
      <c r="I624" s="590"/>
      <c r="J624" s="590"/>
      <c r="K624" s="590"/>
      <c r="L624" s="590"/>
      <c r="M624" s="590"/>
      <c r="N624" s="590"/>
      <c r="O624" s="590"/>
      <c r="P624" s="590"/>
      <c r="Q624" s="590"/>
      <c r="R624" s="590"/>
      <c r="S624" s="590"/>
      <c r="T624" s="590"/>
      <c r="U624" s="590"/>
      <c r="V624" s="590"/>
      <c r="W624" s="590"/>
      <c r="X624" s="590"/>
      <c r="Y624" s="590"/>
      <c r="Z624" s="590"/>
    </row>
    <row r="625" spans="1:26" ht="13.5" customHeight="1">
      <c r="A625" s="589"/>
      <c r="B625" s="590"/>
      <c r="C625" s="590"/>
      <c r="D625" s="605"/>
      <c r="E625" s="590"/>
      <c r="F625" s="625"/>
      <c r="G625" s="590"/>
      <c r="H625" s="590"/>
      <c r="I625" s="590"/>
      <c r="J625" s="590"/>
      <c r="K625" s="590"/>
      <c r="L625" s="590"/>
      <c r="M625" s="590"/>
      <c r="N625" s="590"/>
      <c r="O625" s="590"/>
      <c r="P625" s="590"/>
      <c r="Q625" s="590"/>
      <c r="R625" s="590"/>
      <c r="S625" s="590"/>
      <c r="T625" s="590"/>
      <c r="U625" s="590"/>
      <c r="V625" s="590"/>
      <c r="W625" s="590"/>
      <c r="X625" s="590"/>
      <c r="Y625" s="590"/>
      <c r="Z625" s="590"/>
    </row>
    <row r="626" spans="1:26" ht="13.5" customHeight="1">
      <c r="A626" s="589"/>
      <c r="B626" s="590"/>
      <c r="C626" s="590"/>
      <c r="D626" s="605"/>
      <c r="E626" s="590"/>
      <c r="F626" s="625"/>
      <c r="G626" s="590"/>
      <c r="H626" s="590"/>
      <c r="I626" s="590"/>
      <c r="J626" s="590"/>
      <c r="K626" s="590"/>
      <c r="L626" s="590"/>
      <c r="M626" s="590"/>
      <c r="N626" s="590"/>
      <c r="O626" s="590"/>
      <c r="P626" s="590"/>
      <c r="Q626" s="590"/>
      <c r="R626" s="590"/>
      <c r="S626" s="590"/>
      <c r="T626" s="590"/>
      <c r="U626" s="590"/>
      <c r="V626" s="590"/>
      <c r="W626" s="590"/>
      <c r="X626" s="590"/>
      <c r="Y626" s="590"/>
      <c r="Z626" s="590"/>
    </row>
    <row r="627" spans="1:26" ht="13.5" customHeight="1">
      <c r="A627" s="589"/>
      <c r="B627" s="590"/>
      <c r="C627" s="590"/>
      <c r="D627" s="605"/>
      <c r="E627" s="590"/>
      <c r="F627" s="625"/>
      <c r="G627" s="590"/>
      <c r="H627" s="590"/>
      <c r="I627" s="590"/>
      <c r="J627" s="590"/>
      <c r="K627" s="590"/>
      <c r="L627" s="590"/>
      <c r="M627" s="590"/>
      <c r="N627" s="590"/>
      <c r="O627" s="590"/>
      <c r="P627" s="590"/>
      <c r="Q627" s="590"/>
      <c r="R627" s="590"/>
      <c r="S627" s="590"/>
      <c r="T627" s="590"/>
      <c r="U627" s="590"/>
      <c r="V627" s="590"/>
      <c r="W627" s="590"/>
      <c r="X627" s="590"/>
      <c r="Y627" s="590"/>
      <c r="Z627" s="590"/>
    </row>
    <row r="628" spans="1:26" ht="13.5" customHeight="1">
      <c r="A628" s="589"/>
      <c r="B628" s="590"/>
      <c r="C628" s="590"/>
      <c r="D628" s="605"/>
      <c r="E628" s="590"/>
      <c r="F628" s="625"/>
      <c r="G628" s="590"/>
      <c r="H628" s="590"/>
      <c r="I628" s="590"/>
      <c r="J628" s="590"/>
      <c r="K628" s="590"/>
      <c r="L628" s="590"/>
      <c r="M628" s="590"/>
      <c r="N628" s="590"/>
      <c r="O628" s="590"/>
      <c r="P628" s="590"/>
      <c r="Q628" s="590"/>
      <c r="R628" s="590"/>
      <c r="S628" s="590"/>
      <c r="T628" s="590"/>
      <c r="U628" s="590"/>
      <c r="V628" s="590"/>
      <c r="W628" s="590"/>
      <c r="X628" s="590"/>
      <c r="Y628" s="590"/>
      <c r="Z628" s="590"/>
    </row>
    <row r="629" spans="1:26" ht="13.5" customHeight="1">
      <c r="A629" s="589"/>
      <c r="B629" s="590"/>
      <c r="C629" s="590"/>
      <c r="D629" s="605"/>
      <c r="E629" s="590"/>
      <c r="F629" s="625"/>
      <c r="G629" s="590"/>
      <c r="H629" s="590"/>
      <c r="I629" s="590"/>
      <c r="J629" s="590"/>
      <c r="K629" s="590"/>
      <c r="L629" s="590"/>
      <c r="M629" s="590"/>
      <c r="N629" s="590"/>
      <c r="O629" s="590"/>
      <c r="P629" s="590"/>
      <c r="Q629" s="590"/>
      <c r="R629" s="590"/>
      <c r="S629" s="590"/>
      <c r="T629" s="590"/>
      <c r="U629" s="590"/>
      <c r="V629" s="590"/>
      <c r="W629" s="590"/>
      <c r="X629" s="590"/>
      <c r="Y629" s="590"/>
      <c r="Z629" s="590"/>
    </row>
    <row r="630" spans="1:26" ht="13.5" customHeight="1">
      <c r="A630" s="589"/>
      <c r="B630" s="590"/>
      <c r="C630" s="590"/>
      <c r="D630" s="605"/>
      <c r="E630" s="590"/>
      <c r="F630" s="625"/>
      <c r="G630" s="590"/>
      <c r="H630" s="590"/>
      <c r="I630" s="590"/>
      <c r="J630" s="590"/>
      <c r="K630" s="590"/>
      <c r="L630" s="590"/>
      <c r="M630" s="590"/>
      <c r="N630" s="590"/>
      <c r="O630" s="590"/>
      <c r="P630" s="590"/>
      <c r="Q630" s="590"/>
      <c r="R630" s="590"/>
      <c r="S630" s="590"/>
      <c r="T630" s="590"/>
      <c r="U630" s="590"/>
      <c r="V630" s="590"/>
      <c r="W630" s="590"/>
      <c r="X630" s="590"/>
      <c r="Y630" s="590"/>
      <c r="Z630" s="590"/>
    </row>
    <row r="631" spans="1:26" ht="13.5" customHeight="1">
      <c r="A631" s="589"/>
      <c r="B631" s="590"/>
      <c r="C631" s="590"/>
      <c r="D631" s="605"/>
      <c r="E631" s="590"/>
      <c r="F631" s="625"/>
      <c r="G631" s="590"/>
      <c r="H631" s="590"/>
      <c r="I631" s="590"/>
      <c r="J631" s="590"/>
      <c r="K631" s="590"/>
      <c r="L631" s="590"/>
      <c r="M631" s="590"/>
      <c r="N631" s="590"/>
      <c r="O631" s="590"/>
      <c r="P631" s="590"/>
      <c r="Q631" s="590"/>
      <c r="R631" s="590"/>
      <c r="S631" s="590"/>
      <c r="T631" s="590"/>
      <c r="U631" s="590"/>
      <c r="V631" s="590"/>
      <c r="W631" s="590"/>
      <c r="X631" s="590"/>
      <c r="Y631" s="590"/>
      <c r="Z631" s="590"/>
    </row>
    <row r="632" spans="1:26" ht="13.5" customHeight="1">
      <c r="A632" s="589"/>
      <c r="B632" s="590"/>
      <c r="C632" s="590"/>
      <c r="D632" s="605"/>
      <c r="E632" s="590"/>
      <c r="F632" s="625"/>
      <c r="G632" s="590"/>
      <c r="H632" s="590"/>
      <c r="I632" s="590"/>
      <c r="J632" s="590"/>
      <c r="K632" s="590"/>
      <c r="L632" s="590"/>
      <c r="M632" s="590"/>
      <c r="N632" s="590"/>
      <c r="O632" s="590"/>
      <c r="P632" s="590"/>
      <c r="Q632" s="590"/>
      <c r="R632" s="590"/>
      <c r="S632" s="590"/>
      <c r="T632" s="590"/>
      <c r="U632" s="590"/>
      <c r="V632" s="590"/>
      <c r="W632" s="590"/>
      <c r="X632" s="590"/>
      <c r="Y632" s="590"/>
      <c r="Z632" s="590"/>
    </row>
    <row r="633" spans="1:26" ht="13.5" customHeight="1">
      <c r="A633" s="589"/>
      <c r="B633" s="590"/>
      <c r="C633" s="590"/>
      <c r="D633" s="605"/>
      <c r="E633" s="590"/>
      <c r="F633" s="625"/>
      <c r="G633" s="590"/>
      <c r="H633" s="590"/>
      <c r="I633" s="590"/>
      <c r="J633" s="590"/>
      <c r="K633" s="590"/>
      <c r="L633" s="590"/>
      <c r="M633" s="590"/>
      <c r="N633" s="590"/>
      <c r="O633" s="590"/>
      <c r="P633" s="590"/>
      <c r="Q633" s="590"/>
      <c r="R633" s="590"/>
      <c r="S633" s="590"/>
      <c r="T633" s="590"/>
      <c r="U633" s="590"/>
      <c r="V633" s="590"/>
      <c r="W633" s="590"/>
      <c r="X633" s="590"/>
      <c r="Y633" s="590"/>
      <c r="Z633" s="590"/>
    </row>
    <row r="634" spans="1:26" ht="13.5" customHeight="1">
      <c r="A634" s="589"/>
      <c r="B634" s="590"/>
      <c r="C634" s="590"/>
      <c r="D634" s="605"/>
      <c r="E634" s="590"/>
      <c r="F634" s="625"/>
      <c r="G634" s="590"/>
      <c r="H634" s="590"/>
      <c r="I634" s="590"/>
      <c r="J634" s="590"/>
      <c r="K634" s="590"/>
      <c r="L634" s="590"/>
      <c r="M634" s="590"/>
      <c r="N634" s="590"/>
      <c r="O634" s="590"/>
      <c r="P634" s="590"/>
      <c r="Q634" s="590"/>
      <c r="R634" s="590"/>
      <c r="S634" s="590"/>
      <c r="T634" s="590"/>
      <c r="U634" s="590"/>
      <c r="V634" s="590"/>
      <c r="W634" s="590"/>
      <c r="X634" s="590"/>
      <c r="Y634" s="590"/>
      <c r="Z634" s="590"/>
    </row>
    <row r="635" spans="1:26" ht="13.5" customHeight="1">
      <c r="A635" s="589"/>
      <c r="B635" s="590"/>
      <c r="C635" s="590"/>
      <c r="D635" s="605"/>
      <c r="E635" s="590"/>
      <c r="F635" s="625"/>
      <c r="G635" s="590"/>
      <c r="H635" s="590"/>
      <c r="I635" s="590"/>
      <c r="J635" s="590"/>
      <c r="K635" s="590"/>
      <c r="L635" s="590"/>
      <c r="M635" s="590"/>
      <c r="N635" s="590"/>
      <c r="O635" s="590"/>
      <c r="P635" s="590"/>
      <c r="Q635" s="590"/>
      <c r="R635" s="590"/>
      <c r="S635" s="590"/>
      <c r="T635" s="590"/>
      <c r="U635" s="590"/>
      <c r="V635" s="590"/>
      <c r="W635" s="590"/>
      <c r="X635" s="590"/>
      <c r="Y635" s="590"/>
      <c r="Z635" s="590"/>
    </row>
    <row r="636" spans="1:26" ht="13.5" customHeight="1">
      <c r="A636" s="589"/>
      <c r="B636" s="590"/>
      <c r="C636" s="590"/>
      <c r="D636" s="605"/>
      <c r="E636" s="590"/>
      <c r="F636" s="625"/>
      <c r="G636" s="590"/>
      <c r="H636" s="590"/>
      <c r="I636" s="590"/>
      <c r="J636" s="590"/>
      <c r="K636" s="590"/>
      <c r="L636" s="590"/>
      <c r="M636" s="590"/>
      <c r="N636" s="590"/>
      <c r="O636" s="590"/>
      <c r="P636" s="590"/>
      <c r="Q636" s="590"/>
      <c r="R636" s="590"/>
      <c r="S636" s="590"/>
      <c r="T636" s="590"/>
      <c r="U636" s="590"/>
      <c r="V636" s="590"/>
      <c r="W636" s="590"/>
      <c r="X636" s="590"/>
      <c r="Y636" s="590"/>
      <c r="Z636" s="590"/>
    </row>
    <row r="637" spans="1:26" ht="13.5" customHeight="1">
      <c r="A637" s="589"/>
      <c r="B637" s="590"/>
      <c r="C637" s="590"/>
      <c r="D637" s="605"/>
      <c r="E637" s="590"/>
      <c r="F637" s="625"/>
      <c r="G637" s="590"/>
      <c r="H637" s="590"/>
      <c r="I637" s="590"/>
      <c r="J637" s="590"/>
      <c r="K637" s="590"/>
      <c r="L637" s="590"/>
      <c r="M637" s="590"/>
      <c r="N637" s="590"/>
      <c r="O637" s="590"/>
      <c r="P637" s="590"/>
      <c r="Q637" s="590"/>
      <c r="R637" s="590"/>
      <c r="S637" s="590"/>
      <c r="T637" s="590"/>
      <c r="U637" s="590"/>
      <c r="V637" s="590"/>
      <c r="W637" s="590"/>
      <c r="X637" s="590"/>
      <c r="Y637" s="590"/>
      <c r="Z637" s="590"/>
    </row>
    <row r="638" spans="1:26" ht="13.5" customHeight="1">
      <c r="A638" s="589"/>
      <c r="B638" s="590"/>
      <c r="C638" s="590"/>
      <c r="D638" s="605"/>
      <c r="E638" s="590"/>
      <c r="F638" s="625"/>
      <c r="G638" s="590"/>
      <c r="H638" s="590"/>
      <c r="I638" s="590"/>
      <c r="J638" s="590"/>
      <c r="K638" s="590"/>
      <c r="L638" s="590"/>
      <c r="M638" s="590"/>
      <c r="N638" s="590"/>
      <c r="O638" s="590"/>
      <c r="P638" s="590"/>
      <c r="Q638" s="590"/>
      <c r="R638" s="590"/>
      <c r="S638" s="590"/>
      <c r="T638" s="590"/>
      <c r="U638" s="590"/>
      <c r="V638" s="590"/>
      <c r="W638" s="590"/>
      <c r="X638" s="590"/>
      <c r="Y638" s="590"/>
      <c r="Z638" s="590"/>
    </row>
    <row r="639" spans="1:26" ht="13.5" customHeight="1">
      <c r="A639" s="589"/>
      <c r="B639" s="590"/>
      <c r="C639" s="590"/>
      <c r="D639" s="605"/>
      <c r="E639" s="590"/>
      <c r="F639" s="625"/>
      <c r="G639" s="590"/>
      <c r="H639" s="590"/>
      <c r="I639" s="590"/>
      <c r="J639" s="590"/>
      <c r="K639" s="590"/>
      <c r="L639" s="590"/>
      <c r="M639" s="590"/>
      <c r="N639" s="590"/>
      <c r="O639" s="590"/>
      <c r="P639" s="590"/>
      <c r="Q639" s="590"/>
      <c r="R639" s="590"/>
      <c r="S639" s="590"/>
      <c r="T639" s="590"/>
      <c r="U639" s="590"/>
      <c r="V639" s="590"/>
      <c r="W639" s="590"/>
      <c r="X639" s="590"/>
      <c r="Y639" s="590"/>
      <c r="Z639" s="590"/>
    </row>
    <row r="640" spans="1:26" ht="13.5" customHeight="1">
      <c r="A640" s="589"/>
      <c r="B640" s="590"/>
      <c r="C640" s="590"/>
      <c r="D640" s="605"/>
      <c r="E640" s="590"/>
      <c r="F640" s="625"/>
      <c r="G640" s="590"/>
      <c r="H640" s="590"/>
      <c r="I640" s="590"/>
      <c r="J640" s="590"/>
      <c r="K640" s="590"/>
      <c r="L640" s="590"/>
      <c r="M640" s="590"/>
      <c r="N640" s="590"/>
      <c r="O640" s="590"/>
      <c r="P640" s="590"/>
      <c r="Q640" s="590"/>
      <c r="R640" s="590"/>
      <c r="S640" s="590"/>
      <c r="T640" s="590"/>
      <c r="U640" s="590"/>
      <c r="V640" s="590"/>
      <c r="W640" s="590"/>
      <c r="X640" s="590"/>
      <c r="Y640" s="590"/>
      <c r="Z640" s="590"/>
    </row>
    <row r="641" spans="1:26" ht="13.5" customHeight="1">
      <c r="A641" s="589"/>
      <c r="B641" s="590"/>
      <c r="C641" s="590"/>
      <c r="D641" s="605"/>
      <c r="E641" s="590"/>
      <c r="F641" s="625"/>
      <c r="G641" s="590"/>
      <c r="H641" s="590"/>
      <c r="I641" s="590"/>
      <c r="J641" s="590"/>
      <c r="K641" s="590"/>
      <c r="L641" s="590"/>
      <c r="M641" s="590"/>
      <c r="N641" s="590"/>
      <c r="O641" s="590"/>
      <c r="P641" s="590"/>
      <c r="Q641" s="590"/>
      <c r="R641" s="590"/>
      <c r="S641" s="590"/>
      <c r="T641" s="590"/>
      <c r="U641" s="590"/>
      <c r="V641" s="590"/>
      <c r="W641" s="590"/>
      <c r="X641" s="590"/>
      <c r="Y641" s="590"/>
      <c r="Z641" s="590"/>
    </row>
    <row r="642" spans="1:26" ht="13.5" customHeight="1">
      <c r="A642" s="589"/>
      <c r="B642" s="590"/>
      <c r="C642" s="590"/>
      <c r="D642" s="605"/>
      <c r="E642" s="590"/>
      <c r="F642" s="625"/>
      <c r="G642" s="590"/>
      <c r="H642" s="590"/>
      <c r="I642" s="590"/>
      <c r="J642" s="590"/>
      <c r="K642" s="590"/>
      <c r="L642" s="590"/>
      <c r="M642" s="590"/>
      <c r="N642" s="590"/>
      <c r="O642" s="590"/>
      <c r="P642" s="590"/>
      <c r="Q642" s="590"/>
      <c r="R642" s="590"/>
      <c r="S642" s="590"/>
      <c r="T642" s="590"/>
      <c r="U642" s="590"/>
      <c r="V642" s="590"/>
      <c r="W642" s="590"/>
      <c r="X642" s="590"/>
      <c r="Y642" s="590"/>
      <c r="Z642" s="590"/>
    </row>
    <row r="643" spans="1:26" ht="13.5" customHeight="1">
      <c r="A643" s="589"/>
      <c r="B643" s="590"/>
      <c r="C643" s="590"/>
      <c r="D643" s="605"/>
      <c r="E643" s="590"/>
      <c r="F643" s="625"/>
      <c r="G643" s="590"/>
      <c r="H643" s="590"/>
      <c r="I643" s="590"/>
      <c r="J643" s="590"/>
      <c r="K643" s="590"/>
      <c r="L643" s="590"/>
      <c r="M643" s="590"/>
      <c r="N643" s="590"/>
      <c r="O643" s="590"/>
      <c r="P643" s="590"/>
      <c r="Q643" s="590"/>
      <c r="R643" s="590"/>
      <c r="S643" s="590"/>
      <c r="T643" s="590"/>
      <c r="U643" s="590"/>
      <c r="V643" s="590"/>
      <c r="W643" s="590"/>
      <c r="X643" s="590"/>
      <c r="Y643" s="590"/>
      <c r="Z643" s="590"/>
    </row>
    <row r="644" spans="1:26" ht="13.5" customHeight="1">
      <c r="A644" s="589"/>
      <c r="B644" s="590"/>
      <c r="C644" s="590"/>
      <c r="D644" s="605"/>
      <c r="E644" s="590"/>
      <c r="F644" s="625"/>
      <c r="G644" s="590"/>
      <c r="H644" s="590"/>
      <c r="I644" s="590"/>
      <c r="J644" s="590"/>
      <c r="K644" s="590"/>
      <c r="L644" s="590"/>
      <c r="M644" s="590"/>
      <c r="N644" s="590"/>
      <c r="O644" s="590"/>
      <c r="P644" s="590"/>
      <c r="Q644" s="590"/>
      <c r="R644" s="590"/>
      <c r="S644" s="590"/>
      <c r="T644" s="590"/>
      <c r="U644" s="590"/>
      <c r="V644" s="590"/>
      <c r="W644" s="590"/>
      <c r="X644" s="590"/>
      <c r="Y644" s="590"/>
      <c r="Z644" s="590"/>
    </row>
    <row r="645" spans="1:26" ht="13.5" customHeight="1">
      <c r="A645" s="589"/>
      <c r="B645" s="590"/>
      <c r="C645" s="590"/>
      <c r="D645" s="605"/>
      <c r="E645" s="590"/>
      <c r="F645" s="625"/>
      <c r="G645" s="590"/>
      <c r="H645" s="590"/>
      <c r="I645" s="590"/>
      <c r="J645" s="590"/>
      <c r="K645" s="590"/>
      <c r="L645" s="590"/>
      <c r="M645" s="590"/>
      <c r="N645" s="590"/>
      <c r="O645" s="590"/>
      <c r="P645" s="590"/>
      <c r="Q645" s="590"/>
      <c r="R645" s="590"/>
      <c r="S645" s="590"/>
      <c r="T645" s="590"/>
      <c r="U645" s="590"/>
      <c r="V645" s="590"/>
      <c r="W645" s="590"/>
      <c r="X645" s="590"/>
      <c r="Y645" s="590"/>
      <c r="Z645" s="590"/>
    </row>
    <row r="646" spans="1:26" ht="13.5" customHeight="1">
      <c r="A646" s="589"/>
      <c r="B646" s="590"/>
      <c r="C646" s="590"/>
      <c r="D646" s="605"/>
      <c r="E646" s="590"/>
      <c r="F646" s="625"/>
      <c r="G646" s="590"/>
      <c r="H646" s="590"/>
      <c r="I646" s="590"/>
      <c r="J646" s="590"/>
      <c r="K646" s="590"/>
      <c r="L646" s="590"/>
      <c r="M646" s="590"/>
      <c r="N646" s="590"/>
      <c r="O646" s="590"/>
      <c r="P646" s="590"/>
      <c r="Q646" s="590"/>
      <c r="R646" s="590"/>
      <c r="S646" s="590"/>
      <c r="T646" s="590"/>
      <c r="U646" s="590"/>
      <c r="V646" s="590"/>
      <c r="W646" s="590"/>
      <c r="X646" s="590"/>
      <c r="Y646" s="590"/>
      <c r="Z646" s="590"/>
    </row>
    <row r="647" spans="1:26" ht="13.5" customHeight="1">
      <c r="A647" s="589"/>
      <c r="B647" s="590"/>
      <c r="C647" s="590"/>
      <c r="D647" s="605"/>
      <c r="E647" s="590"/>
      <c r="F647" s="625"/>
      <c r="G647" s="590"/>
      <c r="H647" s="590"/>
      <c r="I647" s="590"/>
      <c r="J647" s="590"/>
      <c r="K647" s="590"/>
      <c r="L647" s="590"/>
      <c r="M647" s="590"/>
      <c r="N647" s="590"/>
      <c r="O647" s="590"/>
      <c r="P647" s="590"/>
      <c r="Q647" s="590"/>
      <c r="R647" s="590"/>
      <c r="S647" s="590"/>
      <c r="T647" s="590"/>
      <c r="U647" s="590"/>
      <c r="V647" s="590"/>
      <c r="W647" s="590"/>
      <c r="X647" s="590"/>
      <c r="Y647" s="590"/>
      <c r="Z647" s="590"/>
    </row>
    <row r="648" spans="1:26" ht="13.5" customHeight="1">
      <c r="A648" s="589"/>
      <c r="B648" s="590"/>
      <c r="C648" s="590"/>
      <c r="D648" s="605"/>
      <c r="E648" s="590"/>
      <c r="F648" s="625"/>
      <c r="G648" s="590"/>
      <c r="H648" s="590"/>
      <c r="I648" s="590"/>
      <c r="J648" s="590"/>
      <c r="K648" s="590"/>
      <c r="L648" s="590"/>
      <c r="M648" s="590"/>
      <c r="N648" s="590"/>
      <c r="O648" s="590"/>
      <c r="P648" s="590"/>
      <c r="Q648" s="590"/>
      <c r="R648" s="590"/>
      <c r="S648" s="590"/>
      <c r="T648" s="590"/>
      <c r="U648" s="590"/>
      <c r="V648" s="590"/>
      <c r="W648" s="590"/>
      <c r="X648" s="590"/>
      <c r="Y648" s="590"/>
      <c r="Z648" s="590"/>
    </row>
    <row r="649" spans="1:26" ht="13.5" customHeight="1">
      <c r="A649" s="589"/>
      <c r="B649" s="590"/>
      <c r="C649" s="590"/>
      <c r="D649" s="605"/>
      <c r="E649" s="590"/>
      <c r="F649" s="625"/>
      <c r="G649" s="590"/>
      <c r="H649" s="590"/>
      <c r="I649" s="590"/>
      <c r="J649" s="590"/>
      <c r="K649" s="590"/>
      <c r="L649" s="590"/>
      <c r="M649" s="590"/>
      <c r="N649" s="590"/>
      <c r="O649" s="590"/>
      <c r="P649" s="590"/>
      <c r="Q649" s="590"/>
      <c r="R649" s="590"/>
      <c r="S649" s="590"/>
      <c r="T649" s="590"/>
      <c r="U649" s="590"/>
      <c r="V649" s="590"/>
      <c r="W649" s="590"/>
      <c r="X649" s="590"/>
      <c r="Y649" s="590"/>
      <c r="Z649" s="590"/>
    </row>
    <row r="650" spans="1:26" ht="13.5" customHeight="1">
      <c r="A650" s="589"/>
      <c r="B650" s="590"/>
      <c r="C650" s="590"/>
      <c r="D650" s="605"/>
      <c r="E650" s="590"/>
      <c r="F650" s="625"/>
      <c r="G650" s="590"/>
      <c r="H650" s="590"/>
      <c r="I650" s="590"/>
      <c r="J650" s="590"/>
      <c r="K650" s="590"/>
      <c r="L650" s="590"/>
      <c r="M650" s="590"/>
      <c r="N650" s="590"/>
      <c r="O650" s="590"/>
      <c r="P650" s="590"/>
      <c r="Q650" s="590"/>
      <c r="R650" s="590"/>
      <c r="S650" s="590"/>
      <c r="T650" s="590"/>
      <c r="U650" s="590"/>
      <c r="V650" s="590"/>
      <c r="W650" s="590"/>
      <c r="X650" s="590"/>
      <c r="Y650" s="590"/>
      <c r="Z650" s="590"/>
    </row>
    <row r="651" spans="1:26" ht="13.5" customHeight="1">
      <c r="A651" s="589"/>
      <c r="B651" s="590"/>
      <c r="C651" s="590"/>
      <c r="D651" s="605"/>
      <c r="E651" s="590"/>
      <c r="F651" s="625"/>
      <c r="G651" s="590"/>
      <c r="H651" s="590"/>
      <c r="I651" s="590"/>
      <c r="J651" s="590"/>
      <c r="K651" s="590"/>
      <c r="L651" s="590"/>
      <c r="M651" s="590"/>
      <c r="N651" s="590"/>
      <c r="O651" s="590"/>
      <c r="P651" s="590"/>
      <c r="Q651" s="590"/>
      <c r="R651" s="590"/>
      <c r="S651" s="590"/>
      <c r="T651" s="590"/>
      <c r="U651" s="590"/>
      <c r="V651" s="590"/>
      <c r="W651" s="590"/>
      <c r="X651" s="590"/>
      <c r="Y651" s="590"/>
      <c r="Z651" s="590"/>
    </row>
    <row r="652" spans="1:26" ht="13.5" customHeight="1">
      <c r="A652" s="589"/>
      <c r="B652" s="590"/>
      <c r="C652" s="590"/>
      <c r="D652" s="605"/>
      <c r="E652" s="590"/>
      <c r="F652" s="625"/>
      <c r="G652" s="590"/>
      <c r="H652" s="590"/>
      <c r="I652" s="590"/>
      <c r="J652" s="590"/>
      <c r="K652" s="590"/>
      <c r="L652" s="590"/>
      <c r="M652" s="590"/>
      <c r="N652" s="590"/>
      <c r="O652" s="590"/>
      <c r="P652" s="590"/>
      <c r="Q652" s="590"/>
      <c r="R652" s="590"/>
      <c r="S652" s="590"/>
      <c r="T652" s="590"/>
      <c r="U652" s="590"/>
      <c r="V652" s="590"/>
      <c r="W652" s="590"/>
      <c r="X652" s="590"/>
      <c r="Y652" s="590"/>
      <c r="Z652" s="590"/>
    </row>
    <row r="653" spans="1:26" ht="13.5" customHeight="1">
      <c r="A653" s="589"/>
      <c r="B653" s="590"/>
      <c r="C653" s="590"/>
      <c r="D653" s="605"/>
      <c r="E653" s="590"/>
      <c r="F653" s="625"/>
      <c r="G653" s="590"/>
      <c r="H653" s="590"/>
      <c r="I653" s="590"/>
      <c r="J653" s="590"/>
      <c r="K653" s="590"/>
      <c r="L653" s="590"/>
      <c r="M653" s="590"/>
      <c r="N653" s="590"/>
      <c r="O653" s="590"/>
      <c r="P653" s="590"/>
      <c r="Q653" s="590"/>
      <c r="R653" s="590"/>
      <c r="S653" s="590"/>
      <c r="T653" s="590"/>
      <c r="U653" s="590"/>
      <c r="V653" s="590"/>
      <c r="W653" s="590"/>
      <c r="X653" s="590"/>
      <c r="Y653" s="590"/>
      <c r="Z653" s="590"/>
    </row>
    <row r="654" spans="1:26" ht="13.5" customHeight="1">
      <c r="A654" s="589"/>
      <c r="B654" s="590"/>
      <c r="C654" s="590"/>
      <c r="D654" s="605"/>
      <c r="E654" s="590"/>
      <c r="F654" s="625"/>
      <c r="G654" s="590"/>
      <c r="H654" s="590"/>
      <c r="I654" s="590"/>
      <c r="J654" s="590"/>
      <c r="K654" s="590"/>
      <c r="L654" s="590"/>
      <c r="M654" s="590"/>
      <c r="N654" s="590"/>
      <c r="O654" s="590"/>
      <c r="P654" s="590"/>
      <c r="Q654" s="590"/>
      <c r="R654" s="590"/>
      <c r="S654" s="590"/>
      <c r="T654" s="590"/>
      <c r="U654" s="590"/>
      <c r="V654" s="590"/>
      <c r="W654" s="590"/>
      <c r="X654" s="590"/>
      <c r="Y654" s="590"/>
      <c r="Z654" s="590"/>
    </row>
    <row r="655" spans="1:26" ht="13.5" customHeight="1">
      <c r="A655" s="589"/>
      <c r="B655" s="590"/>
      <c r="C655" s="590"/>
      <c r="D655" s="605"/>
      <c r="E655" s="590"/>
      <c r="F655" s="625"/>
      <c r="G655" s="590"/>
      <c r="H655" s="590"/>
      <c r="I655" s="590"/>
      <c r="J655" s="590"/>
      <c r="K655" s="590"/>
      <c r="L655" s="590"/>
      <c r="M655" s="590"/>
      <c r="N655" s="590"/>
      <c r="O655" s="590"/>
      <c r="P655" s="590"/>
      <c r="Q655" s="590"/>
      <c r="R655" s="590"/>
      <c r="S655" s="590"/>
      <c r="T655" s="590"/>
      <c r="U655" s="590"/>
      <c r="V655" s="590"/>
      <c r="W655" s="590"/>
      <c r="X655" s="590"/>
      <c r="Y655" s="590"/>
      <c r="Z655" s="590"/>
    </row>
    <row r="656" spans="1:26" ht="13.5" customHeight="1">
      <c r="A656" s="589"/>
      <c r="B656" s="590"/>
      <c r="C656" s="590"/>
      <c r="D656" s="605"/>
      <c r="E656" s="590"/>
      <c r="F656" s="625"/>
      <c r="G656" s="590"/>
      <c r="H656" s="590"/>
      <c r="I656" s="590"/>
      <c r="J656" s="590"/>
      <c r="K656" s="590"/>
      <c r="L656" s="590"/>
      <c r="M656" s="590"/>
      <c r="N656" s="590"/>
      <c r="O656" s="590"/>
      <c r="P656" s="590"/>
      <c r="Q656" s="590"/>
      <c r="R656" s="590"/>
      <c r="S656" s="590"/>
      <c r="T656" s="590"/>
      <c r="U656" s="590"/>
      <c r="V656" s="590"/>
      <c r="W656" s="590"/>
      <c r="X656" s="590"/>
      <c r="Y656" s="590"/>
      <c r="Z656" s="590"/>
    </row>
    <row r="657" spans="1:26" ht="13.5" customHeight="1">
      <c r="A657" s="589"/>
      <c r="B657" s="590"/>
      <c r="C657" s="590"/>
      <c r="D657" s="605"/>
      <c r="E657" s="590"/>
      <c r="F657" s="625"/>
      <c r="G657" s="590"/>
      <c r="H657" s="590"/>
      <c r="I657" s="590"/>
      <c r="J657" s="590"/>
      <c r="K657" s="590"/>
      <c r="L657" s="590"/>
      <c r="M657" s="590"/>
      <c r="N657" s="590"/>
      <c r="O657" s="590"/>
      <c r="P657" s="590"/>
      <c r="Q657" s="590"/>
      <c r="R657" s="590"/>
      <c r="S657" s="590"/>
      <c r="T657" s="590"/>
      <c r="U657" s="590"/>
      <c r="V657" s="590"/>
      <c r="W657" s="590"/>
      <c r="X657" s="590"/>
      <c r="Y657" s="590"/>
      <c r="Z657" s="590"/>
    </row>
    <row r="658" spans="1:26" ht="13.5" customHeight="1">
      <c r="A658" s="589"/>
      <c r="B658" s="590"/>
      <c r="C658" s="590"/>
      <c r="D658" s="605"/>
      <c r="E658" s="590"/>
      <c r="F658" s="625"/>
      <c r="G658" s="590"/>
      <c r="H658" s="590"/>
      <c r="I658" s="590"/>
      <c r="J658" s="590"/>
      <c r="K658" s="590"/>
      <c r="L658" s="590"/>
      <c r="M658" s="590"/>
      <c r="N658" s="590"/>
      <c r="O658" s="590"/>
      <c r="P658" s="590"/>
      <c r="Q658" s="590"/>
      <c r="R658" s="590"/>
      <c r="S658" s="590"/>
      <c r="T658" s="590"/>
      <c r="U658" s="590"/>
      <c r="V658" s="590"/>
      <c r="W658" s="590"/>
      <c r="X658" s="590"/>
      <c r="Y658" s="590"/>
      <c r="Z658" s="590"/>
    </row>
    <row r="659" spans="1:26" ht="13.5" customHeight="1">
      <c r="A659" s="589"/>
      <c r="B659" s="590"/>
      <c r="C659" s="590"/>
      <c r="D659" s="605"/>
      <c r="E659" s="590"/>
      <c r="F659" s="625"/>
      <c r="G659" s="590"/>
      <c r="H659" s="590"/>
      <c r="I659" s="590"/>
      <c r="J659" s="590"/>
      <c r="K659" s="590"/>
      <c r="L659" s="590"/>
      <c r="M659" s="590"/>
      <c r="N659" s="590"/>
      <c r="O659" s="590"/>
      <c r="P659" s="590"/>
      <c r="Q659" s="590"/>
      <c r="R659" s="590"/>
      <c r="S659" s="590"/>
      <c r="T659" s="590"/>
      <c r="U659" s="590"/>
      <c r="V659" s="590"/>
      <c r="W659" s="590"/>
      <c r="X659" s="590"/>
      <c r="Y659" s="590"/>
      <c r="Z659" s="590"/>
    </row>
    <row r="660" spans="1:26" ht="13.5" customHeight="1">
      <c r="A660" s="589"/>
      <c r="B660" s="590"/>
      <c r="C660" s="590"/>
      <c r="D660" s="605"/>
      <c r="E660" s="590"/>
      <c r="F660" s="625"/>
      <c r="G660" s="590"/>
      <c r="H660" s="590"/>
      <c r="I660" s="590"/>
      <c r="J660" s="590"/>
      <c r="K660" s="590"/>
      <c r="L660" s="590"/>
      <c r="M660" s="590"/>
      <c r="N660" s="590"/>
      <c r="O660" s="590"/>
      <c r="P660" s="590"/>
      <c r="Q660" s="590"/>
      <c r="R660" s="590"/>
      <c r="S660" s="590"/>
      <c r="T660" s="590"/>
      <c r="U660" s="590"/>
      <c r="V660" s="590"/>
      <c r="W660" s="590"/>
      <c r="X660" s="590"/>
      <c r="Y660" s="590"/>
      <c r="Z660" s="590"/>
    </row>
    <row r="661" spans="1:26" ht="13.5" customHeight="1">
      <c r="A661" s="589"/>
      <c r="B661" s="590"/>
      <c r="C661" s="590"/>
      <c r="D661" s="605"/>
      <c r="E661" s="590"/>
      <c r="F661" s="625"/>
      <c r="G661" s="590"/>
      <c r="H661" s="590"/>
      <c r="I661" s="590"/>
      <c r="J661" s="590"/>
      <c r="K661" s="590"/>
      <c r="L661" s="590"/>
      <c r="M661" s="590"/>
      <c r="N661" s="590"/>
      <c r="O661" s="590"/>
      <c r="P661" s="590"/>
      <c r="Q661" s="590"/>
      <c r="R661" s="590"/>
      <c r="S661" s="590"/>
      <c r="T661" s="590"/>
      <c r="U661" s="590"/>
      <c r="V661" s="590"/>
      <c r="W661" s="590"/>
      <c r="X661" s="590"/>
      <c r="Y661" s="590"/>
      <c r="Z661" s="590"/>
    </row>
    <row r="662" spans="1:26" ht="13.5" customHeight="1">
      <c r="A662" s="589"/>
      <c r="B662" s="590"/>
      <c r="C662" s="590"/>
      <c r="D662" s="605"/>
      <c r="E662" s="590"/>
      <c r="F662" s="625"/>
      <c r="G662" s="590"/>
      <c r="H662" s="590"/>
      <c r="I662" s="590"/>
      <c r="J662" s="590"/>
      <c r="K662" s="590"/>
      <c r="L662" s="590"/>
      <c r="M662" s="590"/>
      <c r="N662" s="590"/>
      <c r="O662" s="590"/>
      <c r="P662" s="590"/>
      <c r="Q662" s="590"/>
      <c r="R662" s="590"/>
      <c r="S662" s="590"/>
      <c r="T662" s="590"/>
      <c r="U662" s="590"/>
      <c r="V662" s="590"/>
      <c r="W662" s="590"/>
      <c r="X662" s="590"/>
      <c r="Y662" s="590"/>
      <c r="Z662" s="590"/>
    </row>
    <row r="663" spans="1:26" ht="13.5" customHeight="1">
      <c r="A663" s="589"/>
      <c r="B663" s="590"/>
      <c r="C663" s="590"/>
      <c r="D663" s="605"/>
      <c r="E663" s="590"/>
      <c r="F663" s="625"/>
      <c r="G663" s="590"/>
      <c r="H663" s="590"/>
      <c r="I663" s="590"/>
      <c r="J663" s="590"/>
      <c r="K663" s="590"/>
      <c r="L663" s="590"/>
      <c r="M663" s="590"/>
      <c r="N663" s="590"/>
      <c r="O663" s="590"/>
      <c r="P663" s="590"/>
      <c r="Q663" s="590"/>
      <c r="R663" s="590"/>
      <c r="S663" s="590"/>
      <c r="T663" s="590"/>
      <c r="U663" s="590"/>
      <c r="V663" s="590"/>
      <c r="W663" s="590"/>
      <c r="X663" s="590"/>
      <c r="Y663" s="590"/>
      <c r="Z663" s="590"/>
    </row>
    <row r="664" spans="1:26" ht="13.5" customHeight="1">
      <c r="A664" s="589"/>
      <c r="B664" s="590"/>
      <c r="C664" s="590"/>
      <c r="D664" s="605"/>
      <c r="E664" s="590"/>
      <c r="F664" s="625"/>
      <c r="G664" s="590"/>
      <c r="H664" s="590"/>
      <c r="I664" s="590"/>
      <c r="J664" s="590"/>
      <c r="K664" s="590"/>
      <c r="L664" s="590"/>
      <c r="M664" s="590"/>
      <c r="N664" s="590"/>
      <c r="O664" s="590"/>
      <c r="P664" s="590"/>
      <c r="Q664" s="590"/>
      <c r="R664" s="590"/>
      <c r="S664" s="590"/>
      <c r="T664" s="590"/>
      <c r="U664" s="590"/>
      <c r="V664" s="590"/>
      <c r="W664" s="590"/>
      <c r="X664" s="590"/>
      <c r="Y664" s="590"/>
      <c r="Z664" s="590"/>
    </row>
    <row r="665" spans="1:26" ht="13.5" customHeight="1">
      <c r="A665" s="589"/>
      <c r="B665" s="590"/>
      <c r="C665" s="590"/>
      <c r="D665" s="605"/>
      <c r="E665" s="590"/>
      <c r="F665" s="625"/>
      <c r="G665" s="590"/>
      <c r="H665" s="590"/>
      <c r="I665" s="590"/>
      <c r="J665" s="590"/>
      <c r="K665" s="590"/>
      <c r="L665" s="590"/>
      <c r="M665" s="590"/>
      <c r="N665" s="590"/>
      <c r="O665" s="590"/>
      <c r="P665" s="590"/>
      <c r="Q665" s="590"/>
      <c r="R665" s="590"/>
      <c r="S665" s="590"/>
      <c r="T665" s="590"/>
      <c r="U665" s="590"/>
      <c r="V665" s="590"/>
      <c r="W665" s="590"/>
      <c r="X665" s="590"/>
      <c r="Y665" s="590"/>
      <c r="Z665" s="590"/>
    </row>
    <row r="666" spans="1:26" ht="13.5" customHeight="1">
      <c r="A666" s="589"/>
      <c r="B666" s="590"/>
      <c r="C666" s="590"/>
      <c r="D666" s="605"/>
      <c r="E666" s="590"/>
      <c r="F666" s="625"/>
      <c r="G666" s="590"/>
      <c r="H666" s="590"/>
      <c r="I666" s="590"/>
      <c r="J666" s="590"/>
      <c r="K666" s="590"/>
      <c r="L666" s="590"/>
      <c r="M666" s="590"/>
      <c r="N666" s="590"/>
      <c r="O666" s="590"/>
      <c r="P666" s="590"/>
      <c r="Q666" s="590"/>
      <c r="R666" s="590"/>
      <c r="S666" s="590"/>
      <c r="T666" s="590"/>
      <c r="U666" s="590"/>
      <c r="V666" s="590"/>
      <c r="W666" s="590"/>
      <c r="X666" s="590"/>
      <c r="Y666" s="590"/>
      <c r="Z666" s="590"/>
    </row>
    <row r="667" spans="1:26" ht="13.5" customHeight="1">
      <c r="A667" s="589"/>
      <c r="B667" s="590"/>
      <c r="C667" s="590"/>
      <c r="D667" s="605"/>
      <c r="E667" s="590"/>
      <c r="F667" s="625"/>
      <c r="G667" s="590"/>
      <c r="H667" s="590"/>
      <c r="I667" s="590"/>
      <c r="J667" s="590"/>
      <c r="K667" s="590"/>
      <c r="L667" s="590"/>
      <c r="M667" s="590"/>
      <c r="N667" s="590"/>
      <c r="O667" s="590"/>
      <c r="P667" s="590"/>
      <c r="Q667" s="590"/>
      <c r="R667" s="590"/>
      <c r="S667" s="590"/>
      <c r="T667" s="590"/>
      <c r="U667" s="590"/>
      <c r="V667" s="590"/>
      <c r="W667" s="590"/>
      <c r="X667" s="590"/>
      <c r="Y667" s="590"/>
      <c r="Z667" s="590"/>
    </row>
    <row r="668" spans="1:26" ht="13.5" customHeight="1">
      <c r="A668" s="589"/>
      <c r="B668" s="590"/>
      <c r="C668" s="590"/>
      <c r="D668" s="605"/>
      <c r="E668" s="590"/>
      <c r="F668" s="625"/>
      <c r="G668" s="590"/>
      <c r="H668" s="590"/>
      <c r="I668" s="590"/>
      <c r="J668" s="590"/>
      <c r="K668" s="590"/>
      <c r="L668" s="590"/>
      <c r="M668" s="590"/>
      <c r="N668" s="590"/>
      <c r="O668" s="590"/>
      <c r="P668" s="590"/>
      <c r="Q668" s="590"/>
      <c r="R668" s="590"/>
      <c r="S668" s="590"/>
      <c r="T668" s="590"/>
      <c r="U668" s="590"/>
      <c r="V668" s="590"/>
      <c r="W668" s="590"/>
      <c r="X668" s="590"/>
      <c r="Y668" s="590"/>
      <c r="Z668" s="590"/>
    </row>
    <row r="669" spans="1:26" ht="13.5" customHeight="1">
      <c r="A669" s="589"/>
      <c r="B669" s="590"/>
      <c r="C669" s="590"/>
      <c r="D669" s="605"/>
      <c r="E669" s="590"/>
      <c r="F669" s="625"/>
      <c r="G669" s="590"/>
      <c r="H669" s="590"/>
      <c r="I669" s="590"/>
      <c r="J669" s="590"/>
      <c r="K669" s="590"/>
      <c r="L669" s="590"/>
      <c r="M669" s="590"/>
      <c r="N669" s="590"/>
      <c r="O669" s="590"/>
      <c r="P669" s="590"/>
      <c r="Q669" s="590"/>
      <c r="R669" s="590"/>
      <c r="S669" s="590"/>
      <c r="T669" s="590"/>
      <c r="U669" s="590"/>
      <c r="V669" s="590"/>
      <c r="W669" s="590"/>
      <c r="X669" s="590"/>
      <c r="Y669" s="590"/>
      <c r="Z669" s="590"/>
    </row>
    <row r="670" spans="1:26" ht="13.5" customHeight="1">
      <c r="A670" s="589"/>
      <c r="B670" s="590"/>
      <c r="C670" s="590"/>
      <c r="D670" s="605"/>
      <c r="E670" s="590"/>
      <c r="F670" s="625"/>
      <c r="G670" s="590"/>
      <c r="H670" s="590"/>
      <c r="I670" s="590"/>
      <c r="J670" s="590"/>
      <c r="K670" s="590"/>
      <c r="L670" s="590"/>
      <c r="M670" s="590"/>
      <c r="N670" s="590"/>
      <c r="O670" s="590"/>
      <c r="P670" s="590"/>
      <c r="Q670" s="590"/>
      <c r="R670" s="590"/>
      <c r="S670" s="590"/>
      <c r="T670" s="590"/>
      <c r="U670" s="590"/>
      <c r="V670" s="590"/>
      <c r="W670" s="590"/>
      <c r="X670" s="590"/>
      <c r="Y670" s="590"/>
      <c r="Z670" s="590"/>
    </row>
    <row r="671" spans="1:26" ht="13.5" customHeight="1">
      <c r="A671" s="589"/>
      <c r="B671" s="590"/>
      <c r="C671" s="590"/>
      <c r="D671" s="605"/>
      <c r="E671" s="590"/>
      <c r="F671" s="625"/>
      <c r="G671" s="590"/>
      <c r="H671" s="590"/>
      <c r="I671" s="590"/>
      <c r="J671" s="590"/>
      <c r="K671" s="590"/>
      <c r="L671" s="590"/>
      <c r="M671" s="590"/>
      <c r="N671" s="590"/>
      <c r="O671" s="590"/>
      <c r="P671" s="590"/>
      <c r="Q671" s="590"/>
      <c r="R671" s="590"/>
      <c r="S671" s="590"/>
      <c r="T671" s="590"/>
      <c r="U671" s="590"/>
      <c r="V671" s="590"/>
      <c r="W671" s="590"/>
      <c r="X671" s="590"/>
      <c r="Y671" s="590"/>
      <c r="Z671" s="590"/>
    </row>
    <row r="672" spans="1:26" ht="13.5" customHeight="1">
      <c r="A672" s="589"/>
      <c r="B672" s="590"/>
      <c r="C672" s="590"/>
      <c r="D672" s="605"/>
      <c r="E672" s="590"/>
      <c r="F672" s="625"/>
      <c r="G672" s="590"/>
      <c r="H672" s="590"/>
      <c r="I672" s="590"/>
      <c r="J672" s="590"/>
      <c r="K672" s="590"/>
      <c r="L672" s="590"/>
      <c r="M672" s="590"/>
      <c r="N672" s="590"/>
      <c r="O672" s="590"/>
      <c r="P672" s="590"/>
      <c r="Q672" s="590"/>
      <c r="R672" s="590"/>
      <c r="S672" s="590"/>
      <c r="T672" s="590"/>
      <c r="U672" s="590"/>
      <c r="V672" s="590"/>
      <c r="W672" s="590"/>
      <c r="X672" s="590"/>
      <c r="Y672" s="590"/>
      <c r="Z672" s="590"/>
    </row>
    <row r="673" spans="1:26" ht="13.5" customHeight="1">
      <c r="A673" s="589"/>
      <c r="B673" s="590"/>
      <c r="C673" s="590"/>
      <c r="D673" s="605"/>
      <c r="E673" s="590"/>
      <c r="F673" s="625"/>
      <c r="G673" s="590"/>
      <c r="H673" s="590"/>
      <c r="I673" s="590"/>
      <c r="J673" s="590"/>
      <c r="K673" s="590"/>
      <c r="L673" s="590"/>
      <c r="M673" s="590"/>
      <c r="N673" s="590"/>
      <c r="O673" s="590"/>
      <c r="P673" s="590"/>
      <c r="Q673" s="590"/>
      <c r="R673" s="590"/>
      <c r="S673" s="590"/>
      <c r="T673" s="590"/>
      <c r="U673" s="590"/>
      <c r="V673" s="590"/>
      <c r="W673" s="590"/>
      <c r="X673" s="590"/>
      <c r="Y673" s="590"/>
      <c r="Z673" s="590"/>
    </row>
    <row r="674" spans="1:26" ht="13.5" customHeight="1">
      <c r="A674" s="589"/>
      <c r="B674" s="590"/>
      <c r="C674" s="590"/>
      <c r="D674" s="605"/>
      <c r="E674" s="590"/>
      <c r="F674" s="625"/>
      <c r="G674" s="590"/>
      <c r="H674" s="590"/>
      <c r="I674" s="590"/>
      <c r="J674" s="590"/>
      <c r="K674" s="590"/>
      <c r="L674" s="590"/>
      <c r="M674" s="590"/>
      <c r="N674" s="590"/>
      <c r="O674" s="590"/>
      <c r="P674" s="590"/>
      <c r="Q674" s="590"/>
      <c r="R674" s="590"/>
      <c r="S674" s="590"/>
      <c r="T674" s="590"/>
      <c r="U674" s="590"/>
      <c r="V674" s="590"/>
      <c r="W674" s="590"/>
      <c r="X674" s="590"/>
      <c r="Y674" s="590"/>
      <c r="Z674" s="590"/>
    </row>
    <row r="675" spans="1:26" ht="13.5" customHeight="1">
      <c r="A675" s="589"/>
      <c r="B675" s="590"/>
      <c r="C675" s="590"/>
      <c r="D675" s="605"/>
      <c r="E675" s="590"/>
      <c r="F675" s="625"/>
      <c r="G675" s="590"/>
      <c r="H675" s="590"/>
      <c r="I675" s="590"/>
      <c r="J675" s="590"/>
      <c r="K675" s="590"/>
      <c r="L675" s="590"/>
      <c r="M675" s="590"/>
      <c r="N675" s="590"/>
      <c r="O675" s="590"/>
      <c r="P675" s="590"/>
      <c r="Q675" s="590"/>
      <c r="R675" s="590"/>
      <c r="S675" s="590"/>
      <c r="T675" s="590"/>
      <c r="U675" s="590"/>
      <c r="V675" s="590"/>
      <c r="W675" s="590"/>
      <c r="X675" s="590"/>
      <c r="Y675" s="590"/>
      <c r="Z675" s="590"/>
    </row>
    <row r="676" spans="1:26" ht="13.5" customHeight="1">
      <c r="A676" s="589"/>
      <c r="B676" s="590"/>
      <c r="C676" s="590"/>
      <c r="D676" s="605"/>
      <c r="E676" s="590"/>
      <c r="F676" s="625"/>
      <c r="G676" s="590"/>
      <c r="H676" s="590"/>
      <c r="I676" s="590"/>
      <c r="J676" s="590"/>
      <c r="K676" s="590"/>
      <c r="L676" s="590"/>
      <c r="M676" s="590"/>
      <c r="N676" s="590"/>
      <c r="O676" s="590"/>
      <c r="P676" s="590"/>
      <c r="Q676" s="590"/>
      <c r="R676" s="590"/>
      <c r="S676" s="590"/>
      <c r="T676" s="590"/>
      <c r="U676" s="590"/>
      <c r="V676" s="590"/>
      <c r="W676" s="590"/>
      <c r="X676" s="590"/>
      <c r="Y676" s="590"/>
      <c r="Z676" s="590"/>
    </row>
    <row r="677" spans="1:26" ht="13.5" customHeight="1">
      <c r="A677" s="589"/>
      <c r="B677" s="590"/>
      <c r="C677" s="590"/>
      <c r="D677" s="605"/>
      <c r="E677" s="590"/>
      <c r="F677" s="625"/>
      <c r="G677" s="590"/>
      <c r="H677" s="590"/>
      <c r="I677" s="590"/>
      <c r="J677" s="590"/>
      <c r="K677" s="590"/>
      <c r="L677" s="590"/>
      <c r="M677" s="590"/>
      <c r="N677" s="590"/>
      <c r="O677" s="590"/>
      <c r="P677" s="590"/>
      <c r="Q677" s="590"/>
      <c r="R677" s="590"/>
      <c r="S677" s="590"/>
      <c r="T677" s="590"/>
      <c r="U677" s="590"/>
      <c r="V677" s="590"/>
      <c r="W677" s="590"/>
      <c r="X677" s="590"/>
      <c r="Y677" s="590"/>
      <c r="Z677" s="590"/>
    </row>
    <row r="678" spans="1:26" ht="13.5" customHeight="1">
      <c r="A678" s="589"/>
      <c r="B678" s="590"/>
      <c r="C678" s="590"/>
      <c r="D678" s="605"/>
      <c r="E678" s="590"/>
      <c r="F678" s="625"/>
      <c r="G678" s="590"/>
      <c r="H678" s="590"/>
      <c r="I678" s="590"/>
      <c r="J678" s="590"/>
      <c r="K678" s="590"/>
      <c r="L678" s="590"/>
      <c r="M678" s="590"/>
      <c r="N678" s="590"/>
      <c r="O678" s="590"/>
      <c r="P678" s="590"/>
      <c r="Q678" s="590"/>
      <c r="R678" s="590"/>
      <c r="S678" s="590"/>
      <c r="T678" s="590"/>
      <c r="U678" s="590"/>
      <c r="V678" s="590"/>
      <c r="W678" s="590"/>
      <c r="X678" s="590"/>
      <c r="Y678" s="590"/>
      <c r="Z678" s="590"/>
    </row>
    <row r="679" spans="1:26" ht="13.5" customHeight="1">
      <c r="A679" s="589"/>
      <c r="B679" s="590"/>
      <c r="C679" s="590"/>
      <c r="D679" s="605"/>
      <c r="E679" s="590"/>
      <c r="F679" s="625"/>
      <c r="G679" s="590"/>
      <c r="H679" s="590"/>
      <c r="I679" s="590"/>
      <c r="J679" s="590"/>
      <c r="K679" s="590"/>
      <c r="L679" s="590"/>
      <c r="M679" s="590"/>
      <c r="N679" s="590"/>
      <c r="O679" s="590"/>
      <c r="P679" s="590"/>
      <c r="Q679" s="590"/>
      <c r="R679" s="590"/>
      <c r="S679" s="590"/>
      <c r="T679" s="590"/>
      <c r="U679" s="590"/>
      <c r="V679" s="590"/>
      <c r="W679" s="590"/>
      <c r="X679" s="590"/>
      <c r="Y679" s="590"/>
      <c r="Z679" s="590"/>
    </row>
    <row r="680" spans="1:26" ht="13.5" customHeight="1">
      <c r="A680" s="589"/>
      <c r="B680" s="590"/>
      <c r="C680" s="590"/>
      <c r="D680" s="605"/>
      <c r="E680" s="590"/>
      <c r="F680" s="625"/>
      <c r="G680" s="590"/>
      <c r="H680" s="590"/>
      <c r="I680" s="590"/>
      <c r="J680" s="590"/>
      <c r="K680" s="590"/>
      <c r="L680" s="590"/>
      <c r="M680" s="590"/>
      <c r="N680" s="590"/>
      <c r="O680" s="590"/>
      <c r="P680" s="590"/>
      <c r="Q680" s="590"/>
      <c r="R680" s="590"/>
      <c r="S680" s="590"/>
      <c r="T680" s="590"/>
      <c r="U680" s="590"/>
      <c r="V680" s="590"/>
      <c r="W680" s="590"/>
      <c r="X680" s="590"/>
      <c r="Y680" s="590"/>
      <c r="Z680" s="590"/>
    </row>
    <row r="681" spans="1:26" ht="13.5" customHeight="1">
      <c r="A681" s="589"/>
      <c r="B681" s="590"/>
      <c r="C681" s="590"/>
      <c r="D681" s="605"/>
      <c r="E681" s="590"/>
      <c r="F681" s="625"/>
      <c r="G681" s="590"/>
      <c r="H681" s="590"/>
      <c r="I681" s="590"/>
      <c r="J681" s="590"/>
      <c r="K681" s="590"/>
      <c r="L681" s="590"/>
      <c r="M681" s="590"/>
      <c r="N681" s="590"/>
      <c r="O681" s="590"/>
      <c r="P681" s="590"/>
      <c r="Q681" s="590"/>
      <c r="R681" s="590"/>
      <c r="S681" s="590"/>
      <c r="T681" s="590"/>
      <c r="U681" s="590"/>
      <c r="V681" s="590"/>
      <c r="W681" s="590"/>
      <c r="X681" s="590"/>
      <c r="Y681" s="590"/>
      <c r="Z681" s="590"/>
    </row>
    <row r="682" spans="1:26" ht="13.5" customHeight="1">
      <c r="A682" s="589"/>
      <c r="B682" s="590"/>
      <c r="C682" s="590"/>
      <c r="D682" s="605"/>
      <c r="E682" s="590"/>
      <c r="F682" s="625"/>
      <c r="G682" s="590"/>
      <c r="H682" s="590"/>
      <c r="I682" s="590"/>
      <c r="J682" s="590"/>
      <c r="K682" s="590"/>
      <c r="L682" s="590"/>
      <c r="M682" s="590"/>
      <c r="N682" s="590"/>
      <c r="O682" s="590"/>
      <c r="P682" s="590"/>
      <c r="Q682" s="590"/>
      <c r="R682" s="590"/>
      <c r="S682" s="590"/>
      <c r="T682" s="590"/>
      <c r="U682" s="590"/>
      <c r="V682" s="590"/>
      <c r="W682" s="590"/>
      <c r="X682" s="590"/>
      <c r="Y682" s="590"/>
      <c r="Z682" s="590"/>
    </row>
    <row r="683" spans="1:26" ht="13.5" customHeight="1">
      <c r="A683" s="589"/>
      <c r="B683" s="590"/>
      <c r="C683" s="590"/>
      <c r="D683" s="605"/>
      <c r="E683" s="590"/>
      <c r="F683" s="625"/>
      <c r="G683" s="590"/>
      <c r="H683" s="590"/>
      <c r="I683" s="590"/>
      <c r="J683" s="590"/>
      <c r="K683" s="590"/>
      <c r="L683" s="590"/>
      <c r="M683" s="590"/>
      <c r="N683" s="590"/>
      <c r="O683" s="590"/>
      <c r="P683" s="590"/>
      <c r="Q683" s="590"/>
      <c r="R683" s="590"/>
      <c r="S683" s="590"/>
      <c r="T683" s="590"/>
      <c r="U683" s="590"/>
      <c r="V683" s="590"/>
      <c r="W683" s="590"/>
      <c r="X683" s="590"/>
      <c r="Y683" s="590"/>
      <c r="Z683" s="590"/>
    </row>
    <row r="684" spans="1:26" ht="13.5" customHeight="1">
      <c r="A684" s="589"/>
      <c r="B684" s="590"/>
      <c r="C684" s="590"/>
      <c r="D684" s="605"/>
      <c r="E684" s="590"/>
      <c r="F684" s="625"/>
      <c r="G684" s="590"/>
      <c r="H684" s="590"/>
      <c r="I684" s="590"/>
      <c r="J684" s="590"/>
      <c r="K684" s="590"/>
      <c r="L684" s="590"/>
      <c r="M684" s="590"/>
      <c r="N684" s="590"/>
      <c r="O684" s="590"/>
      <c r="P684" s="590"/>
      <c r="Q684" s="590"/>
      <c r="R684" s="590"/>
      <c r="S684" s="590"/>
      <c r="T684" s="590"/>
      <c r="U684" s="590"/>
      <c r="V684" s="590"/>
      <c r="W684" s="590"/>
      <c r="X684" s="590"/>
      <c r="Y684" s="590"/>
      <c r="Z684" s="590"/>
    </row>
    <row r="685" spans="1:26" ht="13.5" customHeight="1">
      <c r="A685" s="589"/>
      <c r="B685" s="590"/>
      <c r="C685" s="590"/>
      <c r="D685" s="605"/>
      <c r="E685" s="590"/>
      <c r="F685" s="625"/>
      <c r="G685" s="590"/>
      <c r="H685" s="590"/>
      <c r="I685" s="590"/>
      <c r="J685" s="590"/>
      <c r="K685" s="590"/>
      <c r="L685" s="590"/>
      <c r="M685" s="590"/>
      <c r="N685" s="590"/>
      <c r="O685" s="590"/>
      <c r="P685" s="590"/>
      <c r="Q685" s="590"/>
      <c r="R685" s="590"/>
      <c r="S685" s="590"/>
      <c r="T685" s="590"/>
      <c r="U685" s="590"/>
      <c r="V685" s="590"/>
      <c r="W685" s="590"/>
      <c r="X685" s="590"/>
      <c r="Y685" s="590"/>
      <c r="Z685" s="590"/>
    </row>
    <row r="686" spans="1:26" ht="13.5" customHeight="1">
      <c r="A686" s="589"/>
      <c r="B686" s="590"/>
      <c r="C686" s="590"/>
      <c r="D686" s="605"/>
      <c r="E686" s="590"/>
      <c r="F686" s="625"/>
      <c r="G686" s="590"/>
      <c r="H686" s="590"/>
      <c r="I686" s="590"/>
      <c r="J686" s="590"/>
      <c r="K686" s="590"/>
      <c r="L686" s="590"/>
      <c r="M686" s="590"/>
      <c r="N686" s="590"/>
      <c r="O686" s="590"/>
      <c r="P686" s="590"/>
      <c r="Q686" s="590"/>
      <c r="R686" s="590"/>
      <c r="S686" s="590"/>
      <c r="T686" s="590"/>
      <c r="U686" s="590"/>
      <c r="V686" s="590"/>
      <c r="W686" s="590"/>
      <c r="X686" s="590"/>
      <c r="Y686" s="590"/>
      <c r="Z686" s="590"/>
    </row>
    <row r="687" spans="1:26" ht="13.5" customHeight="1">
      <c r="A687" s="589"/>
      <c r="B687" s="590"/>
      <c r="C687" s="590"/>
      <c r="D687" s="605"/>
      <c r="E687" s="590"/>
      <c r="F687" s="625"/>
      <c r="G687" s="590"/>
      <c r="H687" s="590"/>
      <c r="I687" s="590"/>
      <c r="J687" s="590"/>
      <c r="K687" s="590"/>
      <c r="L687" s="590"/>
      <c r="M687" s="590"/>
      <c r="N687" s="590"/>
      <c r="O687" s="590"/>
      <c r="P687" s="590"/>
      <c r="Q687" s="590"/>
      <c r="R687" s="590"/>
      <c r="S687" s="590"/>
      <c r="T687" s="590"/>
      <c r="U687" s="590"/>
      <c r="V687" s="590"/>
      <c r="W687" s="590"/>
      <c r="X687" s="590"/>
      <c r="Y687" s="590"/>
      <c r="Z687" s="590"/>
    </row>
    <row r="688" spans="1:26" ht="13.5" customHeight="1">
      <c r="A688" s="589"/>
      <c r="B688" s="590"/>
      <c r="C688" s="590"/>
      <c r="D688" s="605"/>
      <c r="E688" s="590"/>
      <c r="F688" s="625"/>
      <c r="G688" s="590"/>
      <c r="H688" s="590"/>
      <c r="I688" s="590"/>
      <c r="J688" s="590"/>
      <c r="K688" s="590"/>
      <c r="L688" s="590"/>
      <c r="M688" s="590"/>
      <c r="N688" s="590"/>
      <c r="O688" s="590"/>
      <c r="P688" s="590"/>
      <c r="Q688" s="590"/>
      <c r="R688" s="590"/>
      <c r="S688" s="590"/>
      <c r="T688" s="590"/>
      <c r="U688" s="590"/>
      <c r="V688" s="590"/>
      <c r="W688" s="590"/>
      <c r="X688" s="590"/>
      <c r="Y688" s="590"/>
      <c r="Z688" s="590"/>
    </row>
    <row r="689" spans="1:26" ht="13.5" customHeight="1">
      <c r="A689" s="589"/>
      <c r="B689" s="590"/>
      <c r="C689" s="590"/>
      <c r="D689" s="605"/>
      <c r="E689" s="590"/>
      <c r="F689" s="625"/>
      <c r="G689" s="590"/>
      <c r="H689" s="590"/>
      <c r="I689" s="590"/>
      <c r="J689" s="590"/>
      <c r="K689" s="590"/>
      <c r="L689" s="590"/>
      <c r="M689" s="590"/>
      <c r="N689" s="590"/>
      <c r="O689" s="590"/>
      <c r="P689" s="590"/>
      <c r="Q689" s="590"/>
      <c r="R689" s="590"/>
      <c r="S689" s="590"/>
      <c r="T689" s="590"/>
      <c r="U689" s="590"/>
      <c r="V689" s="590"/>
      <c r="W689" s="590"/>
      <c r="X689" s="590"/>
      <c r="Y689" s="590"/>
      <c r="Z689" s="590"/>
    </row>
    <row r="690" spans="1:26" ht="13.5" customHeight="1">
      <c r="A690" s="589"/>
      <c r="B690" s="590"/>
      <c r="C690" s="590"/>
      <c r="D690" s="605"/>
      <c r="E690" s="590"/>
      <c r="F690" s="625"/>
      <c r="G690" s="590"/>
      <c r="H690" s="590"/>
      <c r="I690" s="590"/>
      <c r="J690" s="590"/>
      <c r="K690" s="590"/>
      <c r="L690" s="590"/>
      <c r="M690" s="590"/>
      <c r="N690" s="590"/>
      <c r="O690" s="590"/>
      <c r="P690" s="590"/>
      <c r="Q690" s="590"/>
      <c r="R690" s="590"/>
      <c r="S690" s="590"/>
      <c r="T690" s="590"/>
      <c r="U690" s="590"/>
      <c r="V690" s="590"/>
      <c r="W690" s="590"/>
      <c r="X690" s="590"/>
      <c r="Y690" s="590"/>
      <c r="Z690" s="590"/>
    </row>
    <row r="691" spans="1:26" ht="13.5" customHeight="1">
      <c r="A691" s="589"/>
      <c r="B691" s="590"/>
      <c r="C691" s="590"/>
      <c r="D691" s="605"/>
      <c r="E691" s="590"/>
      <c r="F691" s="625"/>
      <c r="G691" s="590"/>
      <c r="H691" s="590"/>
      <c r="I691" s="590"/>
      <c r="J691" s="590"/>
      <c r="K691" s="590"/>
      <c r="L691" s="590"/>
      <c r="M691" s="590"/>
      <c r="N691" s="590"/>
      <c r="O691" s="590"/>
      <c r="P691" s="590"/>
      <c r="Q691" s="590"/>
      <c r="R691" s="590"/>
      <c r="S691" s="590"/>
      <c r="T691" s="590"/>
      <c r="U691" s="590"/>
      <c r="V691" s="590"/>
      <c r="W691" s="590"/>
      <c r="X691" s="590"/>
      <c r="Y691" s="590"/>
      <c r="Z691" s="590"/>
    </row>
    <row r="692" spans="1:26" ht="13.5" customHeight="1">
      <c r="A692" s="589"/>
      <c r="B692" s="590"/>
      <c r="C692" s="590"/>
      <c r="D692" s="605"/>
      <c r="E692" s="590"/>
      <c r="F692" s="625"/>
      <c r="G692" s="590"/>
      <c r="H692" s="590"/>
      <c r="I692" s="590"/>
      <c r="J692" s="590"/>
      <c r="K692" s="590"/>
      <c r="L692" s="590"/>
      <c r="M692" s="590"/>
      <c r="N692" s="590"/>
      <c r="O692" s="590"/>
      <c r="P692" s="590"/>
      <c r="Q692" s="590"/>
      <c r="R692" s="590"/>
      <c r="S692" s="590"/>
      <c r="T692" s="590"/>
      <c r="U692" s="590"/>
      <c r="V692" s="590"/>
      <c r="W692" s="590"/>
      <c r="X692" s="590"/>
      <c r="Y692" s="590"/>
      <c r="Z692" s="590"/>
    </row>
    <row r="693" spans="1:26" ht="13.5" customHeight="1">
      <c r="A693" s="589"/>
      <c r="B693" s="590"/>
      <c r="C693" s="590"/>
      <c r="D693" s="605"/>
      <c r="E693" s="590"/>
      <c r="F693" s="625"/>
      <c r="G693" s="590"/>
      <c r="H693" s="590"/>
      <c r="I693" s="590"/>
      <c r="J693" s="590"/>
      <c r="K693" s="590"/>
      <c r="L693" s="590"/>
      <c r="M693" s="590"/>
      <c r="N693" s="590"/>
      <c r="O693" s="590"/>
      <c r="P693" s="590"/>
      <c r="Q693" s="590"/>
      <c r="R693" s="590"/>
      <c r="S693" s="590"/>
      <c r="T693" s="590"/>
      <c r="U693" s="590"/>
      <c r="V693" s="590"/>
      <c r="W693" s="590"/>
      <c r="X693" s="590"/>
      <c r="Y693" s="590"/>
      <c r="Z693" s="590"/>
    </row>
    <row r="694" spans="1:26" ht="13.5" customHeight="1">
      <c r="A694" s="589"/>
      <c r="B694" s="590"/>
      <c r="C694" s="590"/>
      <c r="D694" s="605"/>
      <c r="E694" s="590"/>
      <c r="F694" s="625"/>
      <c r="G694" s="590"/>
      <c r="H694" s="590"/>
      <c r="I694" s="590"/>
      <c r="J694" s="590"/>
      <c r="K694" s="590"/>
      <c r="L694" s="590"/>
      <c r="M694" s="590"/>
      <c r="N694" s="590"/>
      <c r="O694" s="590"/>
      <c r="P694" s="590"/>
      <c r="Q694" s="590"/>
      <c r="R694" s="590"/>
      <c r="S694" s="590"/>
      <c r="T694" s="590"/>
      <c r="U694" s="590"/>
      <c r="V694" s="590"/>
      <c r="W694" s="590"/>
      <c r="X694" s="590"/>
      <c r="Y694" s="590"/>
      <c r="Z694" s="590"/>
    </row>
    <row r="695" spans="1:26" ht="13.5" customHeight="1">
      <c r="A695" s="589"/>
      <c r="B695" s="590"/>
      <c r="C695" s="590"/>
      <c r="D695" s="605"/>
      <c r="E695" s="590"/>
      <c r="F695" s="625"/>
      <c r="G695" s="590"/>
      <c r="H695" s="590"/>
      <c r="I695" s="590"/>
      <c r="J695" s="590"/>
      <c r="K695" s="590"/>
      <c r="L695" s="590"/>
      <c r="M695" s="590"/>
      <c r="N695" s="590"/>
      <c r="O695" s="590"/>
      <c r="P695" s="590"/>
      <c r="Q695" s="590"/>
      <c r="R695" s="590"/>
      <c r="S695" s="590"/>
      <c r="T695" s="590"/>
      <c r="U695" s="590"/>
      <c r="V695" s="590"/>
      <c r="W695" s="590"/>
      <c r="X695" s="590"/>
      <c r="Y695" s="590"/>
      <c r="Z695" s="590"/>
    </row>
    <row r="696" spans="1:26" ht="13.5" customHeight="1">
      <c r="A696" s="589"/>
      <c r="B696" s="590"/>
      <c r="C696" s="590"/>
      <c r="D696" s="605"/>
      <c r="E696" s="590"/>
      <c r="F696" s="625"/>
      <c r="G696" s="590"/>
      <c r="H696" s="590"/>
      <c r="I696" s="590"/>
      <c r="J696" s="590"/>
      <c r="K696" s="590"/>
      <c r="L696" s="590"/>
      <c r="M696" s="590"/>
      <c r="N696" s="590"/>
      <c r="O696" s="590"/>
      <c r="P696" s="590"/>
      <c r="Q696" s="590"/>
      <c r="R696" s="590"/>
      <c r="S696" s="590"/>
      <c r="T696" s="590"/>
      <c r="U696" s="590"/>
      <c r="V696" s="590"/>
      <c r="W696" s="590"/>
      <c r="X696" s="590"/>
      <c r="Y696" s="590"/>
      <c r="Z696" s="590"/>
    </row>
    <row r="697" spans="1:26" ht="13.5" customHeight="1">
      <c r="A697" s="589"/>
      <c r="B697" s="590"/>
      <c r="C697" s="590"/>
      <c r="D697" s="605"/>
      <c r="E697" s="590"/>
      <c r="F697" s="625"/>
      <c r="G697" s="590"/>
      <c r="H697" s="590"/>
      <c r="I697" s="590"/>
      <c r="J697" s="590"/>
      <c r="K697" s="590"/>
      <c r="L697" s="590"/>
      <c r="M697" s="590"/>
      <c r="N697" s="590"/>
      <c r="O697" s="590"/>
      <c r="P697" s="590"/>
      <c r="Q697" s="590"/>
      <c r="R697" s="590"/>
      <c r="S697" s="590"/>
      <c r="T697" s="590"/>
      <c r="U697" s="590"/>
      <c r="V697" s="590"/>
      <c r="W697" s="590"/>
      <c r="X697" s="590"/>
      <c r="Y697" s="590"/>
      <c r="Z697" s="590"/>
    </row>
    <row r="698" spans="1:26" ht="13.5" customHeight="1">
      <c r="A698" s="589"/>
      <c r="B698" s="590"/>
      <c r="C698" s="590"/>
      <c r="D698" s="605"/>
      <c r="E698" s="590"/>
      <c r="F698" s="625"/>
      <c r="G698" s="590"/>
      <c r="H698" s="590"/>
      <c r="I698" s="590"/>
      <c r="J698" s="590"/>
      <c r="K698" s="590"/>
      <c r="L698" s="590"/>
      <c r="M698" s="590"/>
      <c r="N698" s="590"/>
      <c r="O698" s="590"/>
      <c r="P698" s="590"/>
      <c r="Q698" s="590"/>
      <c r="R698" s="590"/>
      <c r="S698" s="590"/>
      <c r="T698" s="590"/>
      <c r="U698" s="590"/>
      <c r="V698" s="590"/>
      <c r="W698" s="590"/>
      <c r="X698" s="590"/>
      <c r="Y698" s="590"/>
      <c r="Z698" s="590"/>
    </row>
    <row r="699" spans="1:26" ht="13.5" customHeight="1">
      <c r="A699" s="589"/>
      <c r="B699" s="590"/>
      <c r="C699" s="590"/>
      <c r="D699" s="605"/>
      <c r="E699" s="590"/>
      <c r="F699" s="625"/>
      <c r="G699" s="590"/>
      <c r="H699" s="590"/>
      <c r="I699" s="590"/>
      <c r="J699" s="590"/>
      <c r="K699" s="590"/>
      <c r="L699" s="590"/>
      <c r="M699" s="590"/>
      <c r="N699" s="590"/>
      <c r="O699" s="590"/>
      <c r="P699" s="590"/>
      <c r="Q699" s="590"/>
      <c r="R699" s="590"/>
      <c r="S699" s="590"/>
      <c r="T699" s="590"/>
      <c r="U699" s="590"/>
      <c r="V699" s="590"/>
      <c r="W699" s="590"/>
      <c r="X699" s="590"/>
      <c r="Y699" s="590"/>
      <c r="Z699" s="590"/>
    </row>
    <row r="700" spans="1:26" ht="13.5" customHeight="1">
      <c r="A700" s="589"/>
      <c r="B700" s="590"/>
      <c r="C700" s="590"/>
      <c r="D700" s="605"/>
      <c r="E700" s="590"/>
      <c r="F700" s="625"/>
      <c r="G700" s="590"/>
      <c r="H700" s="590"/>
      <c r="I700" s="590"/>
      <c r="J700" s="590"/>
      <c r="K700" s="590"/>
      <c r="L700" s="590"/>
      <c r="M700" s="590"/>
      <c r="N700" s="590"/>
      <c r="O700" s="590"/>
      <c r="P700" s="590"/>
      <c r="Q700" s="590"/>
      <c r="R700" s="590"/>
      <c r="S700" s="590"/>
      <c r="T700" s="590"/>
      <c r="U700" s="590"/>
      <c r="V700" s="590"/>
      <c r="W700" s="590"/>
      <c r="X700" s="590"/>
      <c r="Y700" s="590"/>
      <c r="Z700" s="590"/>
    </row>
    <row r="701" spans="1:26" ht="13.5" customHeight="1">
      <c r="A701" s="589"/>
      <c r="B701" s="590"/>
      <c r="C701" s="590"/>
      <c r="D701" s="605"/>
      <c r="E701" s="590"/>
      <c r="F701" s="625"/>
      <c r="G701" s="590"/>
      <c r="H701" s="590"/>
      <c r="I701" s="590"/>
      <c r="J701" s="590"/>
      <c r="K701" s="590"/>
      <c r="L701" s="590"/>
      <c r="M701" s="590"/>
      <c r="N701" s="590"/>
      <c r="O701" s="590"/>
      <c r="P701" s="590"/>
      <c r="Q701" s="590"/>
      <c r="R701" s="590"/>
      <c r="S701" s="590"/>
      <c r="T701" s="590"/>
      <c r="U701" s="590"/>
      <c r="V701" s="590"/>
      <c r="W701" s="590"/>
      <c r="X701" s="590"/>
      <c r="Y701" s="590"/>
      <c r="Z701" s="590"/>
    </row>
    <row r="702" spans="1:26" ht="13.5" customHeight="1">
      <c r="A702" s="589"/>
      <c r="B702" s="590"/>
      <c r="C702" s="590"/>
      <c r="D702" s="605"/>
      <c r="E702" s="590"/>
      <c r="F702" s="625"/>
      <c r="G702" s="590"/>
      <c r="H702" s="590"/>
      <c r="I702" s="590"/>
      <c r="J702" s="590"/>
      <c r="K702" s="590"/>
      <c r="L702" s="590"/>
      <c r="M702" s="590"/>
      <c r="N702" s="590"/>
      <c r="O702" s="590"/>
      <c r="P702" s="590"/>
      <c r="Q702" s="590"/>
      <c r="R702" s="590"/>
      <c r="S702" s="590"/>
      <c r="T702" s="590"/>
      <c r="U702" s="590"/>
      <c r="V702" s="590"/>
      <c r="W702" s="590"/>
      <c r="X702" s="590"/>
      <c r="Y702" s="590"/>
      <c r="Z702" s="590"/>
    </row>
    <row r="703" spans="1:26" ht="13.5" customHeight="1">
      <c r="A703" s="589"/>
      <c r="B703" s="590"/>
      <c r="C703" s="590"/>
      <c r="D703" s="605"/>
      <c r="E703" s="590"/>
      <c r="F703" s="625"/>
      <c r="G703" s="590"/>
      <c r="H703" s="590"/>
      <c r="I703" s="590"/>
      <c r="J703" s="590"/>
      <c r="K703" s="590"/>
      <c r="L703" s="590"/>
      <c r="M703" s="590"/>
      <c r="N703" s="590"/>
      <c r="O703" s="590"/>
      <c r="P703" s="590"/>
      <c r="Q703" s="590"/>
      <c r="R703" s="590"/>
      <c r="S703" s="590"/>
      <c r="T703" s="590"/>
      <c r="U703" s="590"/>
      <c r="V703" s="590"/>
      <c r="W703" s="590"/>
      <c r="X703" s="590"/>
      <c r="Y703" s="590"/>
      <c r="Z703" s="590"/>
    </row>
    <row r="704" spans="1:26" ht="13.5" customHeight="1">
      <c r="A704" s="589"/>
      <c r="B704" s="590"/>
      <c r="C704" s="590"/>
      <c r="D704" s="605"/>
      <c r="E704" s="590"/>
      <c r="F704" s="625"/>
      <c r="G704" s="590"/>
      <c r="H704" s="590"/>
      <c r="I704" s="590"/>
      <c r="J704" s="590"/>
      <c r="K704" s="590"/>
      <c r="L704" s="590"/>
      <c r="M704" s="590"/>
      <c r="N704" s="590"/>
      <c r="O704" s="590"/>
      <c r="P704" s="590"/>
      <c r="Q704" s="590"/>
      <c r="R704" s="590"/>
      <c r="S704" s="590"/>
      <c r="T704" s="590"/>
      <c r="U704" s="590"/>
      <c r="V704" s="590"/>
      <c r="W704" s="590"/>
      <c r="X704" s="590"/>
      <c r="Y704" s="590"/>
      <c r="Z704" s="590"/>
    </row>
    <row r="705" spans="1:26" ht="13.5" customHeight="1">
      <c r="A705" s="589"/>
      <c r="B705" s="590"/>
      <c r="C705" s="590"/>
      <c r="D705" s="605"/>
      <c r="E705" s="590"/>
      <c r="F705" s="625"/>
      <c r="G705" s="590"/>
      <c r="H705" s="590"/>
      <c r="I705" s="590"/>
      <c r="J705" s="590"/>
      <c r="K705" s="590"/>
      <c r="L705" s="590"/>
      <c r="M705" s="590"/>
      <c r="N705" s="590"/>
      <c r="O705" s="590"/>
      <c r="P705" s="590"/>
      <c r="Q705" s="590"/>
      <c r="R705" s="590"/>
      <c r="S705" s="590"/>
      <c r="T705" s="590"/>
      <c r="U705" s="590"/>
      <c r="V705" s="590"/>
      <c r="W705" s="590"/>
      <c r="X705" s="590"/>
      <c r="Y705" s="590"/>
      <c r="Z705" s="590"/>
    </row>
    <row r="706" spans="1:26" ht="13.5" customHeight="1">
      <c r="A706" s="589"/>
      <c r="B706" s="590"/>
      <c r="C706" s="590"/>
      <c r="D706" s="605"/>
      <c r="E706" s="590"/>
      <c r="F706" s="625"/>
      <c r="G706" s="590"/>
      <c r="H706" s="590"/>
      <c r="I706" s="590"/>
      <c r="J706" s="590"/>
      <c r="K706" s="590"/>
      <c r="L706" s="590"/>
      <c r="M706" s="590"/>
      <c r="N706" s="590"/>
      <c r="O706" s="590"/>
      <c r="P706" s="590"/>
      <c r="Q706" s="590"/>
      <c r="R706" s="590"/>
      <c r="S706" s="590"/>
      <c r="T706" s="590"/>
      <c r="U706" s="590"/>
      <c r="V706" s="590"/>
      <c r="W706" s="590"/>
      <c r="X706" s="590"/>
      <c r="Y706" s="590"/>
      <c r="Z706" s="590"/>
    </row>
    <row r="707" spans="1:26" ht="13.5" customHeight="1">
      <c r="A707" s="589"/>
      <c r="B707" s="590"/>
      <c r="C707" s="590"/>
      <c r="D707" s="605"/>
      <c r="E707" s="590"/>
      <c r="F707" s="625"/>
      <c r="G707" s="590"/>
      <c r="H707" s="590"/>
      <c r="I707" s="590"/>
      <c r="J707" s="590"/>
      <c r="K707" s="590"/>
      <c r="L707" s="590"/>
      <c r="M707" s="590"/>
      <c r="N707" s="590"/>
      <c r="O707" s="590"/>
      <c r="P707" s="590"/>
      <c r="Q707" s="590"/>
      <c r="R707" s="590"/>
      <c r="S707" s="590"/>
      <c r="T707" s="590"/>
      <c r="U707" s="590"/>
      <c r="V707" s="590"/>
      <c r="W707" s="590"/>
      <c r="X707" s="590"/>
      <c r="Y707" s="590"/>
      <c r="Z707" s="590"/>
    </row>
    <row r="708" spans="1:26" ht="13.5" customHeight="1">
      <c r="A708" s="589"/>
      <c r="B708" s="590"/>
      <c r="C708" s="590"/>
      <c r="D708" s="605"/>
      <c r="E708" s="590"/>
      <c r="F708" s="625"/>
      <c r="G708" s="590"/>
      <c r="H708" s="590"/>
      <c r="I708" s="590"/>
      <c r="J708" s="590"/>
      <c r="K708" s="590"/>
      <c r="L708" s="590"/>
      <c r="M708" s="590"/>
      <c r="N708" s="590"/>
      <c r="O708" s="590"/>
      <c r="P708" s="590"/>
      <c r="Q708" s="590"/>
      <c r="R708" s="590"/>
      <c r="S708" s="590"/>
      <c r="T708" s="590"/>
      <c r="U708" s="590"/>
      <c r="V708" s="590"/>
      <c r="W708" s="590"/>
      <c r="X708" s="590"/>
      <c r="Y708" s="590"/>
      <c r="Z708" s="590"/>
    </row>
    <row r="709" spans="1:26" ht="13.5" customHeight="1">
      <c r="A709" s="589"/>
      <c r="B709" s="590"/>
      <c r="C709" s="590"/>
      <c r="D709" s="605"/>
      <c r="E709" s="590"/>
      <c r="F709" s="625"/>
      <c r="G709" s="590"/>
      <c r="H709" s="590"/>
      <c r="I709" s="590"/>
      <c r="J709" s="590"/>
      <c r="K709" s="590"/>
      <c r="L709" s="590"/>
      <c r="M709" s="590"/>
      <c r="N709" s="590"/>
      <c r="O709" s="590"/>
      <c r="P709" s="590"/>
      <c r="Q709" s="590"/>
      <c r="R709" s="590"/>
      <c r="S709" s="590"/>
      <c r="T709" s="590"/>
      <c r="U709" s="590"/>
      <c r="V709" s="590"/>
      <c r="W709" s="590"/>
      <c r="X709" s="590"/>
      <c r="Y709" s="590"/>
      <c r="Z709" s="590"/>
    </row>
    <row r="710" spans="1:26" ht="13.5" customHeight="1">
      <c r="A710" s="589"/>
      <c r="B710" s="590"/>
      <c r="C710" s="590"/>
      <c r="D710" s="605"/>
      <c r="E710" s="590"/>
      <c r="F710" s="625"/>
      <c r="G710" s="590"/>
      <c r="H710" s="590"/>
      <c r="I710" s="590"/>
      <c r="J710" s="590"/>
      <c r="K710" s="590"/>
      <c r="L710" s="590"/>
      <c r="M710" s="590"/>
      <c r="N710" s="590"/>
      <c r="O710" s="590"/>
      <c r="P710" s="590"/>
      <c r="Q710" s="590"/>
      <c r="R710" s="590"/>
      <c r="S710" s="590"/>
      <c r="T710" s="590"/>
      <c r="U710" s="590"/>
      <c r="V710" s="590"/>
      <c r="W710" s="590"/>
      <c r="X710" s="590"/>
      <c r="Y710" s="590"/>
      <c r="Z710" s="590"/>
    </row>
    <row r="711" spans="1:26" ht="13.5" customHeight="1">
      <c r="A711" s="589"/>
      <c r="B711" s="590"/>
      <c r="C711" s="590"/>
      <c r="D711" s="605"/>
      <c r="E711" s="590"/>
      <c r="F711" s="625"/>
      <c r="G711" s="590"/>
      <c r="H711" s="590"/>
      <c r="I711" s="590"/>
      <c r="J711" s="590"/>
      <c r="K711" s="590"/>
      <c r="L711" s="590"/>
      <c r="M711" s="590"/>
      <c r="N711" s="590"/>
      <c r="O711" s="590"/>
      <c r="P711" s="590"/>
      <c r="Q711" s="590"/>
      <c r="R711" s="590"/>
      <c r="S711" s="590"/>
      <c r="T711" s="590"/>
      <c r="U711" s="590"/>
      <c r="V711" s="590"/>
      <c r="W711" s="590"/>
      <c r="X711" s="590"/>
      <c r="Y711" s="590"/>
      <c r="Z711" s="590"/>
    </row>
    <row r="712" spans="1:26" ht="13.5" customHeight="1">
      <c r="A712" s="589"/>
      <c r="B712" s="590"/>
      <c r="C712" s="590"/>
      <c r="D712" s="605"/>
      <c r="E712" s="590"/>
      <c r="F712" s="625"/>
      <c r="G712" s="590"/>
      <c r="H712" s="590"/>
      <c r="I712" s="590"/>
      <c r="J712" s="590"/>
      <c r="K712" s="590"/>
      <c r="L712" s="590"/>
      <c r="M712" s="590"/>
      <c r="N712" s="590"/>
      <c r="O712" s="590"/>
      <c r="P712" s="590"/>
      <c r="Q712" s="590"/>
      <c r="R712" s="590"/>
      <c r="S712" s="590"/>
      <c r="T712" s="590"/>
      <c r="U712" s="590"/>
      <c r="V712" s="590"/>
      <c r="W712" s="590"/>
      <c r="X712" s="590"/>
      <c r="Y712" s="590"/>
      <c r="Z712" s="590"/>
    </row>
    <row r="713" spans="1:26" ht="13.5" customHeight="1">
      <c r="A713" s="589"/>
      <c r="B713" s="590"/>
      <c r="C713" s="590"/>
      <c r="D713" s="605"/>
      <c r="E713" s="590"/>
      <c r="F713" s="625"/>
      <c r="G713" s="590"/>
      <c r="H713" s="590"/>
      <c r="I713" s="590"/>
      <c r="J713" s="590"/>
      <c r="K713" s="590"/>
      <c r="L713" s="590"/>
      <c r="M713" s="590"/>
      <c r="N713" s="590"/>
      <c r="O713" s="590"/>
      <c r="P713" s="590"/>
      <c r="Q713" s="590"/>
      <c r="R713" s="590"/>
      <c r="S713" s="590"/>
      <c r="T713" s="590"/>
      <c r="U713" s="590"/>
      <c r="V713" s="590"/>
      <c r="W713" s="590"/>
      <c r="X713" s="590"/>
      <c r="Y713" s="590"/>
      <c r="Z713" s="590"/>
    </row>
    <row r="714" spans="1:26" ht="13.5" customHeight="1">
      <c r="A714" s="589"/>
      <c r="B714" s="590"/>
      <c r="C714" s="590"/>
      <c r="D714" s="605"/>
      <c r="E714" s="590"/>
      <c r="F714" s="625"/>
      <c r="G714" s="590"/>
      <c r="H714" s="590"/>
      <c r="I714" s="590"/>
      <c r="J714" s="590"/>
      <c r="K714" s="590"/>
      <c r="L714" s="590"/>
      <c r="M714" s="590"/>
      <c r="N714" s="590"/>
      <c r="O714" s="590"/>
      <c r="P714" s="590"/>
      <c r="Q714" s="590"/>
      <c r="R714" s="590"/>
      <c r="S714" s="590"/>
      <c r="T714" s="590"/>
      <c r="U714" s="590"/>
      <c r="V714" s="590"/>
      <c r="W714" s="590"/>
      <c r="X714" s="590"/>
      <c r="Y714" s="590"/>
      <c r="Z714" s="590"/>
    </row>
    <row r="715" spans="1:26" ht="13.5" customHeight="1">
      <c r="A715" s="589"/>
      <c r="B715" s="590"/>
      <c r="C715" s="590"/>
      <c r="D715" s="605"/>
      <c r="E715" s="590"/>
      <c r="F715" s="625"/>
      <c r="G715" s="590"/>
      <c r="H715" s="590"/>
      <c r="I715" s="590"/>
      <c r="J715" s="590"/>
      <c r="K715" s="590"/>
      <c r="L715" s="590"/>
      <c r="M715" s="590"/>
      <c r="N715" s="590"/>
      <c r="O715" s="590"/>
      <c r="P715" s="590"/>
      <c r="Q715" s="590"/>
      <c r="R715" s="590"/>
      <c r="S715" s="590"/>
      <c r="T715" s="590"/>
      <c r="U715" s="590"/>
      <c r="V715" s="590"/>
      <c r="W715" s="590"/>
      <c r="X715" s="590"/>
      <c r="Y715" s="590"/>
      <c r="Z715" s="590"/>
    </row>
    <row r="716" spans="1:26" ht="13.5" customHeight="1">
      <c r="A716" s="589"/>
      <c r="B716" s="590"/>
      <c r="C716" s="590"/>
      <c r="D716" s="605"/>
      <c r="E716" s="590"/>
      <c r="F716" s="625"/>
      <c r="G716" s="590"/>
      <c r="H716" s="590"/>
      <c r="I716" s="590"/>
      <c r="J716" s="590"/>
      <c r="K716" s="590"/>
      <c r="L716" s="590"/>
      <c r="M716" s="590"/>
      <c r="N716" s="590"/>
      <c r="O716" s="590"/>
      <c r="P716" s="590"/>
      <c r="Q716" s="590"/>
      <c r="R716" s="590"/>
      <c r="S716" s="590"/>
      <c r="T716" s="590"/>
      <c r="U716" s="590"/>
      <c r="V716" s="590"/>
      <c r="W716" s="590"/>
      <c r="X716" s="590"/>
      <c r="Y716" s="590"/>
      <c r="Z716" s="590"/>
    </row>
    <row r="717" spans="1:26" ht="13.5" customHeight="1">
      <c r="A717" s="589"/>
      <c r="B717" s="590"/>
      <c r="C717" s="590"/>
      <c r="D717" s="605"/>
      <c r="E717" s="590"/>
      <c r="F717" s="625"/>
      <c r="G717" s="590"/>
      <c r="H717" s="590"/>
      <c r="I717" s="590"/>
      <c r="J717" s="590"/>
      <c r="K717" s="590"/>
      <c r="L717" s="590"/>
      <c r="M717" s="590"/>
      <c r="N717" s="590"/>
      <c r="O717" s="590"/>
      <c r="P717" s="590"/>
      <c r="Q717" s="590"/>
      <c r="R717" s="590"/>
      <c r="S717" s="590"/>
      <c r="T717" s="590"/>
      <c r="U717" s="590"/>
      <c r="V717" s="590"/>
      <c r="W717" s="590"/>
      <c r="X717" s="590"/>
      <c r="Y717" s="590"/>
      <c r="Z717" s="590"/>
    </row>
    <row r="718" spans="1:26" ht="13.5" customHeight="1">
      <c r="A718" s="589"/>
      <c r="B718" s="590"/>
      <c r="C718" s="590"/>
      <c r="D718" s="605"/>
      <c r="E718" s="590"/>
      <c r="F718" s="625"/>
      <c r="G718" s="590"/>
      <c r="H718" s="590"/>
      <c r="I718" s="590"/>
      <c r="J718" s="590"/>
      <c r="K718" s="590"/>
      <c r="L718" s="590"/>
      <c r="M718" s="590"/>
      <c r="N718" s="590"/>
      <c r="O718" s="590"/>
      <c r="P718" s="590"/>
      <c r="Q718" s="590"/>
      <c r="R718" s="590"/>
      <c r="S718" s="590"/>
      <c r="T718" s="590"/>
      <c r="U718" s="590"/>
      <c r="V718" s="590"/>
      <c r="W718" s="590"/>
      <c r="X718" s="590"/>
      <c r="Y718" s="590"/>
      <c r="Z718" s="590"/>
    </row>
    <row r="719" spans="1:26" ht="13.5" customHeight="1">
      <c r="A719" s="589"/>
      <c r="B719" s="590"/>
      <c r="C719" s="590"/>
      <c r="D719" s="605"/>
      <c r="E719" s="590"/>
      <c r="F719" s="625"/>
      <c r="G719" s="590"/>
      <c r="H719" s="590"/>
      <c r="I719" s="590"/>
      <c r="J719" s="590"/>
      <c r="K719" s="590"/>
      <c r="L719" s="590"/>
      <c r="M719" s="590"/>
      <c r="N719" s="590"/>
      <c r="O719" s="590"/>
      <c r="P719" s="590"/>
      <c r="Q719" s="590"/>
      <c r="R719" s="590"/>
      <c r="S719" s="590"/>
      <c r="T719" s="590"/>
      <c r="U719" s="590"/>
      <c r="V719" s="590"/>
      <c r="W719" s="590"/>
      <c r="X719" s="590"/>
      <c r="Y719" s="590"/>
      <c r="Z719" s="590"/>
    </row>
    <row r="720" spans="1:26" ht="13.5" customHeight="1">
      <c r="A720" s="589"/>
      <c r="B720" s="590"/>
      <c r="C720" s="590"/>
      <c r="D720" s="605"/>
      <c r="E720" s="590"/>
      <c r="F720" s="625"/>
      <c r="G720" s="590"/>
      <c r="H720" s="590"/>
      <c r="I720" s="590"/>
      <c r="J720" s="590"/>
      <c r="K720" s="590"/>
      <c r="L720" s="590"/>
      <c r="M720" s="590"/>
      <c r="N720" s="590"/>
      <c r="O720" s="590"/>
      <c r="P720" s="590"/>
      <c r="Q720" s="590"/>
      <c r="R720" s="590"/>
      <c r="S720" s="590"/>
      <c r="T720" s="590"/>
      <c r="U720" s="590"/>
      <c r="V720" s="590"/>
      <c r="W720" s="590"/>
      <c r="X720" s="590"/>
      <c r="Y720" s="590"/>
      <c r="Z720" s="590"/>
    </row>
    <row r="721" spans="1:26" ht="13.5" customHeight="1">
      <c r="A721" s="589"/>
      <c r="B721" s="590"/>
      <c r="C721" s="590"/>
      <c r="D721" s="605"/>
      <c r="E721" s="590"/>
      <c r="F721" s="625"/>
      <c r="G721" s="590"/>
      <c r="H721" s="590"/>
      <c r="I721" s="590"/>
      <c r="J721" s="590"/>
      <c r="K721" s="590"/>
      <c r="L721" s="590"/>
      <c r="M721" s="590"/>
      <c r="N721" s="590"/>
      <c r="O721" s="590"/>
      <c r="P721" s="590"/>
      <c r="Q721" s="590"/>
      <c r="R721" s="590"/>
      <c r="S721" s="590"/>
      <c r="T721" s="590"/>
      <c r="U721" s="590"/>
      <c r="V721" s="590"/>
      <c r="W721" s="590"/>
      <c r="X721" s="590"/>
      <c r="Y721" s="590"/>
      <c r="Z721" s="590"/>
    </row>
    <row r="722" spans="1:26" ht="13.5" customHeight="1">
      <c r="A722" s="589"/>
      <c r="B722" s="590"/>
      <c r="C722" s="590"/>
      <c r="D722" s="605"/>
      <c r="E722" s="590"/>
      <c r="F722" s="625"/>
      <c r="G722" s="590"/>
      <c r="H722" s="590"/>
      <c r="I722" s="590"/>
      <c r="J722" s="590"/>
      <c r="K722" s="590"/>
      <c r="L722" s="590"/>
      <c r="M722" s="590"/>
      <c r="N722" s="590"/>
      <c r="O722" s="590"/>
      <c r="P722" s="590"/>
      <c r="Q722" s="590"/>
      <c r="R722" s="590"/>
      <c r="S722" s="590"/>
      <c r="T722" s="590"/>
      <c r="U722" s="590"/>
      <c r="V722" s="590"/>
      <c r="W722" s="590"/>
      <c r="X722" s="590"/>
      <c r="Y722" s="590"/>
      <c r="Z722" s="590"/>
    </row>
    <row r="723" spans="1:26" ht="13.5" customHeight="1">
      <c r="A723" s="589"/>
      <c r="B723" s="590"/>
      <c r="C723" s="590"/>
      <c r="D723" s="605"/>
      <c r="E723" s="590"/>
      <c r="F723" s="625"/>
      <c r="G723" s="590"/>
      <c r="H723" s="590"/>
      <c r="I723" s="590"/>
      <c r="J723" s="590"/>
      <c r="K723" s="590"/>
      <c r="L723" s="590"/>
      <c r="M723" s="590"/>
      <c r="N723" s="590"/>
      <c r="O723" s="590"/>
      <c r="P723" s="590"/>
      <c r="Q723" s="590"/>
      <c r="R723" s="590"/>
      <c r="S723" s="590"/>
      <c r="T723" s="590"/>
      <c r="U723" s="590"/>
      <c r="V723" s="590"/>
      <c r="W723" s="590"/>
      <c r="X723" s="590"/>
      <c r="Y723" s="590"/>
      <c r="Z723" s="590"/>
    </row>
    <row r="724" spans="1:26" ht="13.5" customHeight="1">
      <c r="A724" s="589"/>
      <c r="B724" s="590"/>
      <c r="C724" s="590"/>
      <c r="D724" s="605"/>
      <c r="E724" s="590"/>
      <c r="F724" s="625"/>
      <c r="G724" s="590"/>
      <c r="H724" s="590"/>
      <c r="I724" s="590"/>
      <c r="J724" s="590"/>
      <c r="K724" s="590"/>
      <c r="L724" s="590"/>
      <c r="M724" s="590"/>
      <c r="N724" s="590"/>
      <c r="O724" s="590"/>
      <c r="P724" s="590"/>
      <c r="Q724" s="590"/>
      <c r="R724" s="590"/>
      <c r="S724" s="590"/>
      <c r="T724" s="590"/>
      <c r="U724" s="590"/>
      <c r="V724" s="590"/>
      <c r="W724" s="590"/>
      <c r="X724" s="590"/>
      <c r="Y724" s="590"/>
      <c r="Z724" s="590"/>
    </row>
    <row r="725" spans="1:26" ht="13.5" customHeight="1">
      <c r="A725" s="589"/>
      <c r="B725" s="590"/>
      <c r="C725" s="590"/>
      <c r="D725" s="605"/>
      <c r="E725" s="590"/>
      <c r="F725" s="625"/>
      <c r="G725" s="590"/>
      <c r="H725" s="590"/>
      <c r="I725" s="590"/>
      <c r="J725" s="590"/>
      <c r="K725" s="590"/>
      <c r="L725" s="590"/>
      <c r="M725" s="590"/>
      <c r="N725" s="590"/>
      <c r="O725" s="590"/>
      <c r="P725" s="590"/>
      <c r="Q725" s="590"/>
      <c r="R725" s="590"/>
      <c r="S725" s="590"/>
      <c r="T725" s="590"/>
      <c r="U725" s="590"/>
      <c r="V725" s="590"/>
      <c r="W725" s="590"/>
      <c r="X725" s="590"/>
      <c r="Y725" s="590"/>
      <c r="Z725" s="590"/>
    </row>
    <row r="726" spans="1:26" ht="13.5" customHeight="1">
      <c r="A726" s="589"/>
      <c r="B726" s="590"/>
      <c r="C726" s="590"/>
      <c r="D726" s="605"/>
      <c r="E726" s="590"/>
      <c r="F726" s="625"/>
      <c r="G726" s="590"/>
      <c r="H726" s="590"/>
      <c r="I726" s="590"/>
      <c r="J726" s="590"/>
      <c r="K726" s="590"/>
      <c r="L726" s="590"/>
      <c r="M726" s="590"/>
      <c r="N726" s="590"/>
      <c r="O726" s="590"/>
      <c r="P726" s="590"/>
      <c r="Q726" s="590"/>
      <c r="R726" s="590"/>
      <c r="S726" s="590"/>
      <c r="T726" s="590"/>
      <c r="U726" s="590"/>
      <c r="V726" s="590"/>
      <c r="W726" s="590"/>
      <c r="X726" s="590"/>
      <c r="Y726" s="590"/>
      <c r="Z726" s="590"/>
    </row>
    <row r="727" spans="1:26" ht="13.5" customHeight="1">
      <c r="A727" s="589"/>
      <c r="B727" s="590"/>
      <c r="C727" s="590"/>
      <c r="D727" s="605"/>
      <c r="E727" s="590"/>
      <c r="F727" s="625"/>
      <c r="G727" s="590"/>
      <c r="H727" s="590"/>
      <c r="I727" s="590"/>
      <c r="J727" s="590"/>
      <c r="K727" s="590"/>
      <c r="L727" s="590"/>
      <c r="M727" s="590"/>
      <c r="N727" s="590"/>
      <c r="O727" s="590"/>
      <c r="P727" s="590"/>
      <c r="Q727" s="590"/>
      <c r="R727" s="590"/>
      <c r="S727" s="590"/>
      <c r="T727" s="590"/>
      <c r="U727" s="590"/>
      <c r="V727" s="590"/>
      <c r="W727" s="590"/>
      <c r="X727" s="590"/>
      <c r="Y727" s="590"/>
      <c r="Z727" s="590"/>
    </row>
    <row r="728" spans="1:26" ht="13.5" customHeight="1">
      <c r="A728" s="589"/>
      <c r="B728" s="590"/>
      <c r="C728" s="590"/>
      <c r="D728" s="605"/>
      <c r="E728" s="590"/>
      <c r="F728" s="625"/>
      <c r="G728" s="590"/>
      <c r="H728" s="590"/>
      <c r="I728" s="590"/>
      <c r="J728" s="590"/>
      <c r="K728" s="590"/>
      <c r="L728" s="590"/>
      <c r="M728" s="590"/>
      <c r="N728" s="590"/>
      <c r="O728" s="590"/>
      <c r="P728" s="590"/>
      <c r="Q728" s="590"/>
      <c r="R728" s="590"/>
      <c r="S728" s="590"/>
      <c r="T728" s="590"/>
      <c r="U728" s="590"/>
      <c r="V728" s="590"/>
      <c r="W728" s="590"/>
      <c r="X728" s="590"/>
      <c r="Y728" s="590"/>
      <c r="Z728" s="590"/>
    </row>
    <row r="729" spans="1:26" ht="13.5" customHeight="1">
      <c r="A729" s="589"/>
      <c r="B729" s="590"/>
      <c r="C729" s="590"/>
      <c r="D729" s="605"/>
      <c r="E729" s="590"/>
      <c r="F729" s="625"/>
      <c r="G729" s="590"/>
      <c r="H729" s="590"/>
      <c r="I729" s="590"/>
      <c r="J729" s="590"/>
      <c r="K729" s="590"/>
      <c r="L729" s="590"/>
      <c r="M729" s="590"/>
      <c r="N729" s="590"/>
      <c r="O729" s="590"/>
      <c r="P729" s="590"/>
      <c r="Q729" s="590"/>
      <c r="R729" s="590"/>
      <c r="S729" s="590"/>
      <c r="T729" s="590"/>
      <c r="U729" s="590"/>
      <c r="V729" s="590"/>
      <c r="W729" s="590"/>
      <c r="X729" s="590"/>
      <c r="Y729" s="590"/>
      <c r="Z729" s="590"/>
    </row>
    <row r="730" spans="1:26" ht="13.5" customHeight="1">
      <c r="A730" s="589"/>
      <c r="B730" s="590"/>
      <c r="C730" s="590"/>
      <c r="D730" s="605"/>
      <c r="E730" s="590"/>
      <c r="F730" s="625"/>
      <c r="G730" s="590"/>
      <c r="H730" s="590"/>
      <c r="I730" s="590"/>
      <c r="J730" s="590"/>
      <c r="K730" s="590"/>
      <c r="L730" s="590"/>
      <c r="M730" s="590"/>
      <c r="N730" s="590"/>
      <c r="O730" s="590"/>
      <c r="P730" s="590"/>
      <c r="Q730" s="590"/>
      <c r="R730" s="590"/>
      <c r="S730" s="590"/>
      <c r="T730" s="590"/>
      <c r="U730" s="590"/>
      <c r="V730" s="590"/>
      <c r="W730" s="590"/>
      <c r="X730" s="590"/>
      <c r="Y730" s="590"/>
      <c r="Z730" s="590"/>
    </row>
    <row r="731" spans="1:26" ht="13.5" customHeight="1">
      <c r="A731" s="589"/>
      <c r="B731" s="590"/>
      <c r="C731" s="590"/>
      <c r="D731" s="605"/>
      <c r="E731" s="590"/>
      <c r="F731" s="625"/>
      <c r="G731" s="590"/>
      <c r="H731" s="590"/>
      <c r="I731" s="590"/>
      <c r="J731" s="590"/>
      <c r="K731" s="590"/>
      <c r="L731" s="590"/>
      <c r="M731" s="590"/>
      <c r="N731" s="590"/>
      <c r="O731" s="590"/>
      <c r="P731" s="590"/>
      <c r="Q731" s="590"/>
      <c r="R731" s="590"/>
      <c r="S731" s="590"/>
      <c r="T731" s="590"/>
      <c r="U731" s="590"/>
      <c r="V731" s="590"/>
      <c r="W731" s="590"/>
      <c r="X731" s="590"/>
      <c r="Y731" s="590"/>
      <c r="Z731" s="590"/>
    </row>
    <row r="732" spans="1:26" ht="13.5" customHeight="1">
      <c r="A732" s="589"/>
      <c r="B732" s="590"/>
      <c r="C732" s="590"/>
      <c r="D732" s="605"/>
      <c r="E732" s="590"/>
      <c r="F732" s="625"/>
      <c r="G732" s="590"/>
      <c r="H732" s="590"/>
      <c r="I732" s="590"/>
      <c r="J732" s="590"/>
      <c r="K732" s="590"/>
      <c r="L732" s="590"/>
      <c r="M732" s="590"/>
      <c r="N732" s="590"/>
      <c r="O732" s="590"/>
      <c r="P732" s="590"/>
      <c r="Q732" s="590"/>
      <c r="R732" s="590"/>
      <c r="S732" s="590"/>
      <c r="T732" s="590"/>
      <c r="U732" s="590"/>
      <c r="V732" s="590"/>
      <c r="W732" s="590"/>
      <c r="X732" s="590"/>
      <c r="Y732" s="590"/>
      <c r="Z732" s="590"/>
    </row>
    <row r="733" spans="1:26" ht="13.5" customHeight="1">
      <c r="A733" s="589"/>
      <c r="B733" s="590"/>
      <c r="C733" s="590"/>
      <c r="D733" s="605"/>
      <c r="E733" s="590"/>
      <c r="F733" s="625"/>
      <c r="G733" s="590"/>
      <c r="H733" s="590"/>
      <c r="I733" s="590"/>
      <c r="J733" s="590"/>
      <c r="K733" s="590"/>
      <c r="L733" s="590"/>
      <c r="M733" s="590"/>
      <c r="N733" s="590"/>
      <c r="O733" s="590"/>
      <c r="P733" s="590"/>
      <c r="Q733" s="590"/>
      <c r="R733" s="590"/>
      <c r="S733" s="590"/>
      <c r="T733" s="590"/>
      <c r="U733" s="590"/>
      <c r="V733" s="590"/>
      <c r="W733" s="590"/>
      <c r="X733" s="590"/>
      <c r="Y733" s="590"/>
      <c r="Z733" s="590"/>
    </row>
    <row r="734" spans="1:26" ht="13.5" customHeight="1">
      <c r="A734" s="589"/>
      <c r="B734" s="590"/>
      <c r="C734" s="590"/>
      <c r="D734" s="605"/>
      <c r="E734" s="590"/>
      <c r="F734" s="625"/>
      <c r="G734" s="590"/>
      <c r="H734" s="590"/>
      <c r="I734" s="590"/>
      <c r="J734" s="590"/>
      <c r="K734" s="590"/>
      <c r="L734" s="590"/>
      <c r="M734" s="590"/>
      <c r="N734" s="590"/>
      <c r="O734" s="590"/>
      <c r="P734" s="590"/>
      <c r="Q734" s="590"/>
      <c r="R734" s="590"/>
      <c r="S734" s="590"/>
      <c r="T734" s="590"/>
      <c r="U734" s="590"/>
      <c r="V734" s="590"/>
      <c r="W734" s="590"/>
      <c r="X734" s="590"/>
      <c r="Y734" s="590"/>
      <c r="Z734" s="590"/>
    </row>
    <row r="735" spans="1:26" ht="13.5" customHeight="1">
      <c r="A735" s="589"/>
      <c r="B735" s="590"/>
      <c r="C735" s="590"/>
      <c r="D735" s="605"/>
      <c r="E735" s="590"/>
      <c r="F735" s="625"/>
      <c r="G735" s="590"/>
      <c r="H735" s="590"/>
      <c r="I735" s="590"/>
      <c r="J735" s="590"/>
      <c r="K735" s="590"/>
      <c r="L735" s="590"/>
      <c r="M735" s="590"/>
      <c r="N735" s="590"/>
      <c r="O735" s="590"/>
      <c r="P735" s="590"/>
      <c r="Q735" s="590"/>
      <c r="R735" s="590"/>
      <c r="S735" s="590"/>
      <c r="T735" s="590"/>
      <c r="U735" s="590"/>
      <c r="V735" s="590"/>
      <c r="W735" s="590"/>
      <c r="X735" s="590"/>
      <c r="Y735" s="590"/>
      <c r="Z735" s="590"/>
    </row>
    <row r="736" spans="1:26" ht="13.5" customHeight="1">
      <c r="A736" s="589"/>
      <c r="B736" s="590"/>
      <c r="C736" s="590"/>
      <c r="D736" s="605"/>
      <c r="E736" s="590"/>
      <c r="F736" s="625"/>
      <c r="G736" s="590"/>
      <c r="H736" s="590"/>
      <c r="I736" s="590"/>
      <c r="J736" s="590"/>
      <c r="K736" s="590"/>
      <c r="L736" s="590"/>
      <c r="M736" s="590"/>
      <c r="N736" s="590"/>
      <c r="O736" s="590"/>
      <c r="P736" s="590"/>
      <c r="Q736" s="590"/>
      <c r="R736" s="590"/>
      <c r="S736" s="590"/>
      <c r="T736" s="590"/>
      <c r="U736" s="590"/>
      <c r="V736" s="590"/>
      <c r="W736" s="590"/>
      <c r="X736" s="590"/>
      <c r="Y736" s="590"/>
      <c r="Z736" s="590"/>
    </row>
    <row r="737" spans="1:26" ht="13.5" customHeight="1">
      <c r="A737" s="589"/>
      <c r="B737" s="590"/>
      <c r="C737" s="590"/>
      <c r="D737" s="605"/>
      <c r="E737" s="590"/>
      <c r="F737" s="625"/>
      <c r="G737" s="590"/>
      <c r="H737" s="590"/>
      <c r="I737" s="590"/>
      <c r="J737" s="590"/>
      <c r="K737" s="590"/>
      <c r="L737" s="590"/>
      <c r="M737" s="590"/>
      <c r="N737" s="590"/>
      <c r="O737" s="590"/>
      <c r="P737" s="590"/>
      <c r="Q737" s="590"/>
      <c r="R737" s="590"/>
      <c r="S737" s="590"/>
      <c r="T737" s="590"/>
      <c r="U737" s="590"/>
      <c r="V737" s="590"/>
      <c r="W737" s="590"/>
      <c r="X737" s="590"/>
      <c r="Y737" s="590"/>
      <c r="Z737" s="590"/>
    </row>
    <row r="738" spans="1:26" ht="13.5" customHeight="1">
      <c r="A738" s="589"/>
      <c r="B738" s="590"/>
      <c r="C738" s="590"/>
      <c r="D738" s="605"/>
      <c r="E738" s="590"/>
      <c r="F738" s="625"/>
      <c r="G738" s="590"/>
      <c r="H738" s="590"/>
      <c r="I738" s="590"/>
      <c r="J738" s="590"/>
      <c r="K738" s="590"/>
      <c r="L738" s="590"/>
      <c r="M738" s="590"/>
      <c r="N738" s="590"/>
      <c r="O738" s="590"/>
      <c r="P738" s="590"/>
      <c r="Q738" s="590"/>
      <c r="R738" s="590"/>
      <c r="S738" s="590"/>
      <c r="T738" s="590"/>
      <c r="U738" s="590"/>
      <c r="V738" s="590"/>
      <c r="W738" s="590"/>
      <c r="X738" s="590"/>
      <c r="Y738" s="590"/>
      <c r="Z738" s="590"/>
    </row>
    <row r="739" spans="1:26" ht="13.5" customHeight="1">
      <c r="A739" s="589"/>
      <c r="B739" s="590"/>
      <c r="C739" s="590"/>
      <c r="D739" s="605"/>
      <c r="E739" s="590"/>
      <c r="F739" s="625"/>
      <c r="G739" s="590"/>
      <c r="H739" s="590"/>
      <c r="I739" s="590"/>
      <c r="J739" s="590"/>
      <c r="K739" s="590"/>
      <c r="L739" s="590"/>
      <c r="M739" s="590"/>
      <c r="N739" s="590"/>
      <c r="O739" s="590"/>
      <c r="P739" s="590"/>
      <c r="Q739" s="590"/>
      <c r="R739" s="590"/>
      <c r="S739" s="590"/>
      <c r="T739" s="590"/>
      <c r="U739" s="590"/>
      <c r="V739" s="590"/>
      <c r="W739" s="590"/>
      <c r="X739" s="590"/>
      <c r="Y739" s="590"/>
      <c r="Z739" s="590"/>
    </row>
    <row r="740" spans="1:26" ht="13.5" customHeight="1">
      <c r="A740" s="589"/>
      <c r="B740" s="590"/>
      <c r="C740" s="590"/>
      <c r="D740" s="605"/>
      <c r="E740" s="590"/>
      <c r="F740" s="625"/>
      <c r="G740" s="590"/>
      <c r="H740" s="590"/>
      <c r="I740" s="590"/>
      <c r="J740" s="590"/>
      <c r="K740" s="590"/>
      <c r="L740" s="590"/>
      <c r="M740" s="590"/>
      <c r="N740" s="590"/>
      <c r="O740" s="590"/>
      <c r="P740" s="590"/>
      <c r="Q740" s="590"/>
      <c r="R740" s="590"/>
      <c r="S740" s="590"/>
      <c r="T740" s="590"/>
      <c r="U740" s="590"/>
      <c r="V740" s="590"/>
      <c r="W740" s="590"/>
      <c r="X740" s="590"/>
      <c r="Y740" s="590"/>
      <c r="Z740" s="590"/>
    </row>
    <row r="741" spans="1:26" ht="13.5" customHeight="1">
      <c r="A741" s="589"/>
      <c r="B741" s="590"/>
      <c r="C741" s="590"/>
      <c r="D741" s="605"/>
      <c r="E741" s="590"/>
      <c r="F741" s="625"/>
      <c r="G741" s="590"/>
      <c r="H741" s="590"/>
      <c r="I741" s="590"/>
      <c r="J741" s="590"/>
      <c r="K741" s="590"/>
      <c r="L741" s="590"/>
      <c r="M741" s="590"/>
      <c r="N741" s="590"/>
      <c r="O741" s="590"/>
      <c r="P741" s="590"/>
      <c r="Q741" s="590"/>
      <c r="R741" s="590"/>
      <c r="S741" s="590"/>
      <c r="T741" s="590"/>
      <c r="U741" s="590"/>
      <c r="V741" s="590"/>
      <c r="W741" s="590"/>
      <c r="X741" s="590"/>
      <c r="Y741" s="590"/>
      <c r="Z741" s="590"/>
    </row>
    <row r="742" spans="1:26" ht="13.5" customHeight="1">
      <c r="A742" s="589"/>
      <c r="B742" s="590"/>
      <c r="C742" s="590"/>
      <c r="D742" s="605"/>
      <c r="E742" s="590"/>
      <c r="F742" s="625"/>
      <c r="G742" s="590"/>
      <c r="H742" s="590"/>
      <c r="I742" s="590"/>
      <c r="J742" s="590"/>
      <c r="K742" s="590"/>
      <c r="L742" s="590"/>
      <c r="M742" s="590"/>
      <c r="N742" s="590"/>
      <c r="O742" s="590"/>
      <c r="P742" s="590"/>
      <c r="Q742" s="590"/>
      <c r="R742" s="590"/>
      <c r="S742" s="590"/>
      <c r="T742" s="590"/>
      <c r="U742" s="590"/>
      <c r="V742" s="590"/>
      <c r="W742" s="590"/>
      <c r="X742" s="590"/>
      <c r="Y742" s="590"/>
      <c r="Z742" s="590"/>
    </row>
    <row r="743" spans="1:26" ht="13.5" customHeight="1">
      <c r="A743" s="589"/>
      <c r="B743" s="590"/>
      <c r="C743" s="590"/>
      <c r="D743" s="605"/>
      <c r="E743" s="590"/>
      <c r="F743" s="625"/>
      <c r="G743" s="590"/>
      <c r="H743" s="590"/>
      <c r="I743" s="590"/>
      <c r="J743" s="590"/>
      <c r="K743" s="590"/>
      <c r="L743" s="590"/>
      <c r="M743" s="590"/>
      <c r="N743" s="590"/>
      <c r="O743" s="590"/>
      <c r="P743" s="590"/>
      <c r="Q743" s="590"/>
      <c r="R743" s="590"/>
      <c r="S743" s="590"/>
      <c r="T743" s="590"/>
      <c r="U743" s="590"/>
      <c r="V743" s="590"/>
      <c r="W743" s="590"/>
      <c r="X743" s="590"/>
      <c r="Y743" s="590"/>
      <c r="Z743" s="590"/>
    </row>
    <row r="744" spans="1:26" ht="13.5" customHeight="1">
      <c r="A744" s="589"/>
      <c r="B744" s="590"/>
      <c r="C744" s="590"/>
      <c r="D744" s="605"/>
      <c r="E744" s="590"/>
      <c r="F744" s="625"/>
      <c r="G744" s="590"/>
      <c r="H744" s="590"/>
      <c r="I744" s="590"/>
      <c r="J744" s="590"/>
      <c r="K744" s="590"/>
      <c r="L744" s="590"/>
      <c r="M744" s="590"/>
      <c r="N744" s="590"/>
      <c r="O744" s="590"/>
      <c r="P744" s="590"/>
      <c r="Q744" s="590"/>
      <c r="R744" s="590"/>
      <c r="S744" s="590"/>
      <c r="T744" s="590"/>
      <c r="U744" s="590"/>
      <c r="V744" s="590"/>
      <c r="W744" s="590"/>
      <c r="X744" s="590"/>
      <c r="Y744" s="590"/>
      <c r="Z744" s="590"/>
    </row>
    <row r="745" spans="1:26" ht="13.5" customHeight="1">
      <c r="A745" s="589"/>
      <c r="B745" s="590"/>
      <c r="C745" s="590"/>
      <c r="D745" s="605"/>
      <c r="E745" s="590"/>
      <c r="F745" s="625"/>
      <c r="G745" s="590"/>
      <c r="H745" s="590"/>
      <c r="I745" s="590"/>
      <c r="J745" s="590"/>
      <c r="K745" s="590"/>
      <c r="L745" s="590"/>
      <c r="M745" s="590"/>
      <c r="N745" s="590"/>
      <c r="O745" s="590"/>
      <c r="P745" s="590"/>
      <c r="Q745" s="590"/>
      <c r="R745" s="590"/>
      <c r="S745" s="590"/>
      <c r="T745" s="590"/>
      <c r="U745" s="590"/>
      <c r="V745" s="590"/>
      <c r="W745" s="590"/>
      <c r="X745" s="590"/>
      <c r="Y745" s="590"/>
      <c r="Z745" s="590"/>
    </row>
    <row r="746" spans="1:26" ht="13.5" customHeight="1">
      <c r="A746" s="589"/>
      <c r="B746" s="590"/>
      <c r="C746" s="590"/>
      <c r="D746" s="605"/>
      <c r="E746" s="590"/>
      <c r="F746" s="625"/>
      <c r="G746" s="590"/>
      <c r="H746" s="590"/>
      <c r="I746" s="590"/>
      <c r="J746" s="590"/>
      <c r="K746" s="590"/>
      <c r="L746" s="590"/>
      <c r="M746" s="590"/>
      <c r="N746" s="590"/>
      <c r="O746" s="590"/>
      <c r="P746" s="590"/>
      <c r="Q746" s="590"/>
      <c r="R746" s="590"/>
      <c r="S746" s="590"/>
      <c r="T746" s="590"/>
      <c r="U746" s="590"/>
      <c r="V746" s="590"/>
      <c r="W746" s="590"/>
      <c r="X746" s="590"/>
      <c r="Y746" s="590"/>
      <c r="Z746" s="590"/>
    </row>
    <row r="747" spans="1:26" ht="13.5" customHeight="1">
      <c r="A747" s="589"/>
      <c r="B747" s="590"/>
      <c r="C747" s="590"/>
      <c r="D747" s="605"/>
      <c r="E747" s="590"/>
      <c r="F747" s="625"/>
      <c r="G747" s="590"/>
      <c r="H747" s="590"/>
      <c r="I747" s="590"/>
      <c r="J747" s="590"/>
      <c r="K747" s="590"/>
      <c r="L747" s="590"/>
      <c r="M747" s="590"/>
      <c r="N747" s="590"/>
      <c r="O747" s="590"/>
      <c r="P747" s="590"/>
      <c r="Q747" s="590"/>
      <c r="R747" s="590"/>
      <c r="S747" s="590"/>
      <c r="T747" s="590"/>
      <c r="U747" s="590"/>
      <c r="V747" s="590"/>
      <c r="W747" s="590"/>
      <c r="X747" s="590"/>
      <c r="Y747" s="590"/>
      <c r="Z747" s="590"/>
    </row>
    <row r="748" spans="1:26" ht="13.5" customHeight="1">
      <c r="A748" s="589"/>
      <c r="B748" s="590"/>
      <c r="C748" s="590"/>
      <c r="D748" s="605"/>
      <c r="E748" s="590"/>
      <c r="F748" s="625"/>
      <c r="G748" s="590"/>
      <c r="H748" s="590"/>
      <c r="I748" s="590"/>
      <c r="J748" s="590"/>
      <c r="K748" s="590"/>
      <c r="L748" s="590"/>
      <c r="M748" s="590"/>
      <c r="N748" s="590"/>
      <c r="O748" s="590"/>
      <c r="P748" s="590"/>
      <c r="Q748" s="590"/>
      <c r="R748" s="590"/>
      <c r="S748" s="590"/>
      <c r="T748" s="590"/>
      <c r="U748" s="590"/>
      <c r="V748" s="590"/>
      <c r="W748" s="590"/>
      <c r="X748" s="590"/>
      <c r="Y748" s="590"/>
      <c r="Z748" s="590"/>
    </row>
    <row r="749" spans="1:26" ht="13.5" customHeight="1">
      <c r="A749" s="589"/>
      <c r="B749" s="590"/>
      <c r="C749" s="590"/>
      <c r="D749" s="605"/>
      <c r="E749" s="590"/>
      <c r="F749" s="625"/>
      <c r="G749" s="590"/>
      <c r="H749" s="590"/>
      <c r="I749" s="590"/>
      <c r="J749" s="590"/>
      <c r="K749" s="590"/>
      <c r="L749" s="590"/>
      <c r="M749" s="590"/>
      <c r="N749" s="590"/>
      <c r="O749" s="590"/>
      <c r="P749" s="590"/>
      <c r="Q749" s="590"/>
      <c r="R749" s="590"/>
      <c r="S749" s="590"/>
      <c r="T749" s="590"/>
      <c r="U749" s="590"/>
      <c r="V749" s="590"/>
      <c r="W749" s="590"/>
      <c r="X749" s="590"/>
      <c r="Y749" s="590"/>
      <c r="Z749" s="590"/>
    </row>
    <row r="750" spans="1:26" ht="13.5" customHeight="1">
      <c r="A750" s="589"/>
      <c r="B750" s="590"/>
      <c r="C750" s="590"/>
      <c r="D750" s="605"/>
      <c r="E750" s="590"/>
      <c r="F750" s="625"/>
      <c r="G750" s="590"/>
      <c r="H750" s="590"/>
      <c r="I750" s="590"/>
      <c r="J750" s="590"/>
      <c r="K750" s="590"/>
      <c r="L750" s="590"/>
      <c r="M750" s="590"/>
      <c r="N750" s="590"/>
      <c r="O750" s="590"/>
      <c r="P750" s="590"/>
      <c r="Q750" s="590"/>
      <c r="R750" s="590"/>
      <c r="S750" s="590"/>
      <c r="T750" s="590"/>
      <c r="U750" s="590"/>
      <c r="V750" s="590"/>
      <c r="W750" s="590"/>
      <c r="X750" s="590"/>
      <c r="Y750" s="590"/>
      <c r="Z750" s="590"/>
    </row>
    <row r="751" spans="1:26" ht="13.5" customHeight="1">
      <c r="A751" s="589"/>
      <c r="B751" s="590"/>
      <c r="C751" s="590"/>
      <c r="D751" s="605"/>
      <c r="E751" s="590"/>
      <c r="F751" s="625"/>
      <c r="G751" s="590"/>
      <c r="H751" s="590"/>
      <c r="I751" s="590"/>
      <c r="J751" s="590"/>
      <c r="K751" s="590"/>
      <c r="L751" s="590"/>
      <c r="M751" s="590"/>
      <c r="N751" s="590"/>
      <c r="O751" s="590"/>
      <c r="P751" s="590"/>
      <c r="Q751" s="590"/>
      <c r="R751" s="590"/>
      <c r="S751" s="590"/>
      <c r="T751" s="590"/>
      <c r="U751" s="590"/>
      <c r="V751" s="590"/>
      <c r="W751" s="590"/>
      <c r="X751" s="590"/>
      <c r="Y751" s="590"/>
      <c r="Z751" s="590"/>
    </row>
    <row r="752" spans="1:26" ht="13.5" customHeight="1">
      <c r="A752" s="589"/>
      <c r="B752" s="590"/>
      <c r="C752" s="590"/>
      <c r="D752" s="605"/>
      <c r="E752" s="590"/>
      <c r="F752" s="625"/>
      <c r="G752" s="590"/>
      <c r="H752" s="590"/>
      <c r="I752" s="590"/>
      <c r="J752" s="590"/>
      <c r="K752" s="590"/>
      <c r="L752" s="590"/>
      <c r="M752" s="590"/>
      <c r="N752" s="590"/>
      <c r="O752" s="590"/>
      <c r="P752" s="590"/>
      <c r="Q752" s="590"/>
      <c r="R752" s="590"/>
      <c r="S752" s="590"/>
      <c r="T752" s="590"/>
      <c r="U752" s="590"/>
      <c r="V752" s="590"/>
      <c r="W752" s="590"/>
      <c r="X752" s="590"/>
      <c r="Y752" s="590"/>
      <c r="Z752" s="590"/>
    </row>
    <row r="753" spans="1:26" ht="13.5" customHeight="1">
      <c r="A753" s="589"/>
      <c r="B753" s="590"/>
      <c r="C753" s="590"/>
      <c r="D753" s="605"/>
      <c r="E753" s="590"/>
      <c r="F753" s="625"/>
      <c r="G753" s="590"/>
      <c r="H753" s="590"/>
      <c r="I753" s="590"/>
      <c r="J753" s="590"/>
      <c r="K753" s="590"/>
      <c r="L753" s="590"/>
      <c r="M753" s="590"/>
      <c r="N753" s="590"/>
      <c r="O753" s="590"/>
      <c r="P753" s="590"/>
      <c r="Q753" s="590"/>
      <c r="R753" s="590"/>
      <c r="S753" s="590"/>
      <c r="T753" s="590"/>
      <c r="U753" s="590"/>
      <c r="V753" s="590"/>
      <c r="W753" s="590"/>
      <c r="X753" s="590"/>
      <c r="Y753" s="590"/>
      <c r="Z753" s="590"/>
    </row>
    <row r="754" spans="1:26" ht="13.5" customHeight="1">
      <c r="A754" s="589"/>
      <c r="B754" s="590"/>
      <c r="C754" s="590"/>
      <c r="D754" s="605"/>
      <c r="E754" s="590"/>
      <c r="F754" s="625"/>
      <c r="G754" s="590"/>
      <c r="H754" s="590"/>
      <c r="I754" s="590"/>
      <c r="J754" s="590"/>
      <c r="K754" s="590"/>
      <c r="L754" s="590"/>
      <c r="M754" s="590"/>
      <c r="N754" s="590"/>
      <c r="O754" s="590"/>
      <c r="P754" s="590"/>
      <c r="Q754" s="590"/>
      <c r="R754" s="590"/>
      <c r="S754" s="590"/>
      <c r="T754" s="590"/>
      <c r="U754" s="590"/>
      <c r="V754" s="590"/>
      <c r="W754" s="590"/>
      <c r="X754" s="590"/>
      <c r="Y754" s="590"/>
      <c r="Z754" s="590"/>
    </row>
    <row r="755" spans="1:26" ht="13.5" customHeight="1">
      <c r="A755" s="589"/>
      <c r="B755" s="590"/>
      <c r="C755" s="590"/>
      <c r="D755" s="605"/>
      <c r="E755" s="590"/>
      <c r="F755" s="625"/>
      <c r="G755" s="590"/>
      <c r="H755" s="590"/>
      <c r="I755" s="590"/>
      <c r="J755" s="590"/>
      <c r="K755" s="590"/>
      <c r="L755" s="590"/>
      <c r="M755" s="590"/>
      <c r="N755" s="590"/>
      <c r="O755" s="590"/>
      <c r="P755" s="590"/>
      <c r="Q755" s="590"/>
      <c r="R755" s="590"/>
      <c r="S755" s="590"/>
      <c r="T755" s="590"/>
      <c r="U755" s="590"/>
      <c r="V755" s="590"/>
      <c r="W755" s="590"/>
      <c r="X755" s="590"/>
      <c r="Y755" s="590"/>
      <c r="Z755" s="590"/>
    </row>
    <row r="756" spans="1:26" ht="13.5" customHeight="1">
      <c r="A756" s="589"/>
      <c r="B756" s="590"/>
      <c r="C756" s="590"/>
      <c r="D756" s="605"/>
      <c r="E756" s="590"/>
      <c r="F756" s="625"/>
      <c r="G756" s="590"/>
      <c r="H756" s="590"/>
      <c r="I756" s="590"/>
      <c r="J756" s="590"/>
      <c r="K756" s="590"/>
      <c r="L756" s="590"/>
      <c r="M756" s="590"/>
      <c r="N756" s="590"/>
      <c r="O756" s="590"/>
      <c r="P756" s="590"/>
      <c r="Q756" s="590"/>
      <c r="R756" s="590"/>
      <c r="S756" s="590"/>
      <c r="T756" s="590"/>
      <c r="U756" s="590"/>
      <c r="V756" s="590"/>
      <c r="W756" s="590"/>
      <c r="X756" s="590"/>
      <c r="Y756" s="590"/>
      <c r="Z756" s="590"/>
    </row>
    <row r="757" spans="1:26" ht="13.5" customHeight="1">
      <c r="A757" s="589"/>
      <c r="B757" s="590"/>
      <c r="C757" s="590"/>
      <c r="D757" s="605"/>
      <c r="E757" s="590"/>
      <c r="F757" s="625"/>
      <c r="G757" s="590"/>
      <c r="H757" s="590"/>
      <c r="I757" s="590"/>
      <c r="J757" s="590"/>
      <c r="K757" s="590"/>
      <c r="L757" s="590"/>
      <c r="M757" s="590"/>
      <c r="N757" s="590"/>
      <c r="O757" s="590"/>
      <c r="P757" s="590"/>
      <c r="Q757" s="590"/>
      <c r="R757" s="590"/>
      <c r="S757" s="590"/>
      <c r="T757" s="590"/>
      <c r="U757" s="590"/>
      <c r="V757" s="590"/>
      <c r="W757" s="590"/>
      <c r="X757" s="590"/>
      <c r="Y757" s="590"/>
      <c r="Z757" s="590"/>
    </row>
    <row r="758" spans="1:26" ht="13.5" customHeight="1">
      <c r="A758" s="589"/>
      <c r="B758" s="590"/>
      <c r="C758" s="590"/>
      <c r="D758" s="605"/>
      <c r="E758" s="590"/>
      <c r="F758" s="625"/>
      <c r="G758" s="590"/>
      <c r="H758" s="590"/>
      <c r="I758" s="590"/>
      <c r="J758" s="590"/>
      <c r="K758" s="590"/>
      <c r="L758" s="590"/>
      <c r="M758" s="590"/>
      <c r="N758" s="590"/>
      <c r="O758" s="590"/>
      <c r="P758" s="590"/>
      <c r="Q758" s="590"/>
      <c r="R758" s="590"/>
      <c r="S758" s="590"/>
      <c r="T758" s="590"/>
      <c r="U758" s="590"/>
      <c r="V758" s="590"/>
      <c r="W758" s="590"/>
      <c r="X758" s="590"/>
      <c r="Y758" s="590"/>
      <c r="Z758" s="590"/>
    </row>
    <row r="759" spans="1:26" ht="13.5" customHeight="1">
      <c r="A759" s="589"/>
      <c r="B759" s="590"/>
      <c r="C759" s="590"/>
      <c r="D759" s="605"/>
      <c r="E759" s="590"/>
      <c r="F759" s="625"/>
      <c r="G759" s="590"/>
      <c r="H759" s="590"/>
      <c r="I759" s="590"/>
      <c r="J759" s="590"/>
      <c r="K759" s="590"/>
      <c r="L759" s="590"/>
      <c r="M759" s="590"/>
      <c r="N759" s="590"/>
      <c r="O759" s="590"/>
      <c r="P759" s="590"/>
      <c r="Q759" s="590"/>
      <c r="R759" s="590"/>
      <c r="S759" s="590"/>
      <c r="T759" s="590"/>
      <c r="U759" s="590"/>
      <c r="V759" s="590"/>
      <c r="W759" s="590"/>
      <c r="X759" s="590"/>
      <c r="Y759" s="590"/>
      <c r="Z759" s="590"/>
    </row>
    <row r="760" spans="1:26" ht="13.5" customHeight="1">
      <c r="A760" s="589"/>
      <c r="B760" s="590"/>
      <c r="C760" s="590"/>
      <c r="D760" s="605"/>
      <c r="E760" s="590"/>
      <c r="F760" s="625"/>
      <c r="G760" s="590"/>
      <c r="H760" s="590"/>
      <c r="I760" s="590"/>
      <c r="J760" s="590"/>
      <c r="K760" s="590"/>
      <c r="L760" s="590"/>
      <c r="M760" s="590"/>
      <c r="N760" s="590"/>
      <c r="O760" s="590"/>
      <c r="P760" s="590"/>
      <c r="Q760" s="590"/>
      <c r="R760" s="590"/>
      <c r="S760" s="590"/>
      <c r="T760" s="590"/>
      <c r="U760" s="590"/>
      <c r="V760" s="590"/>
      <c r="W760" s="590"/>
      <c r="X760" s="590"/>
      <c r="Y760" s="590"/>
      <c r="Z760" s="590"/>
    </row>
    <row r="761" spans="1:26" ht="13.5" customHeight="1">
      <c r="A761" s="589"/>
      <c r="B761" s="590"/>
      <c r="C761" s="590"/>
      <c r="D761" s="605"/>
      <c r="E761" s="590"/>
      <c r="F761" s="625"/>
      <c r="G761" s="590"/>
      <c r="H761" s="590"/>
      <c r="I761" s="590"/>
      <c r="J761" s="590"/>
      <c r="K761" s="590"/>
      <c r="L761" s="590"/>
      <c r="M761" s="590"/>
      <c r="N761" s="590"/>
      <c r="O761" s="590"/>
      <c r="P761" s="590"/>
      <c r="Q761" s="590"/>
      <c r="R761" s="590"/>
      <c r="S761" s="590"/>
      <c r="T761" s="590"/>
      <c r="U761" s="590"/>
      <c r="V761" s="590"/>
      <c r="W761" s="590"/>
      <c r="X761" s="590"/>
      <c r="Y761" s="590"/>
      <c r="Z761" s="590"/>
    </row>
    <row r="762" spans="1:26" ht="13.5" customHeight="1">
      <c r="A762" s="589"/>
      <c r="B762" s="590"/>
      <c r="C762" s="590"/>
      <c r="D762" s="605"/>
      <c r="E762" s="590"/>
      <c r="F762" s="625"/>
      <c r="G762" s="590"/>
      <c r="H762" s="590"/>
      <c r="I762" s="590"/>
      <c r="J762" s="590"/>
      <c r="K762" s="590"/>
      <c r="L762" s="590"/>
      <c r="M762" s="590"/>
      <c r="N762" s="590"/>
      <c r="O762" s="590"/>
      <c r="P762" s="590"/>
      <c r="Q762" s="590"/>
      <c r="R762" s="590"/>
      <c r="S762" s="590"/>
      <c r="T762" s="590"/>
      <c r="U762" s="590"/>
      <c r="V762" s="590"/>
      <c r="W762" s="590"/>
      <c r="X762" s="590"/>
      <c r="Y762" s="590"/>
      <c r="Z762" s="590"/>
    </row>
    <row r="763" spans="1:26" ht="13.5" customHeight="1">
      <c r="A763" s="589"/>
      <c r="B763" s="590"/>
      <c r="C763" s="590"/>
      <c r="D763" s="605"/>
      <c r="E763" s="590"/>
      <c r="F763" s="625"/>
      <c r="G763" s="590"/>
      <c r="H763" s="590"/>
      <c r="I763" s="590"/>
      <c r="J763" s="590"/>
      <c r="K763" s="590"/>
      <c r="L763" s="590"/>
      <c r="M763" s="590"/>
      <c r="N763" s="590"/>
      <c r="O763" s="590"/>
      <c r="P763" s="590"/>
      <c r="Q763" s="590"/>
      <c r="R763" s="590"/>
      <c r="S763" s="590"/>
      <c r="T763" s="590"/>
      <c r="U763" s="590"/>
      <c r="V763" s="590"/>
      <c r="W763" s="590"/>
      <c r="X763" s="590"/>
      <c r="Y763" s="590"/>
      <c r="Z763" s="590"/>
    </row>
    <row r="764" spans="1:26" ht="13.5" customHeight="1">
      <c r="A764" s="589"/>
      <c r="B764" s="590"/>
      <c r="C764" s="590"/>
      <c r="D764" s="605"/>
      <c r="E764" s="590"/>
      <c r="F764" s="625"/>
      <c r="G764" s="590"/>
      <c r="H764" s="590"/>
      <c r="I764" s="590"/>
      <c r="J764" s="590"/>
      <c r="K764" s="590"/>
      <c r="L764" s="590"/>
      <c r="M764" s="590"/>
      <c r="N764" s="590"/>
      <c r="O764" s="590"/>
      <c r="P764" s="590"/>
      <c r="Q764" s="590"/>
      <c r="R764" s="590"/>
      <c r="S764" s="590"/>
      <c r="T764" s="590"/>
      <c r="U764" s="590"/>
      <c r="V764" s="590"/>
      <c r="W764" s="590"/>
      <c r="X764" s="590"/>
      <c r="Y764" s="590"/>
      <c r="Z764" s="590"/>
    </row>
    <row r="765" spans="1:26" ht="13.5" customHeight="1">
      <c r="A765" s="589"/>
      <c r="B765" s="590"/>
      <c r="C765" s="590"/>
      <c r="D765" s="605"/>
      <c r="E765" s="590"/>
      <c r="F765" s="625"/>
      <c r="G765" s="590"/>
      <c r="H765" s="590"/>
      <c r="I765" s="590"/>
      <c r="J765" s="590"/>
      <c r="K765" s="590"/>
      <c r="L765" s="590"/>
      <c r="M765" s="590"/>
      <c r="N765" s="590"/>
      <c r="O765" s="590"/>
      <c r="P765" s="590"/>
      <c r="Q765" s="590"/>
      <c r="R765" s="590"/>
      <c r="S765" s="590"/>
      <c r="T765" s="590"/>
      <c r="U765" s="590"/>
      <c r="V765" s="590"/>
      <c r="W765" s="590"/>
      <c r="X765" s="590"/>
      <c r="Y765" s="590"/>
      <c r="Z765" s="590"/>
    </row>
    <row r="766" spans="1:26" ht="13.5" customHeight="1">
      <c r="A766" s="589"/>
      <c r="B766" s="590"/>
      <c r="C766" s="590"/>
      <c r="D766" s="605"/>
      <c r="E766" s="590"/>
      <c r="F766" s="625"/>
      <c r="G766" s="590"/>
      <c r="H766" s="590"/>
      <c r="I766" s="590"/>
      <c r="J766" s="590"/>
      <c r="K766" s="590"/>
      <c r="L766" s="590"/>
      <c r="M766" s="590"/>
      <c r="N766" s="590"/>
      <c r="O766" s="590"/>
      <c r="P766" s="590"/>
      <c r="Q766" s="590"/>
      <c r="R766" s="590"/>
      <c r="S766" s="590"/>
      <c r="T766" s="590"/>
      <c r="U766" s="590"/>
      <c r="V766" s="590"/>
      <c r="W766" s="590"/>
      <c r="X766" s="590"/>
      <c r="Y766" s="590"/>
      <c r="Z766" s="590"/>
    </row>
    <row r="767" spans="1:26" ht="13.5" customHeight="1">
      <c r="A767" s="589"/>
      <c r="B767" s="590"/>
      <c r="C767" s="590"/>
      <c r="D767" s="605"/>
      <c r="E767" s="590"/>
      <c r="F767" s="625"/>
      <c r="G767" s="590"/>
      <c r="H767" s="590"/>
      <c r="I767" s="590"/>
      <c r="J767" s="590"/>
      <c r="K767" s="590"/>
      <c r="L767" s="590"/>
      <c r="M767" s="590"/>
      <c r="N767" s="590"/>
      <c r="O767" s="590"/>
      <c r="P767" s="590"/>
      <c r="Q767" s="590"/>
      <c r="R767" s="590"/>
      <c r="S767" s="590"/>
      <c r="T767" s="590"/>
      <c r="U767" s="590"/>
      <c r="V767" s="590"/>
      <c r="W767" s="590"/>
      <c r="X767" s="590"/>
      <c r="Y767" s="590"/>
      <c r="Z767" s="590"/>
    </row>
    <row r="768" spans="1:26" ht="13.5" customHeight="1">
      <c r="A768" s="589"/>
      <c r="B768" s="590"/>
      <c r="C768" s="590"/>
      <c r="D768" s="605"/>
      <c r="E768" s="590"/>
      <c r="F768" s="625"/>
      <c r="G768" s="590"/>
      <c r="H768" s="590"/>
      <c r="I768" s="590"/>
      <c r="J768" s="590"/>
      <c r="K768" s="590"/>
      <c r="L768" s="590"/>
      <c r="M768" s="590"/>
      <c r="N768" s="590"/>
      <c r="O768" s="590"/>
      <c r="P768" s="590"/>
      <c r="Q768" s="590"/>
      <c r="R768" s="590"/>
      <c r="S768" s="590"/>
      <c r="T768" s="590"/>
      <c r="U768" s="590"/>
      <c r="V768" s="590"/>
      <c r="W768" s="590"/>
      <c r="X768" s="590"/>
      <c r="Y768" s="590"/>
      <c r="Z768" s="590"/>
    </row>
    <row r="769" spans="1:26" ht="13.5" customHeight="1">
      <c r="A769" s="589"/>
      <c r="B769" s="590"/>
      <c r="C769" s="590"/>
      <c r="D769" s="605"/>
      <c r="E769" s="590"/>
      <c r="F769" s="625"/>
      <c r="G769" s="590"/>
      <c r="H769" s="590"/>
      <c r="I769" s="590"/>
      <c r="J769" s="590"/>
      <c r="K769" s="590"/>
      <c r="L769" s="590"/>
      <c r="M769" s="590"/>
      <c r="N769" s="590"/>
      <c r="O769" s="590"/>
      <c r="P769" s="590"/>
      <c r="Q769" s="590"/>
      <c r="R769" s="590"/>
      <c r="S769" s="590"/>
      <c r="T769" s="590"/>
      <c r="U769" s="590"/>
      <c r="V769" s="590"/>
      <c r="W769" s="590"/>
      <c r="X769" s="590"/>
      <c r="Y769" s="590"/>
      <c r="Z769" s="590"/>
    </row>
    <row r="770" spans="1:26" ht="13.5" customHeight="1">
      <c r="A770" s="589"/>
      <c r="B770" s="590"/>
      <c r="C770" s="590"/>
      <c r="D770" s="605"/>
      <c r="E770" s="590"/>
      <c r="F770" s="625"/>
      <c r="G770" s="590"/>
      <c r="H770" s="590"/>
      <c r="I770" s="590"/>
      <c r="J770" s="590"/>
      <c r="K770" s="590"/>
      <c r="L770" s="590"/>
      <c r="M770" s="590"/>
      <c r="N770" s="590"/>
      <c r="O770" s="590"/>
      <c r="P770" s="590"/>
      <c r="Q770" s="590"/>
      <c r="R770" s="590"/>
      <c r="S770" s="590"/>
      <c r="T770" s="590"/>
      <c r="U770" s="590"/>
      <c r="V770" s="590"/>
      <c r="W770" s="590"/>
      <c r="X770" s="590"/>
      <c r="Y770" s="590"/>
      <c r="Z770" s="590"/>
    </row>
    <row r="771" spans="1:26" ht="13.5" customHeight="1">
      <c r="A771" s="589"/>
      <c r="B771" s="590"/>
      <c r="C771" s="590"/>
      <c r="D771" s="605"/>
      <c r="E771" s="590"/>
      <c r="F771" s="625"/>
      <c r="G771" s="590"/>
      <c r="H771" s="590"/>
      <c r="I771" s="590"/>
      <c r="J771" s="590"/>
      <c r="K771" s="590"/>
      <c r="L771" s="590"/>
      <c r="M771" s="590"/>
      <c r="N771" s="590"/>
      <c r="O771" s="590"/>
      <c r="P771" s="590"/>
      <c r="Q771" s="590"/>
      <c r="R771" s="590"/>
      <c r="S771" s="590"/>
      <c r="T771" s="590"/>
      <c r="U771" s="590"/>
      <c r="V771" s="590"/>
      <c r="W771" s="590"/>
      <c r="X771" s="590"/>
      <c r="Y771" s="590"/>
      <c r="Z771" s="590"/>
    </row>
    <row r="772" spans="1:26" ht="13.5" customHeight="1">
      <c r="A772" s="589"/>
      <c r="B772" s="590"/>
      <c r="C772" s="590"/>
      <c r="D772" s="605"/>
      <c r="E772" s="590"/>
      <c r="F772" s="625"/>
      <c r="G772" s="590"/>
      <c r="H772" s="590"/>
      <c r="I772" s="590"/>
      <c r="J772" s="590"/>
      <c r="K772" s="590"/>
      <c r="L772" s="590"/>
      <c r="M772" s="590"/>
      <c r="N772" s="590"/>
      <c r="O772" s="590"/>
      <c r="P772" s="590"/>
      <c r="Q772" s="590"/>
      <c r="R772" s="590"/>
      <c r="S772" s="590"/>
      <c r="T772" s="590"/>
      <c r="U772" s="590"/>
      <c r="V772" s="590"/>
      <c r="W772" s="590"/>
      <c r="X772" s="590"/>
      <c r="Y772" s="590"/>
      <c r="Z772" s="590"/>
    </row>
    <row r="773" spans="1:26" ht="13.5" customHeight="1">
      <c r="A773" s="589"/>
      <c r="B773" s="590"/>
      <c r="C773" s="590"/>
      <c r="D773" s="605"/>
      <c r="E773" s="590"/>
      <c r="F773" s="625"/>
      <c r="G773" s="590"/>
      <c r="H773" s="590"/>
      <c r="I773" s="590"/>
      <c r="J773" s="590"/>
      <c r="K773" s="590"/>
      <c r="L773" s="590"/>
      <c r="M773" s="590"/>
      <c r="N773" s="590"/>
      <c r="O773" s="590"/>
      <c r="P773" s="590"/>
      <c r="Q773" s="590"/>
      <c r="R773" s="590"/>
      <c r="S773" s="590"/>
      <c r="T773" s="590"/>
      <c r="U773" s="590"/>
      <c r="V773" s="590"/>
      <c r="W773" s="590"/>
      <c r="X773" s="590"/>
      <c r="Y773" s="590"/>
      <c r="Z773" s="590"/>
    </row>
    <row r="774" spans="1:26" ht="13.5" customHeight="1">
      <c r="A774" s="589"/>
      <c r="B774" s="590"/>
      <c r="C774" s="590"/>
      <c r="D774" s="605"/>
      <c r="E774" s="590"/>
      <c r="F774" s="625"/>
      <c r="G774" s="590"/>
      <c r="H774" s="590"/>
      <c r="I774" s="590"/>
      <c r="J774" s="590"/>
      <c r="K774" s="590"/>
      <c r="L774" s="590"/>
      <c r="M774" s="590"/>
      <c r="N774" s="590"/>
      <c r="O774" s="590"/>
      <c r="P774" s="590"/>
      <c r="Q774" s="590"/>
      <c r="R774" s="590"/>
      <c r="S774" s="590"/>
      <c r="T774" s="590"/>
      <c r="U774" s="590"/>
      <c r="V774" s="590"/>
      <c r="W774" s="590"/>
      <c r="X774" s="590"/>
      <c r="Y774" s="590"/>
      <c r="Z774" s="590"/>
    </row>
    <row r="775" spans="1:26" ht="13.5" customHeight="1">
      <c r="A775" s="589"/>
      <c r="B775" s="590"/>
      <c r="C775" s="590"/>
      <c r="D775" s="605"/>
      <c r="E775" s="590"/>
      <c r="F775" s="625"/>
      <c r="G775" s="590"/>
      <c r="H775" s="590"/>
      <c r="I775" s="590"/>
      <c r="J775" s="590"/>
      <c r="K775" s="590"/>
      <c r="L775" s="590"/>
      <c r="M775" s="590"/>
      <c r="N775" s="590"/>
      <c r="O775" s="590"/>
      <c r="P775" s="590"/>
      <c r="Q775" s="590"/>
      <c r="R775" s="590"/>
      <c r="S775" s="590"/>
      <c r="T775" s="590"/>
      <c r="U775" s="590"/>
      <c r="V775" s="590"/>
      <c r="W775" s="590"/>
      <c r="X775" s="590"/>
      <c r="Y775" s="590"/>
      <c r="Z775" s="590"/>
    </row>
    <row r="776" spans="1:26" ht="13.5" customHeight="1">
      <c r="A776" s="589"/>
      <c r="B776" s="590"/>
      <c r="C776" s="590"/>
      <c r="D776" s="605"/>
      <c r="E776" s="590"/>
      <c r="F776" s="625"/>
      <c r="G776" s="590"/>
      <c r="H776" s="590"/>
      <c r="I776" s="590"/>
      <c r="J776" s="590"/>
      <c r="K776" s="590"/>
      <c r="L776" s="590"/>
      <c r="M776" s="590"/>
      <c r="N776" s="590"/>
      <c r="O776" s="590"/>
      <c r="P776" s="590"/>
      <c r="Q776" s="590"/>
      <c r="R776" s="590"/>
      <c r="S776" s="590"/>
      <c r="T776" s="590"/>
      <c r="U776" s="590"/>
      <c r="V776" s="590"/>
      <c r="W776" s="590"/>
      <c r="X776" s="590"/>
      <c r="Y776" s="590"/>
      <c r="Z776" s="590"/>
    </row>
    <row r="777" spans="1:26" ht="13.5" customHeight="1">
      <c r="A777" s="589"/>
      <c r="B777" s="590"/>
      <c r="C777" s="590"/>
      <c r="D777" s="605"/>
      <c r="E777" s="590"/>
      <c r="F777" s="625"/>
      <c r="G777" s="590"/>
      <c r="H777" s="590"/>
      <c r="I777" s="590"/>
      <c r="J777" s="590"/>
      <c r="K777" s="590"/>
      <c r="L777" s="590"/>
      <c r="M777" s="590"/>
      <c r="N777" s="590"/>
      <c r="O777" s="590"/>
      <c r="P777" s="590"/>
      <c r="Q777" s="590"/>
      <c r="R777" s="590"/>
      <c r="S777" s="590"/>
      <c r="T777" s="590"/>
      <c r="U777" s="590"/>
      <c r="V777" s="590"/>
      <c r="W777" s="590"/>
      <c r="X777" s="590"/>
      <c r="Y777" s="590"/>
      <c r="Z777" s="590"/>
    </row>
    <row r="778" spans="1:26" ht="13.5" customHeight="1">
      <c r="A778" s="589"/>
      <c r="B778" s="590"/>
      <c r="C778" s="590"/>
      <c r="D778" s="605"/>
      <c r="E778" s="590"/>
      <c r="F778" s="625"/>
      <c r="G778" s="590"/>
      <c r="H778" s="590"/>
      <c r="I778" s="590"/>
      <c r="J778" s="590"/>
      <c r="K778" s="590"/>
      <c r="L778" s="590"/>
      <c r="M778" s="590"/>
      <c r="N778" s="590"/>
      <c r="O778" s="590"/>
      <c r="P778" s="590"/>
      <c r="Q778" s="590"/>
      <c r="R778" s="590"/>
      <c r="S778" s="590"/>
      <c r="T778" s="590"/>
      <c r="U778" s="590"/>
      <c r="V778" s="590"/>
      <c r="W778" s="590"/>
      <c r="X778" s="590"/>
      <c r="Y778" s="590"/>
      <c r="Z778" s="590"/>
    </row>
    <row r="779" spans="1:26" ht="13.5" customHeight="1">
      <c r="A779" s="589"/>
      <c r="B779" s="590"/>
      <c r="C779" s="590"/>
      <c r="D779" s="605"/>
      <c r="E779" s="590"/>
      <c r="F779" s="625"/>
      <c r="G779" s="590"/>
      <c r="H779" s="590"/>
      <c r="I779" s="590"/>
      <c r="J779" s="590"/>
      <c r="K779" s="590"/>
      <c r="L779" s="590"/>
      <c r="M779" s="590"/>
      <c r="N779" s="590"/>
      <c r="O779" s="590"/>
      <c r="P779" s="590"/>
      <c r="Q779" s="590"/>
      <c r="R779" s="590"/>
      <c r="S779" s="590"/>
      <c r="T779" s="590"/>
      <c r="U779" s="590"/>
      <c r="V779" s="590"/>
      <c r="W779" s="590"/>
      <c r="X779" s="590"/>
      <c r="Y779" s="590"/>
      <c r="Z779" s="590"/>
    </row>
    <row r="780" spans="1:26" ht="13.5" customHeight="1">
      <c r="A780" s="589"/>
      <c r="B780" s="590"/>
      <c r="C780" s="590"/>
      <c r="D780" s="605"/>
      <c r="E780" s="590"/>
      <c r="F780" s="625"/>
      <c r="G780" s="590"/>
      <c r="H780" s="590"/>
      <c r="I780" s="590"/>
      <c r="J780" s="590"/>
      <c r="K780" s="590"/>
      <c r="L780" s="590"/>
      <c r="M780" s="590"/>
      <c r="N780" s="590"/>
      <c r="O780" s="590"/>
      <c r="P780" s="590"/>
      <c r="Q780" s="590"/>
      <c r="R780" s="590"/>
      <c r="S780" s="590"/>
      <c r="T780" s="590"/>
      <c r="U780" s="590"/>
      <c r="V780" s="590"/>
      <c r="W780" s="590"/>
      <c r="X780" s="590"/>
      <c r="Y780" s="590"/>
      <c r="Z780" s="590"/>
    </row>
    <row r="781" spans="1:26" ht="13.5" customHeight="1">
      <c r="A781" s="589"/>
      <c r="B781" s="590"/>
      <c r="C781" s="590"/>
      <c r="D781" s="605"/>
      <c r="E781" s="590"/>
      <c r="F781" s="625"/>
      <c r="G781" s="590"/>
      <c r="H781" s="590"/>
      <c r="I781" s="590"/>
      <c r="J781" s="590"/>
      <c r="K781" s="590"/>
      <c r="L781" s="590"/>
      <c r="M781" s="590"/>
      <c r="N781" s="590"/>
      <c r="O781" s="590"/>
      <c r="P781" s="590"/>
      <c r="Q781" s="590"/>
      <c r="R781" s="590"/>
      <c r="S781" s="590"/>
      <c r="T781" s="590"/>
      <c r="U781" s="590"/>
      <c r="V781" s="590"/>
      <c r="W781" s="590"/>
      <c r="X781" s="590"/>
      <c r="Y781" s="590"/>
      <c r="Z781" s="590"/>
    </row>
    <row r="782" spans="1:26" ht="13.5" customHeight="1">
      <c r="A782" s="589"/>
      <c r="B782" s="590"/>
      <c r="C782" s="590"/>
      <c r="D782" s="605"/>
      <c r="E782" s="590"/>
      <c r="F782" s="625"/>
      <c r="G782" s="590"/>
      <c r="H782" s="590"/>
      <c r="I782" s="590"/>
      <c r="J782" s="590"/>
      <c r="K782" s="590"/>
      <c r="L782" s="590"/>
      <c r="M782" s="590"/>
      <c r="N782" s="590"/>
      <c r="O782" s="590"/>
      <c r="P782" s="590"/>
      <c r="Q782" s="590"/>
      <c r="R782" s="590"/>
      <c r="S782" s="590"/>
      <c r="T782" s="590"/>
      <c r="U782" s="590"/>
      <c r="V782" s="590"/>
      <c r="W782" s="590"/>
      <c r="X782" s="590"/>
      <c r="Y782" s="590"/>
      <c r="Z782" s="590"/>
    </row>
    <row r="783" spans="1:26" ht="13.5" customHeight="1">
      <c r="A783" s="589"/>
      <c r="B783" s="590"/>
      <c r="C783" s="590"/>
      <c r="D783" s="605"/>
      <c r="E783" s="590"/>
      <c r="F783" s="625"/>
      <c r="G783" s="590"/>
      <c r="H783" s="590"/>
      <c r="I783" s="590"/>
      <c r="J783" s="590"/>
      <c r="K783" s="590"/>
      <c r="L783" s="590"/>
      <c r="M783" s="590"/>
      <c r="N783" s="590"/>
      <c r="O783" s="590"/>
      <c r="P783" s="590"/>
      <c r="Q783" s="590"/>
      <c r="R783" s="590"/>
      <c r="S783" s="590"/>
      <c r="T783" s="590"/>
      <c r="U783" s="590"/>
      <c r="V783" s="590"/>
      <c r="W783" s="590"/>
      <c r="X783" s="590"/>
      <c r="Y783" s="590"/>
      <c r="Z783" s="590"/>
    </row>
    <row r="784" spans="1:26" ht="13.5" customHeight="1">
      <c r="A784" s="589"/>
      <c r="B784" s="590"/>
      <c r="C784" s="590"/>
      <c r="D784" s="605"/>
      <c r="E784" s="590"/>
      <c r="F784" s="625"/>
      <c r="G784" s="590"/>
      <c r="H784" s="590"/>
      <c r="I784" s="590"/>
      <c r="J784" s="590"/>
      <c r="K784" s="590"/>
      <c r="L784" s="590"/>
      <c r="M784" s="590"/>
      <c r="N784" s="590"/>
      <c r="O784" s="590"/>
      <c r="P784" s="590"/>
      <c r="Q784" s="590"/>
      <c r="R784" s="590"/>
      <c r="S784" s="590"/>
      <c r="T784" s="590"/>
      <c r="U784" s="590"/>
      <c r="V784" s="590"/>
      <c r="W784" s="590"/>
      <c r="X784" s="590"/>
      <c r="Y784" s="590"/>
      <c r="Z784" s="590"/>
    </row>
    <row r="785" spans="1:26" ht="13.5" customHeight="1">
      <c r="A785" s="589"/>
      <c r="B785" s="590"/>
      <c r="C785" s="590"/>
      <c r="D785" s="605"/>
      <c r="E785" s="590"/>
      <c r="F785" s="625"/>
      <c r="G785" s="590"/>
      <c r="H785" s="590"/>
      <c r="I785" s="590"/>
      <c r="J785" s="590"/>
      <c r="K785" s="590"/>
      <c r="L785" s="590"/>
      <c r="M785" s="590"/>
      <c r="N785" s="590"/>
      <c r="O785" s="590"/>
      <c r="P785" s="590"/>
      <c r="Q785" s="590"/>
      <c r="R785" s="590"/>
      <c r="S785" s="590"/>
      <c r="T785" s="590"/>
      <c r="U785" s="590"/>
      <c r="V785" s="590"/>
      <c r="W785" s="590"/>
      <c r="X785" s="590"/>
      <c r="Y785" s="590"/>
      <c r="Z785" s="590"/>
    </row>
    <row r="786" spans="1:26" ht="13.5" customHeight="1">
      <c r="A786" s="589"/>
      <c r="B786" s="590"/>
      <c r="C786" s="590"/>
      <c r="D786" s="605"/>
      <c r="E786" s="590"/>
      <c r="F786" s="625"/>
      <c r="G786" s="590"/>
      <c r="H786" s="590"/>
      <c r="I786" s="590"/>
      <c r="J786" s="590"/>
      <c r="K786" s="590"/>
      <c r="L786" s="590"/>
      <c r="M786" s="590"/>
      <c r="N786" s="590"/>
      <c r="O786" s="590"/>
      <c r="P786" s="590"/>
      <c r="Q786" s="590"/>
      <c r="R786" s="590"/>
      <c r="S786" s="590"/>
      <c r="T786" s="590"/>
      <c r="U786" s="590"/>
      <c r="V786" s="590"/>
      <c r="W786" s="590"/>
      <c r="X786" s="590"/>
      <c r="Y786" s="590"/>
      <c r="Z786" s="590"/>
    </row>
    <row r="787" spans="1:26" ht="13.5" customHeight="1">
      <c r="A787" s="589"/>
      <c r="B787" s="590"/>
      <c r="C787" s="590"/>
      <c r="D787" s="605"/>
      <c r="E787" s="590"/>
      <c r="F787" s="625"/>
      <c r="G787" s="590"/>
      <c r="H787" s="590"/>
      <c r="I787" s="590"/>
      <c r="J787" s="590"/>
      <c r="K787" s="590"/>
      <c r="L787" s="590"/>
      <c r="M787" s="590"/>
      <c r="N787" s="590"/>
      <c r="O787" s="590"/>
      <c r="P787" s="590"/>
      <c r="Q787" s="590"/>
      <c r="R787" s="590"/>
      <c r="S787" s="590"/>
      <c r="T787" s="590"/>
      <c r="U787" s="590"/>
      <c r="V787" s="590"/>
      <c r="W787" s="590"/>
      <c r="X787" s="590"/>
      <c r="Y787" s="590"/>
      <c r="Z787" s="590"/>
    </row>
    <row r="788" spans="1:26" ht="13.5" customHeight="1">
      <c r="A788" s="589"/>
      <c r="B788" s="590"/>
      <c r="C788" s="590"/>
      <c r="D788" s="605"/>
      <c r="E788" s="590"/>
      <c r="F788" s="625"/>
      <c r="G788" s="590"/>
      <c r="H788" s="590"/>
      <c r="I788" s="590"/>
      <c r="J788" s="590"/>
      <c r="K788" s="590"/>
      <c r="L788" s="590"/>
      <c r="M788" s="590"/>
      <c r="N788" s="590"/>
      <c r="O788" s="590"/>
      <c r="P788" s="590"/>
      <c r="Q788" s="590"/>
      <c r="R788" s="590"/>
      <c r="S788" s="590"/>
      <c r="T788" s="590"/>
      <c r="U788" s="590"/>
      <c r="V788" s="590"/>
      <c r="W788" s="590"/>
      <c r="X788" s="590"/>
      <c r="Y788" s="590"/>
      <c r="Z788" s="590"/>
    </row>
    <row r="789" spans="1:26" ht="13.5" customHeight="1">
      <c r="A789" s="589"/>
      <c r="B789" s="590"/>
      <c r="C789" s="590"/>
      <c r="D789" s="605"/>
      <c r="E789" s="590"/>
      <c r="F789" s="625"/>
      <c r="G789" s="590"/>
      <c r="H789" s="590"/>
      <c r="I789" s="590"/>
      <c r="J789" s="590"/>
      <c r="K789" s="590"/>
      <c r="L789" s="590"/>
      <c r="M789" s="590"/>
      <c r="N789" s="590"/>
      <c r="O789" s="590"/>
      <c r="P789" s="590"/>
      <c r="Q789" s="590"/>
      <c r="R789" s="590"/>
      <c r="S789" s="590"/>
      <c r="T789" s="590"/>
      <c r="U789" s="590"/>
      <c r="V789" s="590"/>
      <c r="W789" s="590"/>
      <c r="X789" s="590"/>
      <c r="Y789" s="590"/>
      <c r="Z789" s="590"/>
    </row>
    <row r="790" spans="1:26" ht="13.5" customHeight="1">
      <c r="A790" s="589"/>
      <c r="B790" s="590"/>
      <c r="C790" s="590"/>
      <c r="D790" s="605"/>
      <c r="E790" s="590"/>
      <c r="F790" s="625"/>
      <c r="G790" s="590"/>
      <c r="H790" s="590"/>
      <c r="I790" s="590"/>
      <c r="J790" s="590"/>
      <c r="K790" s="590"/>
      <c r="L790" s="590"/>
      <c r="M790" s="590"/>
      <c r="N790" s="590"/>
      <c r="O790" s="590"/>
      <c r="P790" s="590"/>
      <c r="Q790" s="590"/>
      <c r="R790" s="590"/>
      <c r="S790" s="590"/>
      <c r="T790" s="590"/>
      <c r="U790" s="590"/>
      <c r="V790" s="590"/>
      <c r="W790" s="590"/>
      <c r="X790" s="590"/>
      <c r="Y790" s="590"/>
      <c r="Z790" s="590"/>
    </row>
    <row r="791" spans="1:26" ht="13.5" customHeight="1">
      <c r="A791" s="589"/>
      <c r="B791" s="590"/>
      <c r="C791" s="590"/>
      <c r="D791" s="605"/>
      <c r="E791" s="590"/>
      <c r="F791" s="625"/>
      <c r="G791" s="590"/>
      <c r="H791" s="590"/>
      <c r="I791" s="590"/>
      <c r="J791" s="590"/>
      <c r="K791" s="590"/>
      <c r="L791" s="590"/>
      <c r="M791" s="590"/>
      <c r="N791" s="590"/>
      <c r="O791" s="590"/>
      <c r="P791" s="590"/>
      <c r="Q791" s="590"/>
      <c r="R791" s="590"/>
      <c r="S791" s="590"/>
      <c r="T791" s="590"/>
      <c r="U791" s="590"/>
      <c r="V791" s="590"/>
      <c r="W791" s="590"/>
      <c r="X791" s="590"/>
      <c r="Y791" s="590"/>
      <c r="Z791" s="590"/>
    </row>
    <row r="792" spans="1:26" ht="13.5" customHeight="1">
      <c r="A792" s="589"/>
      <c r="B792" s="590"/>
      <c r="C792" s="590"/>
      <c r="D792" s="605"/>
      <c r="E792" s="590"/>
      <c r="F792" s="625"/>
      <c r="G792" s="590"/>
      <c r="H792" s="590"/>
      <c r="I792" s="590"/>
      <c r="J792" s="590"/>
      <c r="K792" s="590"/>
      <c r="L792" s="590"/>
      <c r="M792" s="590"/>
      <c r="N792" s="590"/>
      <c r="O792" s="590"/>
      <c r="P792" s="590"/>
      <c r="Q792" s="590"/>
      <c r="R792" s="590"/>
      <c r="S792" s="590"/>
      <c r="T792" s="590"/>
      <c r="U792" s="590"/>
      <c r="V792" s="590"/>
      <c r="W792" s="590"/>
      <c r="X792" s="590"/>
      <c r="Y792" s="590"/>
      <c r="Z792" s="590"/>
    </row>
    <row r="793" spans="1:26" ht="13.5" customHeight="1">
      <c r="A793" s="589"/>
      <c r="B793" s="590"/>
      <c r="C793" s="590"/>
      <c r="D793" s="605"/>
      <c r="E793" s="590"/>
      <c r="F793" s="625"/>
      <c r="G793" s="590"/>
      <c r="H793" s="590"/>
      <c r="I793" s="590"/>
      <c r="J793" s="590"/>
      <c r="K793" s="590"/>
      <c r="L793" s="590"/>
      <c r="M793" s="590"/>
      <c r="N793" s="590"/>
      <c r="O793" s="590"/>
      <c r="P793" s="590"/>
      <c r="Q793" s="590"/>
      <c r="R793" s="590"/>
      <c r="S793" s="590"/>
      <c r="T793" s="590"/>
      <c r="U793" s="590"/>
      <c r="V793" s="590"/>
      <c r="W793" s="590"/>
      <c r="X793" s="590"/>
      <c r="Y793" s="590"/>
      <c r="Z793" s="590"/>
    </row>
    <row r="794" spans="1:26" ht="13.5" customHeight="1">
      <c r="A794" s="589"/>
      <c r="B794" s="590"/>
      <c r="C794" s="590"/>
      <c r="D794" s="605"/>
      <c r="E794" s="590"/>
      <c r="F794" s="625"/>
      <c r="G794" s="590"/>
      <c r="H794" s="590"/>
      <c r="I794" s="590"/>
      <c r="J794" s="590"/>
      <c r="K794" s="590"/>
      <c r="L794" s="590"/>
      <c r="M794" s="590"/>
      <c r="N794" s="590"/>
      <c r="O794" s="590"/>
      <c r="P794" s="590"/>
      <c r="Q794" s="590"/>
      <c r="R794" s="590"/>
      <c r="S794" s="590"/>
      <c r="T794" s="590"/>
      <c r="U794" s="590"/>
      <c r="V794" s="590"/>
      <c r="W794" s="590"/>
      <c r="X794" s="590"/>
      <c r="Y794" s="590"/>
      <c r="Z794" s="590"/>
    </row>
    <row r="795" spans="1:26" ht="13.5" customHeight="1">
      <c r="A795" s="589"/>
      <c r="B795" s="590"/>
      <c r="C795" s="590"/>
      <c r="D795" s="605"/>
      <c r="E795" s="590"/>
      <c r="F795" s="625"/>
      <c r="G795" s="590"/>
      <c r="H795" s="590"/>
      <c r="I795" s="590"/>
      <c r="J795" s="590"/>
      <c r="K795" s="590"/>
      <c r="L795" s="590"/>
      <c r="M795" s="590"/>
      <c r="N795" s="590"/>
      <c r="O795" s="590"/>
      <c r="P795" s="590"/>
      <c r="Q795" s="590"/>
      <c r="R795" s="590"/>
      <c r="S795" s="590"/>
      <c r="T795" s="590"/>
      <c r="U795" s="590"/>
      <c r="V795" s="590"/>
      <c r="W795" s="590"/>
      <c r="X795" s="590"/>
      <c r="Y795" s="590"/>
      <c r="Z795" s="590"/>
    </row>
    <row r="796" spans="1:26" ht="13.5" customHeight="1">
      <c r="A796" s="589"/>
      <c r="B796" s="590"/>
      <c r="C796" s="590"/>
      <c r="D796" s="605"/>
      <c r="E796" s="590"/>
      <c r="F796" s="625"/>
      <c r="G796" s="590"/>
      <c r="H796" s="590"/>
      <c r="I796" s="590"/>
      <c r="J796" s="590"/>
      <c r="K796" s="590"/>
      <c r="L796" s="590"/>
      <c r="M796" s="590"/>
      <c r="N796" s="590"/>
      <c r="O796" s="590"/>
      <c r="P796" s="590"/>
      <c r="Q796" s="590"/>
      <c r="R796" s="590"/>
      <c r="S796" s="590"/>
      <c r="T796" s="590"/>
      <c r="U796" s="590"/>
      <c r="V796" s="590"/>
      <c r="W796" s="590"/>
      <c r="X796" s="590"/>
      <c r="Y796" s="590"/>
      <c r="Z796" s="590"/>
    </row>
    <row r="797" spans="1:26" ht="13.5" customHeight="1">
      <c r="A797" s="589"/>
      <c r="B797" s="590"/>
      <c r="C797" s="590"/>
      <c r="D797" s="605"/>
      <c r="E797" s="590"/>
      <c r="F797" s="625"/>
      <c r="G797" s="590"/>
      <c r="H797" s="590"/>
      <c r="I797" s="590"/>
      <c r="J797" s="590"/>
      <c r="K797" s="590"/>
      <c r="L797" s="590"/>
      <c r="M797" s="590"/>
      <c r="N797" s="590"/>
      <c r="O797" s="590"/>
      <c r="P797" s="590"/>
      <c r="Q797" s="590"/>
      <c r="R797" s="590"/>
      <c r="S797" s="590"/>
      <c r="T797" s="590"/>
      <c r="U797" s="590"/>
      <c r="V797" s="590"/>
      <c r="W797" s="590"/>
      <c r="X797" s="590"/>
      <c r="Y797" s="590"/>
      <c r="Z797" s="590"/>
    </row>
    <row r="798" spans="1:26" ht="13.5" customHeight="1">
      <c r="A798" s="589"/>
      <c r="B798" s="590"/>
      <c r="C798" s="590"/>
      <c r="D798" s="605"/>
      <c r="E798" s="590"/>
      <c r="F798" s="625"/>
      <c r="G798" s="590"/>
      <c r="H798" s="590"/>
      <c r="I798" s="590"/>
      <c r="J798" s="590"/>
      <c r="K798" s="590"/>
      <c r="L798" s="590"/>
      <c r="M798" s="590"/>
      <c r="N798" s="590"/>
      <c r="O798" s="590"/>
      <c r="P798" s="590"/>
      <c r="Q798" s="590"/>
      <c r="R798" s="590"/>
      <c r="S798" s="590"/>
      <c r="T798" s="590"/>
      <c r="U798" s="590"/>
      <c r="V798" s="590"/>
      <c r="W798" s="590"/>
      <c r="X798" s="590"/>
      <c r="Y798" s="590"/>
      <c r="Z798" s="590"/>
    </row>
    <row r="799" spans="1:26" ht="13.5" customHeight="1">
      <c r="A799" s="589"/>
      <c r="B799" s="590"/>
      <c r="C799" s="590"/>
      <c r="D799" s="605"/>
      <c r="E799" s="590"/>
      <c r="F799" s="625"/>
      <c r="G799" s="590"/>
      <c r="H799" s="590"/>
      <c r="I799" s="590"/>
      <c r="J799" s="590"/>
      <c r="K799" s="590"/>
      <c r="L799" s="590"/>
      <c r="M799" s="590"/>
      <c r="N799" s="590"/>
      <c r="O799" s="590"/>
      <c r="P799" s="590"/>
      <c r="Q799" s="590"/>
      <c r="R799" s="590"/>
      <c r="S799" s="590"/>
      <c r="T799" s="590"/>
      <c r="U799" s="590"/>
      <c r="V799" s="590"/>
      <c r="W799" s="590"/>
      <c r="X799" s="590"/>
      <c r="Y799" s="590"/>
      <c r="Z799" s="590"/>
    </row>
    <row r="800" spans="1:26" ht="13.5" customHeight="1">
      <c r="A800" s="589"/>
      <c r="B800" s="590"/>
      <c r="C800" s="590"/>
      <c r="D800" s="605"/>
      <c r="E800" s="590"/>
      <c r="F800" s="625"/>
      <c r="G800" s="590"/>
      <c r="H800" s="590"/>
      <c r="I800" s="590"/>
      <c r="J800" s="590"/>
      <c r="K800" s="590"/>
      <c r="L800" s="590"/>
      <c r="M800" s="590"/>
      <c r="N800" s="590"/>
      <c r="O800" s="590"/>
      <c r="P800" s="590"/>
      <c r="Q800" s="590"/>
      <c r="R800" s="590"/>
      <c r="S800" s="590"/>
      <c r="T800" s="590"/>
      <c r="U800" s="590"/>
      <c r="V800" s="590"/>
      <c r="W800" s="590"/>
      <c r="X800" s="590"/>
      <c r="Y800" s="590"/>
      <c r="Z800" s="590"/>
    </row>
    <row r="801" spans="1:26" ht="13.5" customHeight="1">
      <c r="A801" s="589"/>
      <c r="B801" s="590"/>
      <c r="C801" s="590"/>
      <c r="D801" s="605"/>
      <c r="E801" s="590"/>
      <c r="F801" s="625"/>
      <c r="G801" s="590"/>
      <c r="H801" s="590"/>
      <c r="I801" s="590"/>
      <c r="J801" s="590"/>
      <c r="K801" s="590"/>
      <c r="L801" s="590"/>
      <c r="M801" s="590"/>
      <c r="N801" s="590"/>
      <c r="O801" s="590"/>
      <c r="P801" s="590"/>
      <c r="Q801" s="590"/>
      <c r="R801" s="590"/>
      <c r="S801" s="590"/>
      <c r="T801" s="590"/>
      <c r="U801" s="590"/>
      <c r="V801" s="590"/>
      <c r="W801" s="590"/>
      <c r="X801" s="590"/>
      <c r="Y801" s="590"/>
      <c r="Z801" s="590"/>
    </row>
    <row r="802" spans="1:26" ht="13.5" customHeight="1">
      <c r="A802" s="589"/>
      <c r="B802" s="590"/>
      <c r="C802" s="590"/>
      <c r="D802" s="605"/>
      <c r="E802" s="590"/>
      <c r="F802" s="625"/>
      <c r="G802" s="590"/>
      <c r="H802" s="590"/>
      <c r="I802" s="590"/>
      <c r="J802" s="590"/>
      <c r="K802" s="590"/>
      <c r="L802" s="590"/>
      <c r="M802" s="590"/>
      <c r="N802" s="590"/>
      <c r="O802" s="590"/>
      <c r="P802" s="590"/>
      <c r="Q802" s="590"/>
      <c r="R802" s="590"/>
      <c r="S802" s="590"/>
      <c r="T802" s="590"/>
      <c r="U802" s="590"/>
      <c r="V802" s="590"/>
      <c r="W802" s="590"/>
      <c r="X802" s="590"/>
      <c r="Y802" s="590"/>
      <c r="Z802" s="590"/>
    </row>
    <row r="803" spans="1:26" ht="13.5" customHeight="1">
      <c r="A803" s="589"/>
      <c r="B803" s="590"/>
      <c r="C803" s="590"/>
      <c r="D803" s="605"/>
      <c r="E803" s="590"/>
      <c r="F803" s="625"/>
      <c r="G803" s="590"/>
      <c r="H803" s="590"/>
      <c r="I803" s="590"/>
      <c r="J803" s="590"/>
      <c r="K803" s="590"/>
      <c r="L803" s="590"/>
      <c r="M803" s="590"/>
      <c r="N803" s="590"/>
      <c r="O803" s="590"/>
      <c r="P803" s="590"/>
      <c r="Q803" s="590"/>
      <c r="R803" s="590"/>
      <c r="S803" s="590"/>
      <c r="T803" s="590"/>
      <c r="U803" s="590"/>
      <c r="V803" s="590"/>
      <c r="W803" s="590"/>
      <c r="X803" s="590"/>
      <c r="Y803" s="590"/>
      <c r="Z803" s="590"/>
    </row>
    <row r="804" spans="1:26" ht="13.5" customHeight="1">
      <c r="A804" s="589"/>
      <c r="B804" s="590"/>
      <c r="C804" s="590"/>
      <c r="D804" s="605"/>
      <c r="E804" s="590"/>
      <c r="F804" s="625"/>
      <c r="G804" s="590"/>
      <c r="H804" s="590"/>
      <c r="I804" s="590"/>
      <c r="J804" s="590"/>
      <c r="K804" s="590"/>
      <c r="L804" s="590"/>
      <c r="M804" s="590"/>
      <c r="N804" s="590"/>
      <c r="O804" s="590"/>
      <c r="P804" s="590"/>
      <c r="Q804" s="590"/>
      <c r="R804" s="590"/>
      <c r="S804" s="590"/>
      <c r="T804" s="590"/>
      <c r="U804" s="590"/>
      <c r="V804" s="590"/>
      <c r="W804" s="590"/>
      <c r="X804" s="590"/>
      <c r="Y804" s="590"/>
      <c r="Z804" s="590"/>
    </row>
    <row r="805" spans="1:26" ht="13.5" customHeight="1">
      <c r="A805" s="589"/>
      <c r="B805" s="590"/>
      <c r="C805" s="590"/>
      <c r="D805" s="605"/>
      <c r="E805" s="590"/>
      <c r="F805" s="625"/>
      <c r="G805" s="590"/>
      <c r="H805" s="590"/>
      <c r="I805" s="590"/>
      <c r="J805" s="590"/>
      <c r="K805" s="590"/>
      <c r="L805" s="590"/>
      <c r="M805" s="590"/>
      <c r="N805" s="590"/>
      <c r="O805" s="590"/>
      <c r="P805" s="590"/>
      <c r="Q805" s="590"/>
      <c r="R805" s="590"/>
      <c r="S805" s="590"/>
      <c r="T805" s="590"/>
      <c r="U805" s="590"/>
      <c r="V805" s="590"/>
      <c r="W805" s="590"/>
      <c r="X805" s="590"/>
      <c r="Y805" s="590"/>
      <c r="Z805" s="590"/>
    </row>
    <row r="806" spans="1:26" ht="13.5" customHeight="1">
      <c r="A806" s="589"/>
      <c r="B806" s="590"/>
      <c r="C806" s="590"/>
      <c r="D806" s="605"/>
      <c r="E806" s="590"/>
      <c r="F806" s="625"/>
      <c r="G806" s="590"/>
      <c r="H806" s="590"/>
      <c r="I806" s="590"/>
      <c r="J806" s="590"/>
      <c r="K806" s="590"/>
      <c r="L806" s="590"/>
      <c r="M806" s="590"/>
      <c r="N806" s="590"/>
      <c r="O806" s="590"/>
      <c r="P806" s="590"/>
      <c r="Q806" s="590"/>
      <c r="R806" s="590"/>
      <c r="S806" s="590"/>
      <c r="T806" s="590"/>
      <c r="U806" s="590"/>
      <c r="V806" s="590"/>
      <c r="W806" s="590"/>
      <c r="X806" s="590"/>
      <c r="Y806" s="590"/>
      <c r="Z806" s="590"/>
    </row>
    <row r="807" spans="1:26" ht="13.5" customHeight="1">
      <c r="A807" s="589"/>
      <c r="B807" s="590"/>
      <c r="C807" s="590"/>
      <c r="D807" s="605"/>
      <c r="E807" s="590"/>
      <c r="F807" s="625"/>
      <c r="G807" s="590"/>
      <c r="H807" s="590"/>
      <c r="I807" s="590"/>
      <c r="J807" s="590"/>
      <c r="K807" s="590"/>
      <c r="L807" s="590"/>
      <c r="M807" s="590"/>
      <c r="N807" s="590"/>
      <c r="O807" s="590"/>
      <c r="P807" s="590"/>
      <c r="Q807" s="590"/>
      <c r="R807" s="590"/>
      <c r="S807" s="590"/>
      <c r="T807" s="590"/>
      <c r="U807" s="590"/>
      <c r="V807" s="590"/>
      <c r="W807" s="590"/>
      <c r="X807" s="590"/>
      <c r="Y807" s="590"/>
      <c r="Z807" s="590"/>
    </row>
    <row r="808" spans="1:26" ht="13.5" customHeight="1">
      <c r="A808" s="589"/>
      <c r="B808" s="590"/>
      <c r="C808" s="590"/>
      <c r="D808" s="605"/>
      <c r="E808" s="590"/>
      <c r="F808" s="625"/>
      <c r="G808" s="590"/>
      <c r="H808" s="590"/>
      <c r="I808" s="590"/>
      <c r="J808" s="590"/>
      <c r="K808" s="590"/>
      <c r="L808" s="590"/>
      <c r="M808" s="590"/>
      <c r="N808" s="590"/>
      <c r="O808" s="590"/>
      <c r="P808" s="590"/>
      <c r="Q808" s="590"/>
      <c r="R808" s="590"/>
      <c r="S808" s="590"/>
      <c r="T808" s="590"/>
      <c r="U808" s="590"/>
      <c r="V808" s="590"/>
      <c r="W808" s="590"/>
      <c r="X808" s="590"/>
      <c r="Y808" s="590"/>
      <c r="Z808" s="590"/>
    </row>
    <row r="809" spans="1:26" ht="13.5" customHeight="1">
      <c r="A809" s="589"/>
      <c r="B809" s="590"/>
      <c r="C809" s="590"/>
      <c r="D809" s="605"/>
      <c r="E809" s="590"/>
      <c r="F809" s="625"/>
      <c r="G809" s="590"/>
      <c r="H809" s="590"/>
      <c r="I809" s="590"/>
      <c r="J809" s="590"/>
      <c r="K809" s="590"/>
      <c r="L809" s="590"/>
      <c r="M809" s="590"/>
      <c r="N809" s="590"/>
      <c r="O809" s="590"/>
      <c r="P809" s="590"/>
      <c r="Q809" s="590"/>
      <c r="R809" s="590"/>
      <c r="S809" s="590"/>
      <c r="T809" s="590"/>
      <c r="U809" s="590"/>
      <c r="V809" s="590"/>
      <c r="W809" s="590"/>
      <c r="X809" s="590"/>
      <c r="Y809" s="590"/>
      <c r="Z809" s="590"/>
    </row>
    <row r="810" spans="1:26" ht="13.5" customHeight="1">
      <c r="A810" s="589"/>
      <c r="B810" s="590"/>
      <c r="C810" s="590"/>
      <c r="D810" s="605"/>
      <c r="E810" s="590"/>
      <c r="F810" s="625"/>
      <c r="G810" s="590"/>
      <c r="H810" s="590"/>
      <c r="I810" s="590"/>
      <c r="J810" s="590"/>
      <c r="K810" s="590"/>
      <c r="L810" s="590"/>
      <c r="M810" s="590"/>
      <c r="N810" s="590"/>
      <c r="O810" s="590"/>
      <c r="P810" s="590"/>
      <c r="Q810" s="590"/>
      <c r="R810" s="590"/>
      <c r="S810" s="590"/>
      <c r="T810" s="590"/>
      <c r="U810" s="590"/>
      <c r="V810" s="590"/>
      <c r="W810" s="590"/>
      <c r="X810" s="590"/>
      <c r="Y810" s="590"/>
      <c r="Z810" s="590"/>
    </row>
    <row r="811" spans="1:26" ht="13.5" customHeight="1">
      <c r="A811" s="589"/>
      <c r="B811" s="590"/>
      <c r="C811" s="590"/>
      <c r="D811" s="605"/>
      <c r="E811" s="590"/>
      <c r="F811" s="625"/>
      <c r="G811" s="590"/>
      <c r="H811" s="590"/>
      <c r="I811" s="590"/>
      <c r="J811" s="590"/>
      <c r="K811" s="590"/>
      <c r="L811" s="590"/>
      <c r="M811" s="590"/>
      <c r="N811" s="590"/>
      <c r="O811" s="590"/>
      <c r="P811" s="590"/>
      <c r="Q811" s="590"/>
      <c r="R811" s="590"/>
      <c r="S811" s="590"/>
      <c r="T811" s="590"/>
      <c r="U811" s="590"/>
      <c r="V811" s="590"/>
      <c r="W811" s="590"/>
      <c r="X811" s="590"/>
      <c r="Y811" s="590"/>
      <c r="Z811" s="590"/>
    </row>
    <row r="812" spans="1:26" ht="13.5" customHeight="1">
      <c r="A812" s="589"/>
      <c r="B812" s="590"/>
      <c r="C812" s="590"/>
      <c r="D812" s="605"/>
      <c r="E812" s="590"/>
      <c r="F812" s="625"/>
      <c r="G812" s="590"/>
      <c r="H812" s="590"/>
      <c r="I812" s="590"/>
      <c r="J812" s="590"/>
      <c r="K812" s="590"/>
      <c r="L812" s="590"/>
      <c r="M812" s="590"/>
      <c r="N812" s="590"/>
      <c r="O812" s="590"/>
      <c r="P812" s="590"/>
      <c r="Q812" s="590"/>
      <c r="R812" s="590"/>
      <c r="S812" s="590"/>
      <c r="T812" s="590"/>
      <c r="U812" s="590"/>
      <c r="V812" s="590"/>
      <c r="W812" s="590"/>
      <c r="X812" s="590"/>
      <c r="Y812" s="590"/>
      <c r="Z812" s="590"/>
    </row>
    <row r="813" spans="1:26" ht="13.5" customHeight="1">
      <c r="A813" s="589"/>
      <c r="B813" s="590"/>
      <c r="C813" s="590"/>
      <c r="D813" s="605"/>
      <c r="E813" s="590"/>
      <c r="F813" s="625"/>
      <c r="G813" s="590"/>
      <c r="H813" s="590"/>
      <c r="I813" s="590"/>
      <c r="J813" s="590"/>
      <c r="K813" s="590"/>
      <c r="L813" s="590"/>
      <c r="M813" s="590"/>
      <c r="N813" s="590"/>
      <c r="O813" s="590"/>
      <c r="P813" s="590"/>
      <c r="Q813" s="590"/>
      <c r="R813" s="590"/>
      <c r="S813" s="590"/>
      <c r="T813" s="590"/>
      <c r="U813" s="590"/>
      <c r="V813" s="590"/>
      <c r="W813" s="590"/>
      <c r="X813" s="590"/>
      <c r="Y813" s="590"/>
      <c r="Z813" s="590"/>
    </row>
    <row r="814" spans="1:26" ht="13.5" customHeight="1">
      <c r="A814" s="589"/>
      <c r="B814" s="590"/>
      <c r="C814" s="590"/>
      <c r="D814" s="605"/>
      <c r="E814" s="590"/>
      <c r="F814" s="625"/>
      <c r="G814" s="590"/>
      <c r="H814" s="590"/>
      <c r="I814" s="590"/>
      <c r="J814" s="590"/>
      <c r="K814" s="590"/>
      <c r="L814" s="590"/>
      <c r="M814" s="590"/>
      <c r="N814" s="590"/>
      <c r="O814" s="590"/>
      <c r="P814" s="590"/>
      <c r="Q814" s="590"/>
      <c r="R814" s="590"/>
      <c r="S814" s="590"/>
      <c r="T814" s="590"/>
      <c r="U814" s="590"/>
      <c r="V814" s="590"/>
      <c r="W814" s="590"/>
      <c r="X814" s="590"/>
      <c r="Y814" s="590"/>
      <c r="Z814" s="590"/>
    </row>
    <row r="815" spans="1:26" ht="13.5" customHeight="1">
      <c r="A815" s="589"/>
      <c r="B815" s="590"/>
      <c r="C815" s="590"/>
      <c r="D815" s="605"/>
      <c r="E815" s="590"/>
      <c r="F815" s="625"/>
      <c r="G815" s="590"/>
      <c r="H815" s="590"/>
      <c r="I815" s="590"/>
      <c r="J815" s="590"/>
      <c r="K815" s="590"/>
      <c r="L815" s="590"/>
      <c r="M815" s="590"/>
      <c r="N815" s="590"/>
      <c r="O815" s="590"/>
      <c r="P815" s="590"/>
      <c r="Q815" s="590"/>
      <c r="R815" s="590"/>
      <c r="S815" s="590"/>
      <c r="T815" s="590"/>
      <c r="U815" s="590"/>
      <c r="V815" s="590"/>
      <c r="W815" s="590"/>
      <c r="X815" s="590"/>
      <c r="Y815" s="590"/>
      <c r="Z815" s="590"/>
    </row>
    <row r="816" spans="1:26" ht="13.5" customHeight="1">
      <c r="A816" s="589"/>
      <c r="B816" s="590"/>
      <c r="C816" s="590"/>
      <c r="D816" s="605"/>
      <c r="E816" s="590"/>
      <c r="F816" s="625"/>
      <c r="G816" s="590"/>
      <c r="H816" s="590"/>
      <c r="I816" s="590"/>
      <c r="J816" s="590"/>
      <c r="K816" s="590"/>
      <c r="L816" s="590"/>
      <c r="M816" s="590"/>
      <c r="N816" s="590"/>
      <c r="O816" s="590"/>
      <c r="P816" s="590"/>
      <c r="Q816" s="590"/>
      <c r="R816" s="590"/>
      <c r="S816" s="590"/>
      <c r="T816" s="590"/>
      <c r="U816" s="590"/>
      <c r="V816" s="590"/>
      <c r="W816" s="590"/>
      <c r="X816" s="590"/>
      <c r="Y816" s="590"/>
      <c r="Z816" s="590"/>
    </row>
    <row r="817" spans="1:26" ht="13.5" customHeight="1">
      <c r="A817" s="589"/>
      <c r="B817" s="590"/>
      <c r="C817" s="590"/>
      <c r="D817" s="605"/>
      <c r="E817" s="590"/>
      <c r="F817" s="625"/>
      <c r="G817" s="590"/>
      <c r="H817" s="590"/>
      <c r="I817" s="590"/>
      <c r="J817" s="590"/>
      <c r="K817" s="590"/>
      <c r="L817" s="590"/>
      <c r="M817" s="590"/>
      <c r="N817" s="590"/>
      <c r="O817" s="590"/>
      <c r="P817" s="590"/>
      <c r="Q817" s="590"/>
      <c r="R817" s="590"/>
      <c r="S817" s="590"/>
      <c r="T817" s="590"/>
      <c r="U817" s="590"/>
      <c r="V817" s="590"/>
      <c r="W817" s="590"/>
      <c r="X817" s="590"/>
      <c r="Y817" s="590"/>
      <c r="Z817" s="590"/>
    </row>
    <row r="818" spans="1:26" ht="13.5" customHeight="1">
      <c r="A818" s="589"/>
      <c r="B818" s="590"/>
      <c r="C818" s="590"/>
      <c r="D818" s="605"/>
      <c r="E818" s="590"/>
      <c r="F818" s="625"/>
      <c r="G818" s="590"/>
      <c r="H818" s="590"/>
      <c r="I818" s="590"/>
      <c r="J818" s="590"/>
      <c r="K818" s="590"/>
      <c r="L818" s="590"/>
      <c r="M818" s="590"/>
      <c r="N818" s="590"/>
      <c r="O818" s="590"/>
      <c r="P818" s="590"/>
      <c r="Q818" s="590"/>
      <c r="R818" s="590"/>
      <c r="S818" s="590"/>
      <c r="T818" s="590"/>
      <c r="U818" s="590"/>
      <c r="V818" s="590"/>
      <c r="W818" s="590"/>
      <c r="X818" s="590"/>
      <c r="Y818" s="590"/>
      <c r="Z818" s="590"/>
    </row>
    <row r="819" spans="1:26" ht="13.5" customHeight="1">
      <c r="A819" s="589"/>
      <c r="B819" s="590"/>
      <c r="C819" s="590"/>
      <c r="D819" s="605"/>
      <c r="E819" s="590"/>
      <c r="F819" s="625"/>
      <c r="G819" s="590"/>
      <c r="H819" s="590"/>
      <c r="I819" s="590"/>
      <c r="J819" s="590"/>
      <c r="K819" s="590"/>
      <c r="L819" s="590"/>
      <c r="M819" s="590"/>
      <c r="N819" s="590"/>
      <c r="O819" s="590"/>
      <c r="P819" s="590"/>
      <c r="Q819" s="590"/>
      <c r="R819" s="590"/>
      <c r="S819" s="590"/>
      <c r="T819" s="590"/>
      <c r="U819" s="590"/>
      <c r="V819" s="590"/>
      <c r="W819" s="590"/>
      <c r="X819" s="590"/>
      <c r="Y819" s="590"/>
      <c r="Z819" s="590"/>
    </row>
    <row r="820" spans="1:26" ht="13.5" customHeight="1">
      <c r="A820" s="589"/>
      <c r="B820" s="590"/>
      <c r="C820" s="590"/>
      <c r="D820" s="605"/>
      <c r="E820" s="590"/>
      <c r="F820" s="625"/>
      <c r="G820" s="590"/>
      <c r="H820" s="590"/>
      <c r="I820" s="590"/>
      <c r="J820" s="590"/>
      <c r="K820" s="590"/>
      <c r="L820" s="590"/>
      <c r="M820" s="590"/>
      <c r="N820" s="590"/>
      <c r="O820" s="590"/>
      <c r="P820" s="590"/>
      <c r="Q820" s="590"/>
      <c r="R820" s="590"/>
      <c r="S820" s="590"/>
      <c r="T820" s="590"/>
      <c r="U820" s="590"/>
      <c r="V820" s="590"/>
      <c r="W820" s="590"/>
      <c r="X820" s="590"/>
      <c r="Y820" s="590"/>
      <c r="Z820" s="590"/>
    </row>
    <row r="821" spans="1:26" ht="13.5" customHeight="1">
      <c r="A821" s="589"/>
      <c r="B821" s="590"/>
      <c r="C821" s="590"/>
      <c r="D821" s="605"/>
      <c r="E821" s="590"/>
      <c r="F821" s="625"/>
      <c r="G821" s="590"/>
      <c r="H821" s="590"/>
      <c r="I821" s="590"/>
      <c r="J821" s="590"/>
      <c r="K821" s="590"/>
      <c r="L821" s="590"/>
      <c r="M821" s="590"/>
      <c r="N821" s="590"/>
      <c r="O821" s="590"/>
      <c r="P821" s="590"/>
      <c r="Q821" s="590"/>
      <c r="R821" s="590"/>
      <c r="S821" s="590"/>
      <c r="T821" s="590"/>
      <c r="U821" s="590"/>
      <c r="V821" s="590"/>
      <c r="W821" s="590"/>
      <c r="X821" s="590"/>
      <c r="Y821" s="590"/>
      <c r="Z821" s="590"/>
    </row>
    <row r="822" spans="1:26" ht="13.5" customHeight="1">
      <c r="A822" s="589"/>
      <c r="B822" s="590"/>
      <c r="C822" s="590"/>
      <c r="D822" s="605"/>
      <c r="E822" s="590"/>
      <c r="F822" s="625"/>
      <c r="G822" s="590"/>
      <c r="H822" s="590"/>
      <c r="I822" s="590"/>
      <c r="J822" s="590"/>
      <c r="K822" s="590"/>
      <c r="L822" s="590"/>
      <c r="M822" s="590"/>
      <c r="N822" s="590"/>
      <c r="O822" s="590"/>
      <c r="P822" s="590"/>
      <c r="Q822" s="590"/>
      <c r="R822" s="590"/>
      <c r="S822" s="590"/>
      <c r="T822" s="590"/>
      <c r="U822" s="590"/>
      <c r="V822" s="590"/>
      <c r="W822" s="590"/>
      <c r="X822" s="590"/>
      <c r="Y822" s="590"/>
      <c r="Z822" s="590"/>
    </row>
    <row r="823" spans="1:26" ht="13.5" customHeight="1">
      <c r="A823" s="589"/>
      <c r="B823" s="590"/>
      <c r="C823" s="590"/>
      <c r="D823" s="605"/>
      <c r="E823" s="590"/>
      <c r="F823" s="625"/>
      <c r="G823" s="590"/>
      <c r="H823" s="590"/>
      <c r="I823" s="590"/>
      <c r="J823" s="590"/>
      <c r="K823" s="590"/>
      <c r="L823" s="590"/>
      <c r="M823" s="590"/>
      <c r="N823" s="590"/>
      <c r="O823" s="590"/>
      <c r="P823" s="590"/>
      <c r="Q823" s="590"/>
      <c r="R823" s="590"/>
      <c r="S823" s="590"/>
      <c r="T823" s="590"/>
      <c r="U823" s="590"/>
      <c r="V823" s="590"/>
      <c r="W823" s="590"/>
      <c r="X823" s="590"/>
      <c r="Y823" s="590"/>
      <c r="Z823" s="590"/>
    </row>
    <row r="824" spans="1:26" ht="13.5" customHeight="1">
      <c r="A824" s="589"/>
      <c r="B824" s="590"/>
      <c r="C824" s="590"/>
      <c r="D824" s="605"/>
      <c r="E824" s="590"/>
      <c r="F824" s="625"/>
      <c r="G824" s="590"/>
      <c r="H824" s="590"/>
      <c r="I824" s="590"/>
      <c r="J824" s="590"/>
      <c r="K824" s="590"/>
      <c r="L824" s="590"/>
      <c r="M824" s="590"/>
      <c r="N824" s="590"/>
      <c r="O824" s="590"/>
      <c r="P824" s="590"/>
      <c r="Q824" s="590"/>
      <c r="R824" s="590"/>
      <c r="S824" s="590"/>
      <c r="T824" s="590"/>
      <c r="U824" s="590"/>
      <c r="V824" s="590"/>
      <c r="W824" s="590"/>
      <c r="X824" s="590"/>
      <c r="Y824" s="590"/>
      <c r="Z824" s="590"/>
    </row>
    <row r="825" spans="1:26" ht="13.5" customHeight="1">
      <c r="A825" s="589"/>
      <c r="B825" s="590"/>
      <c r="C825" s="590"/>
      <c r="D825" s="605"/>
      <c r="E825" s="590"/>
      <c r="F825" s="625"/>
      <c r="G825" s="590"/>
      <c r="H825" s="590"/>
      <c r="I825" s="590"/>
      <c r="J825" s="590"/>
      <c r="K825" s="590"/>
      <c r="L825" s="590"/>
      <c r="M825" s="590"/>
      <c r="N825" s="590"/>
      <c r="O825" s="590"/>
      <c r="P825" s="590"/>
      <c r="Q825" s="590"/>
      <c r="R825" s="590"/>
      <c r="S825" s="590"/>
      <c r="T825" s="590"/>
      <c r="U825" s="590"/>
      <c r="V825" s="590"/>
      <c r="W825" s="590"/>
      <c r="X825" s="590"/>
      <c r="Y825" s="590"/>
      <c r="Z825" s="590"/>
    </row>
    <row r="826" spans="1:26" ht="13.5" customHeight="1">
      <c r="A826" s="589"/>
      <c r="B826" s="590"/>
      <c r="C826" s="590"/>
      <c r="D826" s="605"/>
      <c r="E826" s="590"/>
      <c r="F826" s="625"/>
      <c r="G826" s="590"/>
      <c r="H826" s="590"/>
      <c r="I826" s="590"/>
      <c r="J826" s="590"/>
      <c r="K826" s="590"/>
      <c r="L826" s="590"/>
      <c r="M826" s="590"/>
      <c r="N826" s="590"/>
      <c r="O826" s="590"/>
      <c r="P826" s="590"/>
      <c r="Q826" s="590"/>
      <c r="R826" s="590"/>
      <c r="S826" s="590"/>
      <c r="T826" s="590"/>
      <c r="U826" s="590"/>
      <c r="V826" s="590"/>
      <c r="W826" s="590"/>
      <c r="X826" s="590"/>
      <c r="Y826" s="590"/>
      <c r="Z826" s="590"/>
    </row>
    <row r="827" spans="1:26" ht="13.5" customHeight="1">
      <c r="A827" s="589"/>
      <c r="B827" s="590"/>
      <c r="C827" s="590"/>
      <c r="D827" s="605"/>
      <c r="E827" s="590"/>
      <c r="F827" s="625"/>
      <c r="G827" s="590"/>
      <c r="H827" s="590"/>
      <c r="I827" s="590"/>
      <c r="J827" s="590"/>
      <c r="K827" s="590"/>
      <c r="L827" s="590"/>
      <c r="M827" s="590"/>
      <c r="N827" s="590"/>
      <c r="O827" s="590"/>
      <c r="P827" s="590"/>
      <c r="Q827" s="590"/>
      <c r="R827" s="590"/>
      <c r="S827" s="590"/>
      <c r="T827" s="590"/>
      <c r="U827" s="590"/>
      <c r="V827" s="590"/>
      <c r="W827" s="590"/>
      <c r="X827" s="590"/>
      <c r="Y827" s="590"/>
      <c r="Z827" s="590"/>
    </row>
    <row r="828" spans="1:26" ht="13.5" customHeight="1">
      <c r="A828" s="589"/>
      <c r="B828" s="590"/>
      <c r="C828" s="590"/>
      <c r="D828" s="605"/>
      <c r="E828" s="590"/>
      <c r="F828" s="625"/>
      <c r="G828" s="590"/>
      <c r="H828" s="590"/>
      <c r="I828" s="590"/>
      <c r="J828" s="590"/>
      <c r="K828" s="590"/>
      <c r="L828" s="590"/>
      <c r="M828" s="590"/>
      <c r="N828" s="590"/>
      <c r="O828" s="590"/>
      <c r="P828" s="590"/>
      <c r="Q828" s="590"/>
      <c r="R828" s="590"/>
      <c r="S828" s="590"/>
      <c r="T828" s="590"/>
      <c r="U828" s="590"/>
      <c r="V828" s="590"/>
      <c r="W828" s="590"/>
      <c r="X828" s="590"/>
      <c r="Y828" s="590"/>
      <c r="Z828" s="590"/>
    </row>
    <row r="829" spans="1:26" ht="13.5" customHeight="1">
      <c r="A829" s="589"/>
      <c r="B829" s="590"/>
      <c r="C829" s="590"/>
      <c r="D829" s="605"/>
      <c r="E829" s="590"/>
      <c r="F829" s="625"/>
      <c r="G829" s="590"/>
      <c r="H829" s="590"/>
      <c r="I829" s="590"/>
      <c r="J829" s="590"/>
      <c r="K829" s="590"/>
      <c r="L829" s="590"/>
      <c r="M829" s="590"/>
      <c r="N829" s="590"/>
      <c r="O829" s="590"/>
      <c r="P829" s="590"/>
      <c r="Q829" s="590"/>
      <c r="R829" s="590"/>
      <c r="S829" s="590"/>
      <c r="T829" s="590"/>
      <c r="U829" s="590"/>
      <c r="V829" s="590"/>
      <c r="W829" s="590"/>
      <c r="X829" s="590"/>
      <c r="Y829" s="590"/>
      <c r="Z829" s="590"/>
    </row>
    <row r="830" spans="1:26" ht="13.5" customHeight="1">
      <c r="A830" s="589"/>
      <c r="B830" s="590"/>
      <c r="C830" s="590"/>
      <c r="D830" s="605"/>
      <c r="E830" s="590"/>
      <c r="F830" s="625"/>
      <c r="G830" s="590"/>
      <c r="H830" s="590"/>
      <c r="I830" s="590"/>
      <c r="J830" s="590"/>
      <c r="K830" s="590"/>
      <c r="L830" s="590"/>
      <c r="M830" s="590"/>
      <c r="N830" s="590"/>
      <c r="O830" s="590"/>
      <c r="P830" s="590"/>
      <c r="Q830" s="590"/>
      <c r="R830" s="590"/>
      <c r="S830" s="590"/>
      <c r="T830" s="590"/>
      <c r="U830" s="590"/>
      <c r="V830" s="590"/>
      <c r="W830" s="590"/>
      <c r="X830" s="590"/>
      <c r="Y830" s="590"/>
      <c r="Z830" s="590"/>
    </row>
    <row r="831" spans="1:26" ht="13.5" customHeight="1">
      <c r="A831" s="589"/>
      <c r="B831" s="590"/>
      <c r="C831" s="590"/>
      <c r="D831" s="605"/>
      <c r="E831" s="590"/>
      <c r="F831" s="625"/>
      <c r="G831" s="590"/>
      <c r="H831" s="590"/>
      <c r="I831" s="590"/>
      <c r="J831" s="590"/>
      <c r="K831" s="590"/>
      <c r="L831" s="590"/>
      <c r="M831" s="590"/>
      <c r="N831" s="590"/>
      <c r="O831" s="590"/>
      <c r="P831" s="590"/>
      <c r="Q831" s="590"/>
      <c r="R831" s="590"/>
      <c r="S831" s="590"/>
      <c r="T831" s="590"/>
      <c r="U831" s="590"/>
      <c r="V831" s="590"/>
      <c r="W831" s="590"/>
      <c r="X831" s="590"/>
      <c r="Y831" s="590"/>
      <c r="Z831" s="590"/>
    </row>
    <row r="832" spans="1:26" ht="13.5" customHeight="1">
      <c r="A832" s="589"/>
      <c r="B832" s="590"/>
      <c r="C832" s="590"/>
      <c r="D832" s="605"/>
      <c r="E832" s="590"/>
      <c r="F832" s="625"/>
      <c r="G832" s="590"/>
      <c r="H832" s="590"/>
      <c r="I832" s="590"/>
      <c r="J832" s="590"/>
      <c r="K832" s="590"/>
      <c r="L832" s="590"/>
      <c r="M832" s="590"/>
      <c r="N832" s="590"/>
      <c r="O832" s="590"/>
      <c r="P832" s="590"/>
      <c r="Q832" s="590"/>
      <c r="R832" s="590"/>
      <c r="S832" s="590"/>
      <c r="T832" s="590"/>
      <c r="U832" s="590"/>
      <c r="V832" s="590"/>
      <c r="W832" s="590"/>
      <c r="X832" s="590"/>
      <c r="Y832" s="590"/>
      <c r="Z832" s="590"/>
    </row>
    <row r="833" spans="1:26" ht="13.5" customHeight="1">
      <c r="A833" s="589"/>
      <c r="B833" s="590"/>
      <c r="C833" s="590"/>
      <c r="D833" s="605"/>
      <c r="E833" s="590"/>
      <c r="F833" s="625"/>
      <c r="G833" s="590"/>
      <c r="H833" s="590"/>
      <c r="I833" s="590"/>
      <c r="J833" s="590"/>
      <c r="K833" s="590"/>
      <c r="L833" s="590"/>
      <c r="M833" s="590"/>
      <c r="N833" s="590"/>
      <c r="O833" s="590"/>
      <c r="P833" s="590"/>
      <c r="Q833" s="590"/>
      <c r="R833" s="590"/>
      <c r="S833" s="590"/>
      <c r="T833" s="590"/>
      <c r="U833" s="590"/>
      <c r="V833" s="590"/>
      <c r="W833" s="590"/>
      <c r="X833" s="590"/>
      <c r="Y833" s="590"/>
      <c r="Z833" s="590"/>
    </row>
    <row r="834" spans="1:26" ht="13.5" customHeight="1">
      <c r="A834" s="589"/>
      <c r="B834" s="590"/>
      <c r="C834" s="590"/>
      <c r="D834" s="605"/>
      <c r="E834" s="590"/>
      <c r="F834" s="625"/>
      <c r="G834" s="590"/>
      <c r="H834" s="590"/>
      <c r="I834" s="590"/>
      <c r="J834" s="590"/>
      <c r="K834" s="590"/>
      <c r="L834" s="590"/>
      <c r="M834" s="590"/>
      <c r="N834" s="590"/>
      <c r="O834" s="590"/>
      <c r="P834" s="590"/>
      <c r="Q834" s="590"/>
      <c r="R834" s="590"/>
      <c r="S834" s="590"/>
      <c r="T834" s="590"/>
      <c r="U834" s="590"/>
      <c r="V834" s="590"/>
      <c r="W834" s="590"/>
      <c r="X834" s="590"/>
      <c r="Y834" s="590"/>
      <c r="Z834" s="590"/>
    </row>
    <row r="835" spans="1:26" ht="13.5" customHeight="1">
      <c r="A835" s="589"/>
      <c r="B835" s="590"/>
      <c r="C835" s="590"/>
      <c r="D835" s="605"/>
      <c r="E835" s="590"/>
      <c r="F835" s="625"/>
      <c r="G835" s="590"/>
      <c r="H835" s="590"/>
      <c r="I835" s="590"/>
      <c r="J835" s="590"/>
      <c r="K835" s="590"/>
      <c r="L835" s="590"/>
      <c r="M835" s="590"/>
      <c r="N835" s="590"/>
      <c r="O835" s="590"/>
      <c r="P835" s="590"/>
      <c r="Q835" s="590"/>
      <c r="R835" s="590"/>
      <c r="S835" s="590"/>
      <c r="T835" s="590"/>
      <c r="U835" s="590"/>
      <c r="V835" s="590"/>
      <c r="W835" s="590"/>
      <c r="X835" s="590"/>
      <c r="Y835" s="590"/>
      <c r="Z835" s="590"/>
    </row>
    <row r="836" spans="1:26" ht="13.5" customHeight="1">
      <c r="A836" s="589"/>
      <c r="B836" s="590"/>
      <c r="C836" s="590"/>
      <c r="D836" s="605"/>
      <c r="E836" s="590"/>
      <c r="F836" s="625"/>
      <c r="G836" s="590"/>
      <c r="H836" s="590"/>
      <c r="I836" s="590"/>
      <c r="J836" s="590"/>
      <c r="K836" s="590"/>
      <c r="L836" s="590"/>
      <c r="M836" s="590"/>
      <c r="N836" s="590"/>
      <c r="O836" s="590"/>
      <c r="P836" s="590"/>
      <c r="Q836" s="590"/>
      <c r="R836" s="590"/>
      <c r="S836" s="590"/>
      <c r="T836" s="590"/>
      <c r="U836" s="590"/>
      <c r="V836" s="590"/>
      <c r="W836" s="590"/>
      <c r="X836" s="590"/>
      <c r="Y836" s="590"/>
      <c r="Z836" s="590"/>
    </row>
    <row r="837" spans="1:26" ht="13.5" customHeight="1">
      <c r="A837" s="589"/>
      <c r="B837" s="590"/>
      <c r="C837" s="590"/>
      <c r="D837" s="605"/>
      <c r="E837" s="590"/>
      <c r="F837" s="625"/>
      <c r="G837" s="590"/>
      <c r="H837" s="590"/>
      <c r="I837" s="590"/>
      <c r="J837" s="590"/>
      <c r="K837" s="590"/>
      <c r="L837" s="590"/>
      <c r="M837" s="590"/>
      <c r="N837" s="590"/>
      <c r="O837" s="590"/>
      <c r="P837" s="590"/>
      <c r="Q837" s="590"/>
      <c r="R837" s="590"/>
      <c r="S837" s="590"/>
      <c r="T837" s="590"/>
      <c r="U837" s="590"/>
      <c r="V837" s="590"/>
      <c r="W837" s="590"/>
      <c r="X837" s="590"/>
      <c r="Y837" s="590"/>
      <c r="Z837" s="590"/>
    </row>
    <row r="838" spans="1:26" ht="13.5" customHeight="1">
      <c r="A838" s="589"/>
      <c r="B838" s="590"/>
      <c r="C838" s="590"/>
      <c r="D838" s="605"/>
      <c r="E838" s="590"/>
      <c r="F838" s="625"/>
      <c r="G838" s="590"/>
      <c r="H838" s="590"/>
      <c r="I838" s="590"/>
      <c r="J838" s="590"/>
      <c r="K838" s="590"/>
      <c r="L838" s="590"/>
      <c r="M838" s="590"/>
      <c r="N838" s="590"/>
      <c r="O838" s="590"/>
      <c r="P838" s="590"/>
      <c r="Q838" s="590"/>
      <c r="R838" s="590"/>
      <c r="S838" s="590"/>
      <c r="T838" s="590"/>
      <c r="U838" s="590"/>
      <c r="V838" s="590"/>
      <c r="W838" s="590"/>
      <c r="X838" s="590"/>
      <c r="Y838" s="590"/>
      <c r="Z838" s="590"/>
    </row>
    <row r="839" spans="1:26" ht="13.5" customHeight="1">
      <c r="A839" s="589"/>
      <c r="B839" s="590"/>
      <c r="C839" s="590"/>
      <c r="D839" s="605"/>
      <c r="E839" s="590"/>
      <c r="F839" s="625"/>
      <c r="G839" s="590"/>
      <c r="H839" s="590"/>
      <c r="I839" s="590"/>
      <c r="J839" s="590"/>
      <c r="K839" s="590"/>
      <c r="L839" s="590"/>
      <c r="M839" s="590"/>
      <c r="N839" s="590"/>
      <c r="O839" s="590"/>
      <c r="P839" s="590"/>
      <c r="Q839" s="590"/>
      <c r="R839" s="590"/>
      <c r="S839" s="590"/>
      <c r="T839" s="590"/>
      <c r="U839" s="590"/>
      <c r="V839" s="590"/>
      <c r="W839" s="590"/>
      <c r="X839" s="590"/>
      <c r="Y839" s="590"/>
      <c r="Z839" s="590"/>
    </row>
    <row r="840" spans="1:26" ht="13.5" customHeight="1">
      <c r="A840" s="589"/>
      <c r="B840" s="590"/>
      <c r="C840" s="590"/>
      <c r="D840" s="605"/>
      <c r="E840" s="590"/>
      <c r="F840" s="625"/>
      <c r="G840" s="590"/>
      <c r="H840" s="590"/>
      <c r="I840" s="590"/>
      <c r="J840" s="590"/>
      <c r="K840" s="590"/>
      <c r="L840" s="590"/>
      <c r="M840" s="590"/>
      <c r="N840" s="590"/>
      <c r="O840" s="590"/>
      <c r="P840" s="590"/>
      <c r="Q840" s="590"/>
      <c r="R840" s="590"/>
      <c r="S840" s="590"/>
      <c r="T840" s="590"/>
      <c r="U840" s="590"/>
      <c r="V840" s="590"/>
      <c r="W840" s="590"/>
      <c r="X840" s="590"/>
      <c r="Y840" s="590"/>
      <c r="Z840" s="590"/>
    </row>
    <row r="841" spans="1:26" ht="13.5" customHeight="1">
      <c r="A841" s="589"/>
      <c r="B841" s="590"/>
      <c r="C841" s="590"/>
      <c r="D841" s="605"/>
      <c r="E841" s="590"/>
      <c r="F841" s="625"/>
      <c r="G841" s="590"/>
      <c r="H841" s="590"/>
      <c r="I841" s="590"/>
      <c r="J841" s="590"/>
      <c r="K841" s="590"/>
      <c r="L841" s="590"/>
      <c r="M841" s="590"/>
      <c r="N841" s="590"/>
      <c r="O841" s="590"/>
      <c r="P841" s="590"/>
      <c r="Q841" s="590"/>
      <c r="R841" s="590"/>
      <c r="S841" s="590"/>
      <c r="T841" s="590"/>
      <c r="U841" s="590"/>
      <c r="V841" s="590"/>
      <c r="W841" s="590"/>
      <c r="X841" s="590"/>
      <c r="Y841" s="590"/>
      <c r="Z841" s="590"/>
    </row>
    <row r="842" spans="1:26" ht="13.5" customHeight="1">
      <c r="A842" s="589"/>
      <c r="B842" s="590"/>
      <c r="C842" s="590"/>
      <c r="D842" s="605"/>
      <c r="E842" s="590"/>
      <c r="F842" s="625"/>
      <c r="G842" s="590"/>
      <c r="H842" s="590"/>
      <c r="I842" s="590"/>
      <c r="J842" s="590"/>
      <c r="K842" s="590"/>
      <c r="L842" s="590"/>
      <c r="M842" s="590"/>
      <c r="N842" s="590"/>
      <c r="O842" s="590"/>
      <c r="P842" s="590"/>
      <c r="Q842" s="590"/>
      <c r="R842" s="590"/>
      <c r="S842" s="590"/>
      <c r="T842" s="590"/>
      <c r="U842" s="590"/>
      <c r="V842" s="590"/>
      <c r="W842" s="590"/>
      <c r="X842" s="590"/>
      <c r="Y842" s="590"/>
      <c r="Z842" s="590"/>
    </row>
    <row r="843" spans="1:26" ht="13.5" customHeight="1">
      <c r="A843" s="589"/>
      <c r="B843" s="590"/>
      <c r="C843" s="590"/>
      <c r="D843" s="605"/>
      <c r="E843" s="590"/>
      <c r="F843" s="625"/>
      <c r="G843" s="590"/>
      <c r="H843" s="590"/>
      <c r="I843" s="590"/>
      <c r="J843" s="590"/>
      <c r="K843" s="590"/>
      <c r="L843" s="590"/>
      <c r="M843" s="590"/>
      <c r="N843" s="590"/>
      <c r="O843" s="590"/>
      <c r="P843" s="590"/>
      <c r="Q843" s="590"/>
      <c r="R843" s="590"/>
      <c r="S843" s="590"/>
      <c r="T843" s="590"/>
      <c r="U843" s="590"/>
      <c r="V843" s="590"/>
      <c r="W843" s="590"/>
      <c r="X843" s="590"/>
      <c r="Y843" s="590"/>
      <c r="Z843" s="590"/>
    </row>
    <row r="844" spans="1:26" ht="13.5" customHeight="1">
      <c r="A844" s="589"/>
      <c r="B844" s="590"/>
      <c r="C844" s="590"/>
      <c r="D844" s="605"/>
      <c r="E844" s="590"/>
      <c r="F844" s="625"/>
      <c r="G844" s="590"/>
      <c r="H844" s="590"/>
      <c r="I844" s="590"/>
      <c r="J844" s="590"/>
      <c r="K844" s="590"/>
      <c r="L844" s="590"/>
      <c r="M844" s="590"/>
      <c r="N844" s="590"/>
      <c r="O844" s="590"/>
      <c r="P844" s="590"/>
      <c r="Q844" s="590"/>
      <c r="R844" s="590"/>
      <c r="S844" s="590"/>
      <c r="T844" s="590"/>
      <c r="U844" s="590"/>
      <c r="V844" s="590"/>
      <c r="W844" s="590"/>
      <c r="X844" s="590"/>
      <c r="Y844" s="590"/>
      <c r="Z844" s="590"/>
    </row>
    <row r="845" spans="1:26" ht="13.5" customHeight="1">
      <c r="A845" s="589"/>
      <c r="B845" s="590"/>
      <c r="C845" s="590"/>
      <c r="D845" s="605"/>
      <c r="E845" s="590"/>
      <c r="F845" s="625"/>
      <c r="G845" s="590"/>
      <c r="H845" s="590"/>
      <c r="I845" s="590"/>
      <c r="J845" s="590"/>
      <c r="K845" s="590"/>
      <c r="L845" s="590"/>
      <c r="M845" s="590"/>
      <c r="N845" s="590"/>
      <c r="O845" s="590"/>
      <c r="P845" s="590"/>
      <c r="Q845" s="590"/>
      <c r="R845" s="590"/>
      <c r="S845" s="590"/>
      <c r="T845" s="590"/>
      <c r="U845" s="590"/>
      <c r="V845" s="590"/>
      <c r="W845" s="590"/>
      <c r="X845" s="590"/>
      <c r="Y845" s="590"/>
      <c r="Z845" s="590"/>
    </row>
    <row r="846" spans="1:26" ht="13.5" customHeight="1">
      <c r="A846" s="589"/>
      <c r="B846" s="590"/>
      <c r="C846" s="590"/>
      <c r="D846" s="605"/>
      <c r="E846" s="590"/>
      <c r="F846" s="625"/>
      <c r="G846" s="590"/>
      <c r="H846" s="590"/>
      <c r="I846" s="590"/>
      <c r="J846" s="590"/>
      <c r="K846" s="590"/>
      <c r="L846" s="590"/>
      <c r="M846" s="590"/>
      <c r="N846" s="590"/>
      <c r="O846" s="590"/>
      <c r="P846" s="590"/>
      <c r="Q846" s="590"/>
      <c r="R846" s="590"/>
      <c r="S846" s="590"/>
      <c r="T846" s="590"/>
      <c r="U846" s="590"/>
      <c r="V846" s="590"/>
      <c r="W846" s="590"/>
      <c r="X846" s="590"/>
      <c r="Y846" s="590"/>
      <c r="Z846" s="590"/>
    </row>
    <row r="847" spans="1:26" ht="13.5" customHeight="1">
      <c r="A847" s="589"/>
      <c r="B847" s="590"/>
      <c r="C847" s="590"/>
      <c r="D847" s="605"/>
      <c r="E847" s="590"/>
      <c r="F847" s="625"/>
      <c r="G847" s="590"/>
      <c r="H847" s="590"/>
      <c r="I847" s="590"/>
      <c r="J847" s="590"/>
      <c r="K847" s="590"/>
      <c r="L847" s="590"/>
      <c r="M847" s="590"/>
      <c r="N847" s="590"/>
      <c r="O847" s="590"/>
      <c r="P847" s="590"/>
      <c r="Q847" s="590"/>
      <c r="R847" s="590"/>
      <c r="S847" s="590"/>
      <c r="T847" s="590"/>
      <c r="U847" s="590"/>
      <c r="V847" s="590"/>
      <c r="W847" s="590"/>
      <c r="X847" s="590"/>
      <c r="Y847" s="590"/>
      <c r="Z847" s="590"/>
    </row>
    <row r="848" spans="1:26" ht="13.5" customHeight="1">
      <c r="A848" s="589"/>
      <c r="B848" s="590"/>
      <c r="C848" s="590"/>
      <c r="D848" s="605"/>
      <c r="E848" s="590"/>
      <c r="F848" s="625"/>
      <c r="G848" s="590"/>
      <c r="H848" s="590"/>
      <c r="I848" s="590"/>
      <c r="J848" s="590"/>
      <c r="K848" s="590"/>
      <c r="L848" s="590"/>
      <c r="M848" s="590"/>
      <c r="N848" s="590"/>
      <c r="O848" s="590"/>
      <c r="P848" s="590"/>
      <c r="Q848" s="590"/>
      <c r="R848" s="590"/>
      <c r="S848" s="590"/>
      <c r="T848" s="590"/>
      <c r="U848" s="590"/>
      <c r="V848" s="590"/>
      <c r="W848" s="590"/>
      <c r="X848" s="590"/>
      <c r="Y848" s="590"/>
      <c r="Z848" s="590"/>
    </row>
    <row r="849" spans="1:26" ht="13.5" customHeight="1">
      <c r="A849" s="589"/>
      <c r="B849" s="590"/>
      <c r="C849" s="590"/>
      <c r="D849" s="605"/>
      <c r="E849" s="590"/>
      <c r="F849" s="625"/>
      <c r="G849" s="590"/>
      <c r="H849" s="590"/>
      <c r="I849" s="590"/>
      <c r="J849" s="590"/>
      <c r="K849" s="590"/>
      <c r="L849" s="590"/>
      <c r="M849" s="590"/>
      <c r="N849" s="590"/>
      <c r="O849" s="590"/>
      <c r="P849" s="590"/>
      <c r="Q849" s="590"/>
      <c r="R849" s="590"/>
      <c r="S849" s="590"/>
      <c r="T849" s="590"/>
      <c r="U849" s="590"/>
      <c r="V849" s="590"/>
      <c r="W849" s="590"/>
      <c r="X849" s="590"/>
      <c r="Y849" s="590"/>
      <c r="Z849" s="590"/>
    </row>
    <row r="850" spans="1:26" ht="13.5" customHeight="1">
      <c r="A850" s="589"/>
      <c r="B850" s="590"/>
      <c r="C850" s="590"/>
      <c r="D850" s="605"/>
      <c r="E850" s="590"/>
      <c r="F850" s="625"/>
      <c r="G850" s="590"/>
      <c r="H850" s="590"/>
      <c r="I850" s="590"/>
      <c r="J850" s="590"/>
      <c r="K850" s="590"/>
      <c r="L850" s="590"/>
      <c r="M850" s="590"/>
      <c r="N850" s="590"/>
      <c r="O850" s="590"/>
      <c r="P850" s="590"/>
      <c r="Q850" s="590"/>
      <c r="R850" s="590"/>
      <c r="S850" s="590"/>
      <c r="T850" s="590"/>
      <c r="U850" s="590"/>
      <c r="V850" s="590"/>
      <c r="W850" s="590"/>
      <c r="X850" s="590"/>
      <c r="Y850" s="590"/>
      <c r="Z850" s="590"/>
    </row>
    <row r="851" spans="1:26" ht="13.5" customHeight="1">
      <c r="A851" s="589"/>
      <c r="B851" s="590"/>
      <c r="C851" s="590"/>
      <c r="D851" s="605"/>
      <c r="E851" s="590"/>
      <c r="F851" s="625"/>
      <c r="G851" s="590"/>
      <c r="H851" s="590"/>
      <c r="I851" s="590"/>
      <c r="J851" s="590"/>
      <c r="K851" s="590"/>
      <c r="L851" s="590"/>
      <c r="M851" s="590"/>
      <c r="N851" s="590"/>
      <c r="O851" s="590"/>
      <c r="P851" s="590"/>
      <c r="Q851" s="590"/>
      <c r="R851" s="590"/>
      <c r="S851" s="590"/>
      <c r="T851" s="590"/>
      <c r="U851" s="590"/>
      <c r="V851" s="590"/>
      <c r="W851" s="590"/>
      <c r="X851" s="590"/>
      <c r="Y851" s="590"/>
      <c r="Z851" s="590"/>
    </row>
    <row r="852" spans="1:26" ht="13.5" customHeight="1">
      <c r="A852" s="589"/>
      <c r="B852" s="590"/>
      <c r="C852" s="590"/>
      <c r="D852" s="605"/>
      <c r="E852" s="590"/>
      <c r="F852" s="625"/>
      <c r="G852" s="590"/>
      <c r="H852" s="590"/>
      <c r="I852" s="590"/>
      <c r="J852" s="590"/>
      <c r="K852" s="590"/>
      <c r="L852" s="590"/>
      <c r="M852" s="590"/>
      <c r="N852" s="590"/>
      <c r="O852" s="590"/>
      <c r="P852" s="590"/>
      <c r="Q852" s="590"/>
      <c r="R852" s="590"/>
      <c r="S852" s="590"/>
      <c r="T852" s="590"/>
      <c r="U852" s="590"/>
      <c r="V852" s="590"/>
      <c r="W852" s="590"/>
      <c r="X852" s="590"/>
      <c r="Y852" s="590"/>
      <c r="Z852" s="590"/>
    </row>
    <row r="853" spans="1:26" ht="13.5" customHeight="1">
      <c r="A853" s="589"/>
      <c r="B853" s="590"/>
      <c r="C853" s="590"/>
      <c r="D853" s="605"/>
      <c r="E853" s="590"/>
      <c r="F853" s="625"/>
      <c r="G853" s="590"/>
      <c r="H853" s="590"/>
      <c r="I853" s="590"/>
      <c r="J853" s="590"/>
      <c r="K853" s="590"/>
      <c r="L853" s="590"/>
      <c r="M853" s="590"/>
      <c r="N853" s="590"/>
      <c r="O853" s="590"/>
      <c r="P853" s="590"/>
      <c r="Q853" s="590"/>
      <c r="R853" s="590"/>
      <c r="S853" s="590"/>
      <c r="T853" s="590"/>
      <c r="U853" s="590"/>
      <c r="V853" s="590"/>
      <c r="W853" s="590"/>
      <c r="X853" s="590"/>
      <c r="Y853" s="590"/>
      <c r="Z853" s="590"/>
    </row>
    <row r="854" spans="1:26" ht="13.5" customHeight="1">
      <c r="A854" s="589"/>
      <c r="B854" s="590"/>
      <c r="C854" s="590"/>
      <c r="D854" s="605"/>
      <c r="E854" s="590"/>
      <c r="F854" s="625"/>
      <c r="G854" s="590"/>
      <c r="H854" s="590"/>
      <c r="I854" s="590"/>
      <c r="J854" s="590"/>
      <c r="K854" s="590"/>
      <c r="L854" s="590"/>
      <c r="M854" s="590"/>
      <c r="N854" s="590"/>
      <c r="O854" s="590"/>
      <c r="P854" s="590"/>
      <c r="Q854" s="590"/>
      <c r="R854" s="590"/>
      <c r="S854" s="590"/>
      <c r="T854" s="590"/>
      <c r="U854" s="590"/>
      <c r="V854" s="590"/>
      <c r="W854" s="590"/>
      <c r="X854" s="590"/>
      <c r="Y854" s="590"/>
      <c r="Z854" s="590"/>
    </row>
    <row r="855" spans="1:26" ht="13.5" customHeight="1">
      <c r="A855" s="589"/>
      <c r="B855" s="590"/>
      <c r="C855" s="590"/>
      <c r="D855" s="605"/>
      <c r="E855" s="590"/>
      <c r="F855" s="625"/>
      <c r="G855" s="590"/>
      <c r="H855" s="590"/>
      <c r="I855" s="590"/>
      <c r="J855" s="590"/>
      <c r="K855" s="590"/>
      <c r="L855" s="590"/>
      <c r="M855" s="590"/>
      <c r="N855" s="590"/>
      <c r="O855" s="590"/>
      <c r="P855" s="590"/>
      <c r="Q855" s="590"/>
      <c r="R855" s="590"/>
      <c r="S855" s="590"/>
      <c r="T855" s="590"/>
      <c r="U855" s="590"/>
      <c r="V855" s="590"/>
      <c r="W855" s="590"/>
      <c r="X855" s="590"/>
      <c r="Y855" s="590"/>
      <c r="Z855" s="590"/>
    </row>
    <row r="856" spans="1:26" ht="13.5" customHeight="1">
      <c r="A856" s="589"/>
      <c r="B856" s="590"/>
      <c r="C856" s="590"/>
      <c r="D856" s="605"/>
      <c r="E856" s="590"/>
      <c r="F856" s="625"/>
      <c r="G856" s="590"/>
      <c r="H856" s="590"/>
      <c r="I856" s="590"/>
      <c r="J856" s="590"/>
      <c r="K856" s="590"/>
      <c r="L856" s="590"/>
      <c r="M856" s="590"/>
      <c r="N856" s="590"/>
      <c r="O856" s="590"/>
      <c r="P856" s="590"/>
      <c r="Q856" s="590"/>
      <c r="R856" s="590"/>
      <c r="S856" s="590"/>
      <c r="T856" s="590"/>
      <c r="U856" s="590"/>
      <c r="V856" s="590"/>
      <c r="W856" s="590"/>
      <c r="X856" s="590"/>
      <c r="Y856" s="590"/>
      <c r="Z856" s="590"/>
    </row>
    <row r="857" spans="1:26" ht="13.5" customHeight="1">
      <c r="A857" s="589"/>
      <c r="B857" s="590"/>
      <c r="C857" s="590"/>
      <c r="D857" s="605"/>
      <c r="E857" s="590"/>
      <c r="F857" s="625"/>
      <c r="G857" s="590"/>
      <c r="H857" s="590"/>
      <c r="I857" s="590"/>
      <c r="J857" s="590"/>
      <c r="K857" s="590"/>
      <c r="L857" s="590"/>
      <c r="M857" s="590"/>
      <c r="N857" s="590"/>
      <c r="O857" s="590"/>
      <c r="P857" s="590"/>
      <c r="Q857" s="590"/>
      <c r="R857" s="590"/>
      <c r="S857" s="590"/>
      <c r="T857" s="590"/>
      <c r="U857" s="590"/>
      <c r="V857" s="590"/>
      <c r="W857" s="590"/>
      <c r="X857" s="590"/>
      <c r="Y857" s="590"/>
      <c r="Z857" s="590"/>
    </row>
    <row r="858" spans="1:26" ht="13.5" customHeight="1">
      <c r="A858" s="589"/>
      <c r="B858" s="590"/>
      <c r="C858" s="590"/>
      <c r="D858" s="605"/>
      <c r="E858" s="590"/>
      <c r="F858" s="625"/>
      <c r="G858" s="590"/>
      <c r="H858" s="590"/>
      <c r="I858" s="590"/>
      <c r="J858" s="590"/>
      <c r="K858" s="590"/>
      <c r="L858" s="590"/>
      <c r="M858" s="590"/>
      <c r="N858" s="590"/>
      <c r="O858" s="590"/>
      <c r="P858" s="590"/>
      <c r="Q858" s="590"/>
      <c r="R858" s="590"/>
      <c r="S858" s="590"/>
      <c r="T858" s="590"/>
      <c r="U858" s="590"/>
      <c r="V858" s="590"/>
      <c r="W858" s="590"/>
      <c r="X858" s="590"/>
      <c r="Y858" s="590"/>
      <c r="Z858" s="590"/>
    </row>
    <row r="859" spans="1:26" ht="13.5" customHeight="1">
      <c r="A859" s="589"/>
      <c r="B859" s="590"/>
      <c r="C859" s="590"/>
      <c r="D859" s="605"/>
      <c r="E859" s="590"/>
      <c r="F859" s="625"/>
      <c r="G859" s="590"/>
      <c r="H859" s="590"/>
      <c r="I859" s="590"/>
      <c r="J859" s="590"/>
      <c r="K859" s="590"/>
      <c r="L859" s="590"/>
      <c r="M859" s="590"/>
      <c r="N859" s="590"/>
      <c r="O859" s="590"/>
      <c r="P859" s="590"/>
      <c r="Q859" s="590"/>
      <c r="R859" s="590"/>
      <c r="S859" s="590"/>
      <c r="T859" s="590"/>
      <c r="U859" s="590"/>
      <c r="V859" s="590"/>
      <c r="W859" s="590"/>
      <c r="X859" s="590"/>
      <c r="Y859" s="590"/>
      <c r="Z859" s="590"/>
    </row>
    <row r="860" spans="1:26" ht="13.5" customHeight="1">
      <c r="A860" s="589"/>
      <c r="B860" s="590"/>
      <c r="C860" s="590"/>
      <c r="D860" s="605"/>
      <c r="E860" s="590"/>
      <c r="F860" s="625"/>
      <c r="G860" s="590"/>
      <c r="H860" s="590"/>
      <c r="I860" s="590"/>
      <c r="J860" s="590"/>
      <c r="K860" s="590"/>
      <c r="L860" s="590"/>
      <c r="M860" s="590"/>
      <c r="N860" s="590"/>
      <c r="O860" s="590"/>
      <c r="P860" s="590"/>
      <c r="Q860" s="590"/>
      <c r="R860" s="590"/>
      <c r="S860" s="590"/>
      <c r="T860" s="590"/>
      <c r="U860" s="590"/>
      <c r="V860" s="590"/>
      <c r="W860" s="590"/>
      <c r="X860" s="590"/>
      <c r="Y860" s="590"/>
      <c r="Z860" s="590"/>
    </row>
    <row r="861" spans="1:26" ht="13.5" customHeight="1">
      <c r="A861" s="589"/>
      <c r="B861" s="590"/>
      <c r="C861" s="590"/>
      <c r="D861" s="605"/>
      <c r="E861" s="590"/>
      <c r="F861" s="625"/>
      <c r="G861" s="590"/>
      <c r="H861" s="590"/>
      <c r="I861" s="590"/>
      <c r="J861" s="590"/>
      <c r="K861" s="590"/>
      <c r="L861" s="590"/>
      <c r="M861" s="590"/>
      <c r="N861" s="590"/>
      <c r="O861" s="590"/>
      <c r="P861" s="590"/>
      <c r="Q861" s="590"/>
      <c r="R861" s="590"/>
      <c r="S861" s="590"/>
      <c r="T861" s="590"/>
      <c r="U861" s="590"/>
      <c r="V861" s="590"/>
      <c r="W861" s="590"/>
      <c r="X861" s="590"/>
      <c r="Y861" s="590"/>
      <c r="Z861" s="590"/>
    </row>
    <row r="862" spans="1:26" ht="13.5" customHeight="1">
      <c r="A862" s="589"/>
      <c r="B862" s="590"/>
      <c r="C862" s="590"/>
      <c r="D862" s="605"/>
      <c r="E862" s="590"/>
      <c r="F862" s="625"/>
      <c r="G862" s="590"/>
      <c r="H862" s="590"/>
      <c r="I862" s="590"/>
      <c r="J862" s="590"/>
      <c r="K862" s="590"/>
      <c r="L862" s="590"/>
      <c r="M862" s="590"/>
      <c r="N862" s="590"/>
      <c r="O862" s="590"/>
      <c r="P862" s="590"/>
      <c r="Q862" s="590"/>
      <c r="R862" s="590"/>
      <c r="S862" s="590"/>
      <c r="T862" s="590"/>
      <c r="U862" s="590"/>
      <c r="V862" s="590"/>
      <c r="W862" s="590"/>
      <c r="X862" s="590"/>
      <c r="Y862" s="590"/>
      <c r="Z862" s="590"/>
    </row>
    <row r="863" spans="1:26" ht="13.5" customHeight="1">
      <c r="A863" s="589"/>
      <c r="B863" s="590"/>
      <c r="C863" s="590"/>
      <c r="D863" s="605"/>
      <c r="E863" s="590"/>
      <c r="F863" s="625"/>
      <c r="G863" s="590"/>
      <c r="H863" s="590"/>
      <c r="I863" s="590"/>
      <c r="J863" s="590"/>
      <c r="K863" s="590"/>
      <c r="L863" s="590"/>
      <c r="M863" s="590"/>
      <c r="N863" s="590"/>
      <c r="O863" s="590"/>
      <c r="P863" s="590"/>
      <c r="Q863" s="590"/>
      <c r="R863" s="590"/>
      <c r="S863" s="590"/>
      <c r="T863" s="590"/>
      <c r="U863" s="590"/>
      <c r="V863" s="590"/>
      <c r="W863" s="590"/>
      <c r="X863" s="590"/>
      <c r="Y863" s="590"/>
      <c r="Z863" s="590"/>
    </row>
    <row r="864" spans="1:26" ht="13.5" customHeight="1">
      <c r="A864" s="589"/>
      <c r="B864" s="590"/>
      <c r="C864" s="590"/>
      <c r="D864" s="605"/>
      <c r="E864" s="590"/>
      <c r="F864" s="625"/>
      <c r="G864" s="590"/>
      <c r="H864" s="590"/>
      <c r="I864" s="590"/>
      <c r="J864" s="590"/>
      <c r="K864" s="590"/>
      <c r="L864" s="590"/>
      <c r="M864" s="590"/>
      <c r="N864" s="590"/>
      <c r="O864" s="590"/>
      <c r="P864" s="590"/>
      <c r="Q864" s="590"/>
      <c r="R864" s="590"/>
      <c r="S864" s="590"/>
      <c r="T864" s="590"/>
      <c r="U864" s="590"/>
      <c r="V864" s="590"/>
      <c r="W864" s="590"/>
      <c r="X864" s="590"/>
      <c r="Y864" s="590"/>
      <c r="Z864" s="590"/>
    </row>
    <row r="865" spans="1:26" ht="13.5" customHeight="1">
      <c r="A865" s="589"/>
      <c r="B865" s="590"/>
      <c r="C865" s="590"/>
      <c r="D865" s="605"/>
      <c r="E865" s="590"/>
      <c r="F865" s="625"/>
      <c r="G865" s="590"/>
      <c r="H865" s="590"/>
      <c r="I865" s="590"/>
      <c r="J865" s="590"/>
      <c r="K865" s="590"/>
      <c r="L865" s="590"/>
      <c r="M865" s="590"/>
      <c r="N865" s="590"/>
      <c r="O865" s="590"/>
      <c r="P865" s="590"/>
      <c r="Q865" s="590"/>
      <c r="R865" s="590"/>
      <c r="S865" s="590"/>
      <c r="T865" s="590"/>
      <c r="U865" s="590"/>
      <c r="V865" s="590"/>
      <c r="W865" s="590"/>
      <c r="X865" s="590"/>
      <c r="Y865" s="590"/>
      <c r="Z865" s="590"/>
    </row>
    <row r="866" spans="1:26" ht="13.5" customHeight="1">
      <c r="A866" s="589"/>
      <c r="B866" s="590"/>
      <c r="C866" s="590"/>
      <c r="D866" s="605"/>
      <c r="E866" s="590"/>
      <c r="F866" s="625"/>
      <c r="G866" s="590"/>
      <c r="H866" s="590"/>
      <c r="I866" s="590"/>
      <c r="J866" s="590"/>
      <c r="K866" s="590"/>
      <c r="L866" s="590"/>
      <c r="M866" s="590"/>
      <c r="N866" s="590"/>
      <c r="O866" s="590"/>
      <c r="P866" s="590"/>
      <c r="Q866" s="590"/>
      <c r="R866" s="590"/>
      <c r="S866" s="590"/>
      <c r="T866" s="590"/>
      <c r="U866" s="590"/>
      <c r="V866" s="590"/>
      <c r="W866" s="590"/>
      <c r="X866" s="590"/>
      <c r="Y866" s="590"/>
      <c r="Z866" s="590"/>
    </row>
    <row r="867" spans="1:26" ht="13.5" customHeight="1">
      <c r="A867" s="589"/>
      <c r="B867" s="590"/>
      <c r="C867" s="590"/>
      <c r="D867" s="605"/>
      <c r="E867" s="590"/>
      <c r="F867" s="625"/>
      <c r="G867" s="590"/>
      <c r="H867" s="590"/>
      <c r="I867" s="590"/>
      <c r="J867" s="590"/>
      <c r="K867" s="590"/>
      <c r="L867" s="590"/>
      <c r="M867" s="590"/>
      <c r="N867" s="590"/>
      <c r="O867" s="590"/>
      <c r="P867" s="590"/>
      <c r="Q867" s="590"/>
      <c r="R867" s="590"/>
      <c r="S867" s="590"/>
      <c r="T867" s="590"/>
      <c r="U867" s="590"/>
      <c r="V867" s="590"/>
      <c r="W867" s="590"/>
      <c r="X867" s="590"/>
      <c r="Y867" s="590"/>
      <c r="Z867" s="590"/>
    </row>
    <row r="868" spans="1:26" ht="13.5" customHeight="1">
      <c r="A868" s="589"/>
      <c r="B868" s="590"/>
      <c r="C868" s="590"/>
      <c r="D868" s="605"/>
      <c r="E868" s="590"/>
      <c r="F868" s="625"/>
      <c r="G868" s="590"/>
      <c r="H868" s="590"/>
      <c r="I868" s="590"/>
      <c r="J868" s="590"/>
      <c r="K868" s="590"/>
      <c r="L868" s="590"/>
      <c r="M868" s="590"/>
      <c r="N868" s="590"/>
      <c r="O868" s="590"/>
      <c r="P868" s="590"/>
      <c r="Q868" s="590"/>
      <c r="R868" s="590"/>
      <c r="S868" s="590"/>
      <c r="T868" s="590"/>
      <c r="U868" s="590"/>
      <c r="V868" s="590"/>
      <c r="W868" s="590"/>
      <c r="X868" s="590"/>
      <c r="Y868" s="590"/>
      <c r="Z868" s="590"/>
    </row>
    <row r="869" spans="1:26" ht="13.5" customHeight="1">
      <c r="A869" s="589"/>
      <c r="B869" s="590"/>
      <c r="C869" s="590"/>
      <c r="D869" s="605"/>
      <c r="E869" s="590"/>
      <c r="F869" s="625"/>
      <c r="G869" s="590"/>
      <c r="H869" s="590"/>
      <c r="I869" s="590"/>
      <c r="J869" s="590"/>
      <c r="K869" s="590"/>
      <c r="L869" s="590"/>
      <c r="M869" s="590"/>
      <c r="N869" s="590"/>
      <c r="O869" s="590"/>
      <c r="P869" s="590"/>
      <c r="Q869" s="590"/>
      <c r="R869" s="590"/>
      <c r="S869" s="590"/>
      <c r="T869" s="590"/>
      <c r="U869" s="590"/>
      <c r="V869" s="590"/>
      <c r="W869" s="590"/>
      <c r="X869" s="590"/>
      <c r="Y869" s="590"/>
      <c r="Z869" s="590"/>
    </row>
    <row r="870" spans="1:26" ht="13.5" customHeight="1">
      <c r="A870" s="589"/>
      <c r="B870" s="590"/>
      <c r="C870" s="590"/>
      <c r="D870" s="605"/>
      <c r="E870" s="590"/>
      <c r="F870" s="625"/>
      <c r="G870" s="590"/>
      <c r="H870" s="590"/>
      <c r="I870" s="590"/>
      <c r="J870" s="590"/>
      <c r="K870" s="590"/>
      <c r="L870" s="590"/>
      <c r="M870" s="590"/>
      <c r="N870" s="590"/>
      <c r="O870" s="590"/>
      <c r="P870" s="590"/>
      <c r="Q870" s="590"/>
      <c r="R870" s="590"/>
      <c r="S870" s="590"/>
      <c r="T870" s="590"/>
      <c r="U870" s="590"/>
      <c r="V870" s="590"/>
      <c r="W870" s="590"/>
      <c r="X870" s="590"/>
      <c r="Y870" s="590"/>
      <c r="Z870" s="590"/>
    </row>
    <row r="871" spans="1:26" ht="13.5" customHeight="1">
      <c r="A871" s="589"/>
      <c r="B871" s="590"/>
      <c r="C871" s="590"/>
      <c r="D871" s="605"/>
      <c r="E871" s="590"/>
      <c r="F871" s="625"/>
      <c r="G871" s="590"/>
      <c r="H871" s="590"/>
      <c r="I871" s="590"/>
      <c r="J871" s="590"/>
      <c r="K871" s="590"/>
      <c r="L871" s="590"/>
      <c r="M871" s="590"/>
      <c r="N871" s="590"/>
      <c r="O871" s="590"/>
      <c r="P871" s="590"/>
      <c r="Q871" s="590"/>
      <c r="R871" s="590"/>
      <c r="S871" s="590"/>
      <c r="T871" s="590"/>
      <c r="U871" s="590"/>
      <c r="V871" s="590"/>
      <c r="W871" s="590"/>
      <c r="X871" s="590"/>
      <c r="Y871" s="590"/>
      <c r="Z871" s="590"/>
    </row>
    <row r="872" spans="1:26" ht="13.5" customHeight="1">
      <c r="A872" s="589"/>
      <c r="B872" s="590"/>
      <c r="C872" s="590"/>
      <c r="D872" s="605"/>
      <c r="E872" s="590"/>
      <c r="F872" s="625"/>
      <c r="G872" s="590"/>
      <c r="H872" s="590"/>
      <c r="I872" s="590"/>
      <c r="J872" s="590"/>
      <c r="K872" s="590"/>
      <c r="L872" s="590"/>
      <c r="M872" s="590"/>
      <c r="N872" s="590"/>
      <c r="O872" s="590"/>
      <c r="P872" s="590"/>
      <c r="Q872" s="590"/>
      <c r="R872" s="590"/>
      <c r="S872" s="590"/>
      <c r="T872" s="590"/>
      <c r="U872" s="590"/>
      <c r="V872" s="590"/>
      <c r="W872" s="590"/>
      <c r="X872" s="590"/>
      <c r="Y872" s="590"/>
      <c r="Z872" s="590"/>
    </row>
    <row r="873" spans="1:26" ht="13.5" customHeight="1">
      <c r="A873" s="589"/>
      <c r="B873" s="590"/>
      <c r="C873" s="590"/>
      <c r="D873" s="605"/>
      <c r="E873" s="590"/>
      <c r="F873" s="625"/>
      <c r="G873" s="590"/>
      <c r="H873" s="590"/>
      <c r="I873" s="590"/>
      <c r="J873" s="590"/>
      <c r="K873" s="590"/>
      <c r="L873" s="590"/>
      <c r="M873" s="590"/>
      <c r="N873" s="590"/>
      <c r="O873" s="590"/>
      <c r="P873" s="590"/>
      <c r="Q873" s="590"/>
      <c r="R873" s="590"/>
      <c r="S873" s="590"/>
      <c r="T873" s="590"/>
      <c r="U873" s="590"/>
      <c r="V873" s="590"/>
      <c r="W873" s="590"/>
      <c r="X873" s="590"/>
      <c r="Y873" s="590"/>
      <c r="Z873" s="590"/>
    </row>
    <row r="874" spans="1:26" ht="13.5" customHeight="1">
      <c r="A874" s="589"/>
      <c r="B874" s="590"/>
      <c r="C874" s="590"/>
      <c r="D874" s="605"/>
      <c r="E874" s="590"/>
      <c r="F874" s="625"/>
      <c r="G874" s="590"/>
      <c r="H874" s="590"/>
      <c r="I874" s="590"/>
      <c r="J874" s="590"/>
      <c r="K874" s="590"/>
      <c r="L874" s="590"/>
      <c r="M874" s="590"/>
      <c r="N874" s="590"/>
      <c r="O874" s="590"/>
      <c r="P874" s="590"/>
      <c r="Q874" s="590"/>
      <c r="R874" s="590"/>
      <c r="S874" s="590"/>
      <c r="T874" s="590"/>
      <c r="U874" s="590"/>
      <c r="V874" s="590"/>
      <c r="W874" s="590"/>
      <c r="X874" s="590"/>
      <c r="Y874" s="590"/>
      <c r="Z874" s="590"/>
    </row>
    <row r="875" spans="1:26" ht="13.5" customHeight="1">
      <c r="A875" s="589"/>
      <c r="B875" s="590"/>
      <c r="C875" s="590"/>
      <c r="D875" s="605"/>
      <c r="E875" s="590"/>
      <c r="F875" s="625"/>
      <c r="G875" s="590"/>
      <c r="H875" s="590"/>
      <c r="I875" s="590"/>
      <c r="J875" s="590"/>
      <c r="K875" s="590"/>
      <c r="L875" s="590"/>
      <c r="M875" s="590"/>
      <c r="N875" s="590"/>
      <c r="O875" s="590"/>
      <c r="P875" s="590"/>
      <c r="Q875" s="590"/>
      <c r="R875" s="590"/>
      <c r="S875" s="590"/>
      <c r="T875" s="590"/>
      <c r="U875" s="590"/>
      <c r="V875" s="590"/>
      <c r="W875" s="590"/>
      <c r="X875" s="590"/>
      <c r="Y875" s="590"/>
      <c r="Z875" s="590"/>
    </row>
    <row r="876" spans="1:26" ht="13.5" customHeight="1">
      <c r="A876" s="589"/>
      <c r="B876" s="590"/>
      <c r="C876" s="590"/>
      <c r="D876" s="605"/>
      <c r="E876" s="590"/>
      <c r="F876" s="625"/>
      <c r="G876" s="590"/>
      <c r="H876" s="590"/>
      <c r="I876" s="590"/>
      <c r="J876" s="590"/>
      <c r="K876" s="590"/>
      <c r="L876" s="590"/>
      <c r="M876" s="590"/>
      <c r="N876" s="590"/>
      <c r="O876" s="590"/>
      <c r="P876" s="590"/>
      <c r="Q876" s="590"/>
      <c r="R876" s="590"/>
      <c r="S876" s="590"/>
      <c r="T876" s="590"/>
      <c r="U876" s="590"/>
      <c r="V876" s="590"/>
      <c r="W876" s="590"/>
      <c r="X876" s="590"/>
      <c r="Y876" s="590"/>
      <c r="Z876" s="590"/>
    </row>
    <row r="877" spans="1:26" ht="13.5" customHeight="1">
      <c r="A877" s="589"/>
      <c r="B877" s="590"/>
      <c r="C877" s="590"/>
      <c r="D877" s="605"/>
      <c r="E877" s="590"/>
      <c r="F877" s="625"/>
      <c r="G877" s="590"/>
      <c r="H877" s="590"/>
      <c r="I877" s="590"/>
      <c r="J877" s="590"/>
      <c r="K877" s="590"/>
      <c r="L877" s="590"/>
      <c r="M877" s="590"/>
      <c r="N877" s="590"/>
      <c r="O877" s="590"/>
      <c r="P877" s="590"/>
      <c r="Q877" s="590"/>
      <c r="R877" s="590"/>
      <c r="S877" s="590"/>
      <c r="T877" s="590"/>
      <c r="U877" s="590"/>
      <c r="V877" s="590"/>
      <c r="W877" s="590"/>
      <c r="X877" s="590"/>
      <c r="Y877" s="590"/>
      <c r="Z877" s="590"/>
    </row>
    <row r="878" spans="1:26" ht="13.5" customHeight="1">
      <c r="A878" s="589"/>
      <c r="B878" s="590"/>
      <c r="C878" s="590"/>
      <c r="D878" s="605"/>
      <c r="E878" s="590"/>
      <c r="F878" s="625"/>
      <c r="G878" s="590"/>
      <c r="H878" s="590"/>
      <c r="I878" s="590"/>
      <c r="J878" s="590"/>
      <c r="K878" s="590"/>
      <c r="L878" s="590"/>
      <c r="M878" s="590"/>
      <c r="N878" s="590"/>
      <c r="O878" s="590"/>
      <c r="P878" s="590"/>
      <c r="Q878" s="590"/>
      <c r="R878" s="590"/>
      <c r="S878" s="590"/>
      <c r="T878" s="590"/>
      <c r="U878" s="590"/>
      <c r="V878" s="590"/>
      <c r="W878" s="590"/>
      <c r="X878" s="590"/>
      <c r="Y878" s="590"/>
      <c r="Z878" s="590"/>
    </row>
    <row r="879" spans="1:26" ht="13.5" customHeight="1">
      <c r="A879" s="589"/>
      <c r="B879" s="590"/>
      <c r="C879" s="590"/>
      <c r="D879" s="605"/>
      <c r="E879" s="590"/>
      <c r="F879" s="625"/>
      <c r="G879" s="590"/>
      <c r="H879" s="590"/>
      <c r="I879" s="590"/>
      <c r="J879" s="590"/>
      <c r="K879" s="590"/>
      <c r="L879" s="590"/>
      <c r="M879" s="590"/>
      <c r="N879" s="590"/>
      <c r="O879" s="590"/>
      <c r="P879" s="590"/>
      <c r="Q879" s="590"/>
      <c r="R879" s="590"/>
      <c r="S879" s="590"/>
      <c r="T879" s="590"/>
      <c r="U879" s="590"/>
      <c r="V879" s="590"/>
      <c r="W879" s="590"/>
      <c r="X879" s="590"/>
      <c r="Y879" s="590"/>
      <c r="Z879" s="590"/>
    </row>
    <row r="880" spans="1:26" ht="13.5" customHeight="1">
      <c r="A880" s="589"/>
      <c r="B880" s="590"/>
      <c r="C880" s="590"/>
      <c r="D880" s="605"/>
      <c r="E880" s="590"/>
      <c r="F880" s="625"/>
      <c r="G880" s="590"/>
      <c r="H880" s="590"/>
      <c r="I880" s="590"/>
      <c r="J880" s="590"/>
      <c r="K880" s="590"/>
      <c r="L880" s="590"/>
      <c r="M880" s="590"/>
      <c r="N880" s="590"/>
      <c r="O880" s="590"/>
      <c r="P880" s="590"/>
      <c r="Q880" s="590"/>
      <c r="R880" s="590"/>
      <c r="S880" s="590"/>
      <c r="T880" s="590"/>
      <c r="U880" s="590"/>
      <c r="V880" s="590"/>
      <c r="W880" s="590"/>
      <c r="X880" s="590"/>
      <c r="Y880" s="590"/>
      <c r="Z880" s="590"/>
    </row>
    <row r="881" spans="1:26" ht="13.5" customHeight="1">
      <c r="A881" s="589"/>
      <c r="B881" s="590"/>
      <c r="C881" s="590"/>
      <c r="D881" s="605"/>
      <c r="E881" s="590"/>
      <c r="F881" s="625"/>
      <c r="G881" s="590"/>
      <c r="H881" s="590"/>
      <c r="I881" s="590"/>
      <c r="J881" s="590"/>
      <c r="K881" s="590"/>
      <c r="L881" s="590"/>
      <c r="M881" s="590"/>
      <c r="N881" s="590"/>
      <c r="O881" s="590"/>
      <c r="P881" s="590"/>
      <c r="Q881" s="590"/>
      <c r="R881" s="590"/>
      <c r="S881" s="590"/>
      <c r="T881" s="590"/>
      <c r="U881" s="590"/>
      <c r="V881" s="590"/>
      <c r="W881" s="590"/>
      <c r="X881" s="590"/>
      <c r="Y881" s="590"/>
      <c r="Z881" s="590"/>
    </row>
    <row r="882" spans="1:26" ht="13.5" customHeight="1">
      <c r="A882" s="589"/>
      <c r="B882" s="590"/>
      <c r="C882" s="590"/>
      <c r="D882" s="605"/>
      <c r="E882" s="590"/>
      <c r="F882" s="625"/>
      <c r="G882" s="590"/>
      <c r="H882" s="590"/>
      <c r="I882" s="590"/>
      <c r="J882" s="590"/>
      <c r="K882" s="590"/>
      <c r="L882" s="590"/>
      <c r="M882" s="590"/>
      <c r="N882" s="590"/>
      <c r="O882" s="590"/>
      <c r="P882" s="590"/>
      <c r="Q882" s="590"/>
      <c r="R882" s="590"/>
      <c r="S882" s="590"/>
      <c r="T882" s="590"/>
      <c r="U882" s="590"/>
      <c r="V882" s="590"/>
      <c r="W882" s="590"/>
      <c r="X882" s="590"/>
      <c r="Y882" s="590"/>
      <c r="Z882" s="590"/>
    </row>
    <row r="883" spans="1:26" ht="13.5" customHeight="1">
      <c r="A883" s="589"/>
      <c r="B883" s="590"/>
      <c r="C883" s="590"/>
      <c r="D883" s="605"/>
      <c r="E883" s="590"/>
      <c r="F883" s="625"/>
      <c r="G883" s="590"/>
      <c r="H883" s="590"/>
      <c r="I883" s="590"/>
      <c r="J883" s="590"/>
      <c r="K883" s="590"/>
      <c r="L883" s="590"/>
      <c r="M883" s="590"/>
      <c r="N883" s="590"/>
      <c r="O883" s="590"/>
      <c r="P883" s="590"/>
      <c r="Q883" s="590"/>
      <c r="R883" s="590"/>
      <c r="S883" s="590"/>
      <c r="T883" s="590"/>
      <c r="U883" s="590"/>
      <c r="V883" s="590"/>
      <c r="W883" s="590"/>
      <c r="X883" s="590"/>
      <c r="Y883" s="590"/>
      <c r="Z883" s="590"/>
    </row>
    <row r="884" spans="1:26" ht="13.5" customHeight="1">
      <c r="A884" s="589"/>
      <c r="B884" s="590"/>
      <c r="C884" s="590"/>
      <c r="D884" s="605"/>
      <c r="E884" s="590"/>
      <c r="F884" s="625"/>
      <c r="G884" s="590"/>
      <c r="H884" s="590"/>
      <c r="I884" s="590"/>
      <c r="J884" s="590"/>
      <c r="K884" s="590"/>
      <c r="L884" s="590"/>
      <c r="M884" s="590"/>
      <c r="N884" s="590"/>
      <c r="O884" s="590"/>
      <c r="P884" s="590"/>
      <c r="Q884" s="590"/>
      <c r="R884" s="590"/>
      <c r="S884" s="590"/>
      <c r="T884" s="590"/>
      <c r="U884" s="590"/>
      <c r="V884" s="590"/>
      <c r="W884" s="590"/>
      <c r="X884" s="590"/>
      <c r="Y884" s="590"/>
      <c r="Z884" s="590"/>
    </row>
    <row r="885" spans="1:26" ht="13.5" customHeight="1">
      <c r="A885" s="589"/>
      <c r="B885" s="590"/>
      <c r="C885" s="590"/>
      <c r="D885" s="605"/>
      <c r="E885" s="590"/>
      <c r="F885" s="625"/>
      <c r="G885" s="590"/>
      <c r="H885" s="590"/>
      <c r="I885" s="590"/>
      <c r="J885" s="590"/>
      <c r="K885" s="590"/>
      <c r="L885" s="590"/>
      <c r="M885" s="590"/>
      <c r="N885" s="590"/>
      <c r="O885" s="590"/>
      <c r="P885" s="590"/>
      <c r="Q885" s="590"/>
      <c r="R885" s="590"/>
      <c r="S885" s="590"/>
      <c r="T885" s="590"/>
      <c r="U885" s="590"/>
      <c r="V885" s="590"/>
      <c r="W885" s="590"/>
      <c r="X885" s="590"/>
      <c r="Y885" s="590"/>
      <c r="Z885" s="590"/>
    </row>
    <row r="886" spans="1:26" ht="13.5" customHeight="1">
      <c r="A886" s="589"/>
      <c r="B886" s="590"/>
      <c r="C886" s="590"/>
      <c r="D886" s="605"/>
      <c r="E886" s="590"/>
      <c r="F886" s="625"/>
      <c r="G886" s="590"/>
      <c r="H886" s="590"/>
      <c r="I886" s="590"/>
      <c r="J886" s="590"/>
      <c r="K886" s="590"/>
      <c r="L886" s="590"/>
      <c r="M886" s="590"/>
      <c r="N886" s="590"/>
      <c r="O886" s="590"/>
      <c r="P886" s="590"/>
      <c r="Q886" s="590"/>
      <c r="R886" s="590"/>
      <c r="S886" s="590"/>
      <c r="T886" s="590"/>
      <c r="U886" s="590"/>
      <c r="V886" s="590"/>
      <c r="W886" s="590"/>
      <c r="X886" s="590"/>
      <c r="Y886" s="590"/>
      <c r="Z886" s="590"/>
    </row>
    <row r="887" spans="1:26" ht="13.5" customHeight="1">
      <c r="A887" s="589"/>
      <c r="B887" s="590"/>
      <c r="C887" s="590"/>
      <c r="D887" s="605"/>
      <c r="E887" s="590"/>
      <c r="F887" s="625"/>
      <c r="G887" s="590"/>
      <c r="H887" s="590"/>
      <c r="I887" s="590"/>
      <c r="J887" s="590"/>
      <c r="K887" s="590"/>
      <c r="L887" s="590"/>
      <c r="M887" s="590"/>
      <c r="N887" s="590"/>
      <c r="O887" s="590"/>
      <c r="P887" s="590"/>
      <c r="Q887" s="590"/>
      <c r="R887" s="590"/>
      <c r="S887" s="590"/>
      <c r="T887" s="590"/>
      <c r="U887" s="590"/>
      <c r="V887" s="590"/>
      <c r="W887" s="590"/>
      <c r="X887" s="590"/>
      <c r="Y887" s="590"/>
      <c r="Z887" s="590"/>
    </row>
    <row r="888" spans="1:26" ht="13.5" customHeight="1">
      <c r="A888" s="589"/>
      <c r="B888" s="590"/>
      <c r="C888" s="590"/>
      <c r="D888" s="605"/>
      <c r="E888" s="590"/>
      <c r="F888" s="625"/>
      <c r="G888" s="590"/>
      <c r="H888" s="590"/>
      <c r="I888" s="590"/>
      <c r="J888" s="590"/>
      <c r="K888" s="590"/>
      <c r="L888" s="590"/>
      <c r="M888" s="590"/>
      <c r="N888" s="590"/>
      <c r="O888" s="590"/>
      <c r="P888" s="590"/>
      <c r="Q888" s="590"/>
      <c r="R888" s="590"/>
      <c r="S888" s="590"/>
      <c r="T888" s="590"/>
      <c r="U888" s="590"/>
      <c r="V888" s="590"/>
      <c r="W888" s="590"/>
      <c r="X888" s="590"/>
      <c r="Y888" s="590"/>
      <c r="Z888" s="590"/>
    </row>
    <row r="889" spans="1:26" ht="13.5" customHeight="1">
      <c r="A889" s="589"/>
      <c r="B889" s="590"/>
      <c r="C889" s="590"/>
      <c r="D889" s="605"/>
      <c r="E889" s="590"/>
      <c r="F889" s="625"/>
      <c r="G889" s="590"/>
      <c r="H889" s="590"/>
      <c r="I889" s="590"/>
      <c r="J889" s="590"/>
      <c r="K889" s="590"/>
      <c r="L889" s="590"/>
      <c r="M889" s="590"/>
      <c r="N889" s="590"/>
      <c r="O889" s="590"/>
      <c r="P889" s="590"/>
      <c r="Q889" s="590"/>
      <c r="R889" s="590"/>
      <c r="S889" s="590"/>
      <c r="T889" s="590"/>
      <c r="U889" s="590"/>
      <c r="V889" s="590"/>
      <c r="W889" s="590"/>
      <c r="X889" s="590"/>
      <c r="Y889" s="590"/>
      <c r="Z889" s="590"/>
    </row>
    <row r="890" spans="1:26" ht="13.5" customHeight="1">
      <c r="A890" s="589"/>
      <c r="B890" s="590"/>
      <c r="C890" s="590"/>
      <c r="D890" s="605"/>
      <c r="E890" s="590"/>
      <c r="F890" s="625"/>
      <c r="G890" s="590"/>
      <c r="H890" s="590"/>
      <c r="I890" s="590"/>
      <c r="J890" s="590"/>
      <c r="K890" s="590"/>
      <c r="L890" s="590"/>
      <c r="M890" s="590"/>
      <c r="N890" s="590"/>
      <c r="O890" s="590"/>
      <c r="P890" s="590"/>
      <c r="Q890" s="590"/>
      <c r="R890" s="590"/>
      <c r="S890" s="590"/>
      <c r="T890" s="590"/>
      <c r="U890" s="590"/>
      <c r="V890" s="590"/>
      <c r="W890" s="590"/>
      <c r="X890" s="590"/>
      <c r="Y890" s="590"/>
      <c r="Z890" s="590"/>
    </row>
    <row r="891" spans="1:26" ht="13.5" customHeight="1">
      <c r="A891" s="589"/>
      <c r="B891" s="590"/>
      <c r="C891" s="590"/>
      <c r="D891" s="605"/>
      <c r="E891" s="590"/>
      <c r="F891" s="625"/>
      <c r="G891" s="590"/>
      <c r="H891" s="590"/>
      <c r="I891" s="590"/>
      <c r="J891" s="590"/>
      <c r="K891" s="590"/>
      <c r="L891" s="590"/>
      <c r="M891" s="590"/>
      <c r="N891" s="590"/>
      <c r="O891" s="590"/>
      <c r="P891" s="590"/>
      <c r="Q891" s="590"/>
      <c r="R891" s="590"/>
      <c r="S891" s="590"/>
      <c r="T891" s="590"/>
      <c r="U891" s="590"/>
      <c r="V891" s="590"/>
      <c r="W891" s="590"/>
      <c r="X891" s="590"/>
      <c r="Y891" s="590"/>
      <c r="Z891" s="590"/>
    </row>
    <row r="892" spans="1:26" ht="13.5" customHeight="1">
      <c r="A892" s="589"/>
      <c r="B892" s="590"/>
      <c r="C892" s="590"/>
      <c r="D892" s="605"/>
      <c r="E892" s="590"/>
      <c r="F892" s="625"/>
      <c r="G892" s="590"/>
      <c r="H892" s="590"/>
      <c r="I892" s="590"/>
      <c r="J892" s="590"/>
      <c r="K892" s="590"/>
      <c r="L892" s="590"/>
      <c r="M892" s="590"/>
      <c r="N892" s="590"/>
      <c r="O892" s="590"/>
      <c r="P892" s="590"/>
      <c r="Q892" s="590"/>
      <c r="R892" s="590"/>
      <c r="S892" s="590"/>
      <c r="T892" s="590"/>
      <c r="U892" s="590"/>
      <c r="V892" s="590"/>
      <c r="W892" s="590"/>
      <c r="X892" s="590"/>
      <c r="Y892" s="590"/>
      <c r="Z892" s="590"/>
    </row>
    <row r="893" spans="1:26" ht="13.5" customHeight="1">
      <c r="A893" s="589"/>
      <c r="B893" s="590"/>
      <c r="C893" s="590"/>
      <c r="D893" s="605"/>
      <c r="E893" s="590"/>
      <c r="F893" s="625"/>
      <c r="G893" s="590"/>
      <c r="H893" s="590"/>
      <c r="I893" s="590"/>
      <c r="J893" s="590"/>
      <c r="K893" s="590"/>
      <c r="L893" s="590"/>
      <c r="M893" s="590"/>
      <c r="N893" s="590"/>
      <c r="O893" s="590"/>
      <c r="P893" s="590"/>
      <c r="Q893" s="590"/>
      <c r="R893" s="590"/>
      <c r="S893" s="590"/>
      <c r="T893" s="590"/>
      <c r="U893" s="590"/>
      <c r="V893" s="590"/>
      <c r="W893" s="590"/>
      <c r="X893" s="590"/>
      <c r="Y893" s="590"/>
      <c r="Z893" s="590"/>
    </row>
    <row r="894" spans="1:26" ht="13.5" customHeight="1">
      <c r="A894" s="589"/>
      <c r="B894" s="590"/>
      <c r="C894" s="590"/>
      <c r="D894" s="605"/>
      <c r="E894" s="590"/>
      <c r="F894" s="625"/>
      <c r="G894" s="590"/>
      <c r="H894" s="590"/>
      <c r="I894" s="590"/>
      <c r="J894" s="590"/>
      <c r="K894" s="590"/>
      <c r="L894" s="590"/>
      <c r="M894" s="590"/>
      <c r="N894" s="590"/>
      <c r="O894" s="590"/>
      <c r="P894" s="590"/>
      <c r="Q894" s="590"/>
      <c r="R894" s="590"/>
      <c r="S894" s="590"/>
      <c r="T894" s="590"/>
      <c r="U894" s="590"/>
      <c r="V894" s="590"/>
      <c r="W894" s="590"/>
      <c r="X894" s="590"/>
      <c r="Y894" s="590"/>
      <c r="Z894" s="590"/>
    </row>
    <row r="895" spans="1:26" ht="13.5" customHeight="1">
      <c r="A895" s="589"/>
      <c r="B895" s="590"/>
      <c r="C895" s="590"/>
      <c r="D895" s="605"/>
      <c r="E895" s="590"/>
      <c r="F895" s="625"/>
      <c r="G895" s="590"/>
      <c r="H895" s="590"/>
      <c r="I895" s="590"/>
      <c r="J895" s="590"/>
      <c r="K895" s="590"/>
      <c r="L895" s="590"/>
      <c r="M895" s="590"/>
      <c r="N895" s="590"/>
      <c r="O895" s="590"/>
      <c r="P895" s="590"/>
      <c r="Q895" s="590"/>
      <c r="R895" s="590"/>
      <c r="S895" s="590"/>
      <c r="T895" s="590"/>
      <c r="U895" s="590"/>
      <c r="V895" s="590"/>
      <c r="W895" s="590"/>
      <c r="X895" s="590"/>
      <c r="Y895" s="590"/>
      <c r="Z895" s="590"/>
    </row>
    <row r="896" spans="1:26" ht="13.5" customHeight="1">
      <c r="A896" s="589"/>
      <c r="B896" s="590"/>
      <c r="C896" s="590"/>
      <c r="D896" s="605"/>
      <c r="E896" s="590"/>
      <c r="F896" s="625"/>
      <c r="G896" s="590"/>
      <c r="H896" s="590"/>
      <c r="I896" s="590"/>
      <c r="J896" s="590"/>
      <c r="K896" s="590"/>
      <c r="L896" s="590"/>
      <c r="M896" s="590"/>
      <c r="N896" s="590"/>
      <c r="O896" s="590"/>
      <c r="P896" s="590"/>
      <c r="Q896" s="590"/>
      <c r="R896" s="590"/>
      <c r="S896" s="590"/>
      <c r="T896" s="590"/>
      <c r="U896" s="590"/>
      <c r="V896" s="590"/>
      <c r="W896" s="590"/>
      <c r="X896" s="590"/>
      <c r="Y896" s="590"/>
      <c r="Z896" s="590"/>
    </row>
    <row r="897" spans="1:26" ht="13.5" customHeight="1">
      <c r="A897" s="589"/>
      <c r="B897" s="590"/>
      <c r="C897" s="590"/>
      <c r="D897" s="605"/>
      <c r="E897" s="590"/>
      <c r="F897" s="625"/>
      <c r="G897" s="590"/>
      <c r="H897" s="590"/>
      <c r="I897" s="590"/>
      <c r="J897" s="590"/>
      <c r="K897" s="590"/>
      <c r="L897" s="590"/>
      <c r="M897" s="590"/>
      <c r="N897" s="590"/>
      <c r="O897" s="590"/>
      <c r="P897" s="590"/>
      <c r="Q897" s="590"/>
      <c r="R897" s="590"/>
      <c r="S897" s="590"/>
      <c r="T897" s="590"/>
      <c r="U897" s="590"/>
      <c r="V897" s="590"/>
      <c r="W897" s="590"/>
      <c r="X897" s="590"/>
      <c r="Y897" s="590"/>
      <c r="Z897" s="590"/>
    </row>
    <row r="898" spans="1:26" ht="13.5" customHeight="1">
      <c r="A898" s="589"/>
      <c r="B898" s="590"/>
      <c r="C898" s="590"/>
      <c r="D898" s="605"/>
      <c r="E898" s="590"/>
      <c r="F898" s="625"/>
      <c r="G898" s="590"/>
      <c r="H898" s="590"/>
      <c r="I898" s="590"/>
      <c r="J898" s="590"/>
      <c r="K898" s="590"/>
      <c r="L898" s="590"/>
      <c r="M898" s="590"/>
      <c r="N898" s="590"/>
      <c r="O898" s="590"/>
      <c r="P898" s="590"/>
      <c r="Q898" s="590"/>
      <c r="R898" s="590"/>
      <c r="S898" s="590"/>
      <c r="T898" s="590"/>
      <c r="U898" s="590"/>
      <c r="V898" s="590"/>
      <c r="W898" s="590"/>
      <c r="X898" s="590"/>
      <c r="Y898" s="590"/>
      <c r="Z898" s="590"/>
    </row>
    <row r="899" spans="1:26" ht="13.5" customHeight="1">
      <c r="A899" s="589"/>
      <c r="B899" s="590"/>
      <c r="C899" s="590"/>
      <c r="D899" s="605"/>
      <c r="E899" s="590"/>
      <c r="F899" s="625"/>
      <c r="G899" s="590"/>
      <c r="H899" s="590"/>
      <c r="I899" s="590"/>
      <c r="J899" s="590"/>
      <c r="K899" s="590"/>
      <c r="L899" s="590"/>
      <c r="M899" s="590"/>
      <c r="N899" s="590"/>
      <c r="O899" s="590"/>
      <c r="P899" s="590"/>
      <c r="Q899" s="590"/>
      <c r="R899" s="590"/>
      <c r="S899" s="590"/>
      <c r="T899" s="590"/>
      <c r="U899" s="590"/>
      <c r="V899" s="590"/>
      <c r="W899" s="590"/>
      <c r="X899" s="590"/>
      <c r="Y899" s="590"/>
      <c r="Z899" s="590"/>
    </row>
    <row r="900" spans="1:26" ht="13.5" customHeight="1">
      <c r="A900" s="589"/>
      <c r="B900" s="590"/>
      <c r="C900" s="590"/>
      <c r="D900" s="605"/>
      <c r="E900" s="590"/>
      <c r="F900" s="625"/>
      <c r="G900" s="590"/>
      <c r="H900" s="590"/>
      <c r="I900" s="590"/>
      <c r="J900" s="590"/>
      <c r="K900" s="590"/>
      <c r="L900" s="590"/>
      <c r="M900" s="590"/>
      <c r="N900" s="590"/>
      <c r="O900" s="590"/>
      <c r="P900" s="590"/>
      <c r="Q900" s="590"/>
      <c r="R900" s="590"/>
      <c r="S900" s="590"/>
      <c r="T900" s="590"/>
      <c r="U900" s="590"/>
      <c r="V900" s="590"/>
      <c r="W900" s="590"/>
      <c r="X900" s="590"/>
      <c r="Y900" s="590"/>
      <c r="Z900" s="590"/>
    </row>
    <row r="901" spans="1:26" ht="13.5" customHeight="1">
      <c r="A901" s="589"/>
      <c r="B901" s="590"/>
      <c r="C901" s="590"/>
      <c r="D901" s="605"/>
      <c r="E901" s="590"/>
      <c r="F901" s="625"/>
      <c r="G901" s="590"/>
      <c r="H901" s="590"/>
      <c r="I901" s="590"/>
      <c r="J901" s="590"/>
      <c r="K901" s="590"/>
      <c r="L901" s="590"/>
      <c r="M901" s="590"/>
      <c r="N901" s="590"/>
      <c r="O901" s="590"/>
      <c r="P901" s="590"/>
      <c r="Q901" s="590"/>
      <c r="R901" s="590"/>
      <c r="S901" s="590"/>
      <c r="T901" s="590"/>
      <c r="U901" s="590"/>
      <c r="V901" s="590"/>
      <c r="W901" s="590"/>
      <c r="X901" s="590"/>
      <c r="Y901" s="590"/>
      <c r="Z901" s="590"/>
    </row>
    <row r="902" spans="1:26" ht="13.5" customHeight="1">
      <c r="A902" s="589"/>
      <c r="B902" s="590"/>
      <c r="C902" s="590"/>
      <c r="D902" s="605"/>
      <c r="E902" s="590"/>
      <c r="F902" s="625"/>
      <c r="G902" s="590"/>
      <c r="H902" s="590"/>
      <c r="I902" s="590"/>
      <c r="J902" s="590"/>
      <c r="K902" s="590"/>
      <c r="L902" s="590"/>
      <c r="M902" s="590"/>
      <c r="N902" s="590"/>
      <c r="O902" s="590"/>
      <c r="P902" s="590"/>
      <c r="Q902" s="590"/>
      <c r="R902" s="590"/>
      <c r="S902" s="590"/>
      <c r="T902" s="590"/>
      <c r="U902" s="590"/>
      <c r="V902" s="590"/>
      <c r="W902" s="590"/>
      <c r="X902" s="590"/>
      <c r="Y902" s="590"/>
      <c r="Z902" s="590"/>
    </row>
    <row r="903" spans="1:26" ht="13.5" customHeight="1">
      <c r="A903" s="589"/>
      <c r="B903" s="590"/>
      <c r="C903" s="590"/>
      <c r="D903" s="605"/>
      <c r="E903" s="590"/>
      <c r="F903" s="625"/>
      <c r="G903" s="590"/>
      <c r="H903" s="590"/>
      <c r="I903" s="590"/>
      <c r="J903" s="590"/>
      <c r="K903" s="590"/>
      <c r="L903" s="590"/>
      <c r="M903" s="590"/>
      <c r="N903" s="590"/>
      <c r="O903" s="590"/>
      <c r="P903" s="590"/>
      <c r="Q903" s="590"/>
      <c r="R903" s="590"/>
      <c r="S903" s="590"/>
      <c r="T903" s="590"/>
      <c r="U903" s="590"/>
      <c r="V903" s="590"/>
      <c r="W903" s="590"/>
      <c r="X903" s="590"/>
      <c r="Y903" s="590"/>
      <c r="Z903" s="590"/>
    </row>
    <row r="904" spans="1:26" ht="13.5" customHeight="1">
      <c r="A904" s="589"/>
      <c r="B904" s="590"/>
      <c r="C904" s="590"/>
      <c r="D904" s="605"/>
      <c r="E904" s="590"/>
      <c r="F904" s="625"/>
      <c r="G904" s="590"/>
      <c r="H904" s="590"/>
      <c r="I904" s="590"/>
      <c r="J904" s="590"/>
      <c r="K904" s="590"/>
      <c r="L904" s="590"/>
      <c r="M904" s="590"/>
      <c r="N904" s="590"/>
      <c r="O904" s="590"/>
      <c r="P904" s="590"/>
      <c r="Q904" s="590"/>
      <c r="R904" s="590"/>
      <c r="S904" s="590"/>
      <c r="T904" s="590"/>
      <c r="U904" s="590"/>
      <c r="V904" s="590"/>
      <c r="W904" s="590"/>
      <c r="X904" s="590"/>
      <c r="Y904" s="590"/>
      <c r="Z904" s="590"/>
    </row>
    <row r="905" spans="1:26" ht="13.5" customHeight="1">
      <c r="A905" s="589"/>
      <c r="B905" s="590"/>
      <c r="C905" s="590"/>
      <c r="D905" s="605"/>
      <c r="E905" s="590"/>
      <c r="F905" s="625"/>
      <c r="G905" s="590"/>
      <c r="H905" s="590"/>
      <c r="I905" s="590"/>
      <c r="J905" s="590"/>
      <c r="K905" s="590"/>
      <c r="L905" s="590"/>
      <c r="M905" s="590"/>
      <c r="N905" s="590"/>
      <c r="O905" s="590"/>
      <c r="P905" s="590"/>
      <c r="Q905" s="590"/>
      <c r="R905" s="590"/>
      <c r="S905" s="590"/>
      <c r="T905" s="590"/>
      <c r="U905" s="590"/>
      <c r="V905" s="590"/>
      <c r="W905" s="590"/>
      <c r="X905" s="590"/>
      <c r="Y905" s="590"/>
      <c r="Z905" s="590"/>
    </row>
    <row r="906" spans="1:26" ht="13.5" customHeight="1">
      <c r="A906" s="589"/>
      <c r="B906" s="590"/>
      <c r="C906" s="590"/>
      <c r="D906" s="605"/>
      <c r="E906" s="590"/>
      <c r="F906" s="625"/>
      <c r="G906" s="590"/>
      <c r="H906" s="590"/>
      <c r="I906" s="590"/>
      <c r="J906" s="590"/>
      <c r="K906" s="590"/>
      <c r="L906" s="590"/>
      <c r="M906" s="590"/>
      <c r="N906" s="590"/>
      <c r="O906" s="590"/>
      <c r="P906" s="590"/>
      <c r="Q906" s="590"/>
      <c r="R906" s="590"/>
      <c r="S906" s="590"/>
      <c r="T906" s="590"/>
      <c r="U906" s="590"/>
      <c r="V906" s="590"/>
      <c r="W906" s="590"/>
      <c r="X906" s="590"/>
      <c r="Y906" s="590"/>
      <c r="Z906" s="590"/>
    </row>
    <row r="907" spans="1:26" ht="13.5" customHeight="1">
      <c r="A907" s="589"/>
      <c r="B907" s="590"/>
      <c r="C907" s="590"/>
      <c r="D907" s="605"/>
      <c r="E907" s="590"/>
      <c r="F907" s="625"/>
      <c r="G907" s="590"/>
      <c r="H907" s="590"/>
      <c r="I907" s="590"/>
      <c r="J907" s="590"/>
      <c r="K907" s="590"/>
      <c r="L907" s="590"/>
      <c r="M907" s="590"/>
      <c r="N907" s="590"/>
      <c r="O907" s="590"/>
      <c r="P907" s="590"/>
      <c r="Q907" s="590"/>
      <c r="R907" s="590"/>
      <c r="S907" s="590"/>
      <c r="T907" s="590"/>
      <c r="U907" s="590"/>
      <c r="V907" s="590"/>
      <c r="W907" s="590"/>
      <c r="X907" s="590"/>
      <c r="Y907" s="590"/>
      <c r="Z907" s="590"/>
    </row>
    <row r="908" spans="1:26" ht="13.5" customHeight="1">
      <c r="A908" s="589"/>
      <c r="B908" s="590"/>
      <c r="C908" s="590"/>
      <c r="D908" s="605"/>
      <c r="E908" s="590"/>
      <c r="F908" s="625"/>
      <c r="G908" s="590"/>
      <c r="H908" s="590"/>
      <c r="I908" s="590"/>
      <c r="J908" s="590"/>
      <c r="K908" s="590"/>
      <c r="L908" s="590"/>
      <c r="M908" s="590"/>
      <c r="N908" s="590"/>
      <c r="O908" s="590"/>
      <c r="P908" s="590"/>
      <c r="Q908" s="590"/>
      <c r="R908" s="590"/>
      <c r="S908" s="590"/>
      <c r="T908" s="590"/>
      <c r="U908" s="590"/>
      <c r="V908" s="590"/>
      <c r="W908" s="590"/>
      <c r="X908" s="590"/>
      <c r="Y908" s="590"/>
      <c r="Z908" s="590"/>
    </row>
    <row r="909" spans="1:26" ht="13.5" customHeight="1">
      <c r="A909" s="589"/>
      <c r="B909" s="590"/>
      <c r="C909" s="590"/>
      <c r="D909" s="605"/>
      <c r="E909" s="590"/>
      <c r="F909" s="625"/>
      <c r="G909" s="590"/>
      <c r="H909" s="590"/>
      <c r="I909" s="590"/>
      <c r="J909" s="590"/>
      <c r="K909" s="590"/>
      <c r="L909" s="590"/>
      <c r="M909" s="590"/>
      <c r="N909" s="590"/>
      <c r="O909" s="590"/>
      <c r="P909" s="590"/>
      <c r="Q909" s="590"/>
      <c r="R909" s="590"/>
      <c r="S909" s="590"/>
      <c r="T909" s="590"/>
      <c r="U909" s="590"/>
      <c r="V909" s="590"/>
      <c r="W909" s="590"/>
      <c r="X909" s="590"/>
      <c r="Y909" s="590"/>
      <c r="Z909" s="590"/>
    </row>
    <row r="910" spans="1:26" ht="13.5" customHeight="1">
      <c r="A910" s="589"/>
      <c r="B910" s="590"/>
      <c r="C910" s="590"/>
      <c r="D910" s="605"/>
      <c r="E910" s="590"/>
      <c r="F910" s="625"/>
      <c r="G910" s="590"/>
      <c r="H910" s="590"/>
      <c r="I910" s="590"/>
      <c r="J910" s="590"/>
      <c r="K910" s="590"/>
      <c r="L910" s="590"/>
      <c r="M910" s="590"/>
      <c r="N910" s="590"/>
      <c r="O910" s="590"/>
      <c r="P910" s="590"/>
      <c r="Q910" s="590"/>
      <c r="R910" s="590"/>
      <c r="S910" s="590"/>
      <c r="T910" s="590"/>
      <c r="U910" s="590"/>
      <c r="V910" s="590"/>
      <c r="W910" s="590"/>
      <c r="X910" s="590"/>
      <c r="Y910" s="590"/>
      <c r="Z910" s="590"/>
    </row>
    <row r="911" spans="1:26" ht="13.5" customHeight="1">
      <c r="A911" s="589"/>
      <c r="B911" s="590"/>
      <c r="C911" s="590"/>
      <c r="D911" s="605"/>
      <c r="E911" s="590"/>
      <c r="F911" s="625"/>
      <c r="G911" s="590"/>
      <c r="H911" s="590"/>
      <c r="I911" s="590"/>
      <c r="J911" s="590"/>
      <c r="K911" s="590"/>
      <c r="L911" s="590"/>
      <c r="M911" s="590"/>
      <c r="N911" s="590"/>
      <c r="O911" s="590"/>
      <c r="P911" s="590"/>
      <c r="Q911" s="590"/>
      <c r="R911" s="590"/>
      <c r="S911" s="590"/>
      <c r="T911" s="590"/>
      <c r="U911" s="590"/>
      <c r="V911" s="590"/>
      <c r="W911" s="590"/>
      <c r="X911" s="590"/>
      <c r="Y911" s="590"/>
      <c r="Z911" s="590"/>
    </row>
    <row r="912" spans="1:26" ht="13.5" customHeight="1">
      <c r="A912" s="589"/>
      <c r="B912" s="590"/>
      <c r="C912" s="590"/>
      <c r="D912" s="605"/>
      <c r="E912" s="590"/>
      <c r="F912" s="625"/>
      <c r="G912" s="590"/>
      <c r="H912" s="590"/>
      <c r="I912" s="590"/>
      <c r="J912" s="590"/>
      <c r="K912" s="590"/>
      <c r="L912" s="590"/>
      <c r="M912" s="590"/>
      <c r="N912" s="590"/>
      <c r="O912" s="590"/>
      <c r="P912" s="590"/>
      <c r="Q912" s="590"/>
      <c r="R912" s="590"/>
      <c r="S912" s="590"/>
      <c r="T912" s="590"/>
      <c r="U912" s="590"/>
      <c r="V912" s="590"/>
      <c r="W912" s="590"/>
      <c r="X912" s="590"/>
      <c r="Y912" s="590"/>
      <c r="Z912" s="590"/>
    </row>
    <row r="913" spans="1:26" ht="13.5" customHeight="1">
      <c r="A913" s="589"/>
      <c r="B913" s="590"/>
      <c r="C913" s="590"/>
      <c r="D913" s="605"/>
      <c r="E913" s="590"/>
      <c r="F913" s="625"/>
      <c r="G913" s="590"/>
      <c r="H913" s="590"/>
      <c r="I913" s="590"/>
      <c r="J913" s="590"/>
      <c r="K913" s="590"/>
      <c r="L913" s="590"/>
      <c r="M913" s="590"/>
      <c r="N913" s="590"/>
      <c r="O913" s="590"/>
      <c r="P913" s="590"/>
      <c r="Q913" s="590"/>
      <c r="R913" s="590"/>
      <c r="S913" s="590"/>
      <c r="T913" s="590"/>
      <c r="U913" s="590"/>
      <c r="V913" s="590"/>
      <c r="W913" s="590"/>
      <c r="X913" s="590"/>
      <c r="Y913" s="590"/>
      <c r="Z913" s="590"/>
    </row>
    <row r="914" spans="1:26" ht="13.5" customHeight="1">
      <c r="A914" s="589"/>
      <c r="B914" s="590"/>
      <c r="C914" s="590"/>
      <c r="D914" s="605"/>
      <c r="E914" s="590"/>
      <c r="F914" s="625"/>
      <c r="G914" s="590"/>
      <c r="H914" s="590"/>
      <c r="I914" s="590"/>
      <c r="J914" s="590"/>
      <c r="K914" s="590"/>
      <c r="L914" s="590"/>
      <c r="M914" s="590"/>
      <c r="N914" s="590"/>
      <c r="O914" s="590"/>
      <c r="P914" s="590"/>
      <c r="Q914" s="590"/>
      <c r="R914" s="590"/>
      <c r="S914" s="590"/>
      <c r="T914" s="590"/>
      <c r="U914" s="590"/>
      <c r="V914" s="590"/>
      <c r="W914" s="590"/>
      <c r="X914" s="590"/>
      <c r="Y914" s="590"/>
      <c r="Z914" s="590"/>
    </row>
    <row r="915" spans="1:26" ht="13.5" customHeight="1">
      <c r="A915" s="589"/>
      <c r="B915" s="590"/>
      <c r="C915" s="590"/>
      <c r="D915" s="605"/>
      <c r="E915" s="590"/>
      <c r="F915" s="625"/>
      <c r="G915" s="590"/>
      <c r="H915" s="590"/>
      <c r="I915" s="590"/>
      <c r="J915" s="590"/>
      <c r="K915" s="590"/>
      <c r="L915" s="590"/>
      <c r="M915" s="590"/>
      <c r="N915" s="590"/>
      <c r="O915" s="590"/>
      <c r="P915" s="590"/>
      <c r="Q915" s="590"/>
      <c r="R915" s="590"/>
      <c r="S915" s="590"/>
      <c r="T915" s="590"/>
      <c r="U915" s="590"/>
      <c r="V915" s="590"/>
      <c r="W915" s="590"/>
      <c r="X915" s="590"/>
      <c r="Y915" s="590"/>
      <c r="Z915" s="590"/>
    </row>
    <row r="916" spans="1:26" ht="13.5" customHeight="1">
      <c r="A916" s="589"/>
      <c r="B916" s="590"/>
      <c r="C916" s="590"/>
      <c r="D916" s="605"/>
      <c r="E916" s="590"/>
      <c r="F916" s="625"/>
      <c r="G916" s="590"/>
      <c r="H916" s="590"/>
      <c r="I916" s="590"/>
      <c r="J916" s="590"/>
      <c r="K916" s="590"/>
      <c r="L916" s="590"/>
      <c r="M916" s="590"/>
      <c r="N916" s="590"/>
      <c r="O916" s="590"/>
      <c r="P916" s="590"/>
      <c r="Q916" s="590"/>
      <c r="R916" s="590"/>
      <c r="S916" s="590"/>
      <c r="T916" s="590"/>
      <c r="U916" s="590"/>
      <c r="V916" s="590"/>
      <c r="W916" s="590"/>
      <c r="X916" s="590"/>
      <c r="Y916" s="590"/>
      <c r="Z916" s="590"/>
    </row>
    <row r="917" spans="1:26" ht="13.5" customHeight="1">
      <c r="A917" s="589"/>
      <c r="B917" s="590"/>
      <c r="C917" s="590"/>
      <c r="D917" s="605"/>
      <c r="E917" s="590"/>
      <c r="F917" s="625"/>
      <c r="G917" s="590"/>
      <c r="H917" s="590"/>
      <c r="I917" s="590"/>
      <c r="J917" s="590"/>
      <c r="K917" s="590"/>
      <c r="L917" s="590"/>
      <c r="M917" s="590"/>
      <c r="N917" s="590"/>
      <c r="O917" s="590"/>
      <c r="P917" s="590"/>
      <c r="Q917" s="590"/>
      <c r="R917" s="590"/>
      <c r="S917" s="590"/>
      <c r="T917" s="590"/>
      <c r="U917" s="590"/>
      <c r="V917" s="590"/>
      <c r="W917" s="590"/>
      <c r="X917" s="590"/>
      <c r="Y917" s="590"/>
      <c r="Z917" s="590"/>
    </row>
    <row r="918" spans="1:26" ht="13.5" customHeight="1">
      <c r="A918" s="589"/>
      <c r="B918" s="590"/>
      <c r="C918" s="590"/>
      <c r="D918" s="605"/>
      <c r="E918" s="590"/>
      <c r="F918" s="625"/>
      <c r="G918" s="590"/>
      <c r="H918" s="590"/>
      <c r="I918" s="590"/>
      <c r="J918" s="590"/>
      <c r="K918" s="590"/>
      <c r="L918" s="590"/>
      <c r="M918" s="590"/>
      <c r="N918" s="590"/>
      <c r="O918" s="590"/>
      <c r="P918" s="590"/>
      <c r="Q918" s="590"/>
      <c r="R918" s="590"/>
      <c r="S918" s="590"/>
      <c r="T918" s="590"/>
      <c r="U918" s="590"/>
      <c r="V918" s="590"/>
      <c r="W918" s="590"/>
      <c r="X918" s="590"/>
      <c r="Y918" s="590"/>
      <c r="Z918" s="590"/>
    </row>
    <row r="919" spans="1:26" ht="13.5" customHeight="1">
      <c r="A919" s="589"/>
      <c r="B919" s="590"/>
      <c r="C919" s="590"/>
      <c r="D919" s="605"/>
      <c r="E919" s="590"/>
      <c r="F919" s="625"/>
      <c r="G919" s="590"/>
      <c r="H919" s="590"/>
      <c r="I919" s="590"/>
      <c r="J919" s="590"/>
      <c r="K919" s="590"/>
      <c r="L919" s="590"/>
      <c r="M919" s="590"/>
      <c r="N919" s="590"/>
      <c r="O919" s="590"/>
      <c r="P919" s="590"/>
      <c r="Q919" s="590"/>
      <c r="R919" s="590"/>
      <c r="S919" s="590"/>
      <c r="T919" s="590"/>
      <c r="U919" s="590"/>
      <c r="V919" s="590"/>
      <c r="W919" s="590"/>
      <c r="X919" s="590"/>
      <c r="Y919" s="590"/>
      <c r="Z919" s="590"/>
    </row>
    <row r="920" spans="1:26" ht="13.5" customHeight="1">
      <c r="A920" s="589"/>
      <c r="B920" s="590"/>
      <c r="C920" s="590"/>
      <c r="D920" s="605"/>
      <c r="E920" s="590"/>
      <c r="F920" s="625"/>
      <c r="G920" s="590"/>
      <c r="H920" s="590"/>
      <c r="I920" s="590"/>
      <c r="J920" s="590"/>
      <c r="K920" s="590"/>
      <c r="L920" s="590"/>
      <c r="M920" s="590"/>
      <c r="N920" s="590"/>
      <c r="O920" s="590"/>
      <c r="P920" s="590"/>
      <c r="Q920" s="590"/>
      <c r="R920" s="590"/>
      <c r="S920" s="590"/>
      <c r="T920" s="590"/>
      <c r="U920" s="590"/>
      <c r="V920" s="590"/>
      <c r="W920" s="590"/>
      <c r="X920" s="590"/>
      <c r="Y920" s="590"/>
      <c r="Z920" s="590"/>
    </row>
    <row r="921" spans="1:26" ht="13.5" customHeight="1">
      <c r="A921" s="589"/>
      <c r="B921" s="590"/>
      <c r="C921" s="590"/>
      <c r="D921" s="605"/>
      <c r="E921" s="590"/>
      <c r="F921" s="625"/>
      <c r="G921" s="590"/>
      <c r="H921" s="590"/>
      <c r="I921" s="590"/>
      <c r="J921" s="590"/>
      <c r="K921" s="590"/>
      <c r="L921" s="590"/>
      <c r="M921" s="590"/>
      <c r="N921" s="590"/>
      <c r="O921" s="590"/>
      <c r="P921" s="590"/>
      <c r="Q921" s="590"/>
      <c r="R921" s="590"/>
      <c r="S921" s="590"/>
      <c r="T921" s="590"/>
      <c r="U921" s="590"/>
      <c r="V921" s="590"/>
      <c r="W921" s="590"/>
      <c r="X921" s="590"/>
      <c r="Y921" s="590"/>
      <c r="Z921" s="590"/>
    </row>
    <row r="922" spans="1:26" ht="13.5" customHeight="1">
      <c r="A922" s="589"/>
      <c r="B922" s="590"/>
      <c r="C922" s="590"/>
      <c r="D922" s="605"/>
      <c r="E922" s="590"/>
      <c r="F922" s="625"/>
      <c r="G922" s="590"/>
      <c r="H922" s="590"/>
      <c r="I922" s="590"/>
      <c r="J922" s="590"/>
      <c r="K922" s="590"/>
      <c r="L922" s="590"/>
      <c r="M922" s="590"/>
      <c r="N922" s="590"/>
      <c r="O922" s="590"/>
      <c r="P922" s="590"/>
      <c r="Q922" s="590"/>
      <c r="R922" s="590"/>
      <c r="S922" s="590"/>
      <c r="T922" s="590"/>
      <c r="U922" s="590"/>
      <c r="V922" s="590"/>
      <c r="W922" s="590"/>
      <c r="X922" s="590"/>
      <c r="Y922" s="590"/>
      <c r="Z922" s="590"/>
    </row>
    <row r="923" spans="1:26" ht="13.5" customHeight="1">
      <c r="A923" s="589"/>
      <c r="B923" s="590"/>
      <c r="C923" s="590"/>
      <c r="D923" s="605"/>
      <c r="E923" s="590"/>
      <c r="F923" s="625"/>
      <c r="G923" s="590"/>
      <c r="H923" s="590"/>
      <c r="I923" s="590"/>
      <c r="J923" s="590"/>
      <c r="K923" s="590"/>
      <c r="L923" s="590"/>
      <c r="M923" s="590"/>
      <c r="N923" s="590"/>
      <c r="O923" s="590"/>
      <c r="P923" s="590"/>
      <c r="Q923" s="590"/>
      <c r="R923" s="590"/>
      <c r="S923" s="590"/>
      <c r="T923" s="590"/>
      <c r="U923" s="590"/>
      <c r="V923" s="590"/>
      <c r="W923" s="590"/>
      <c r="X923" s="590"/>
      <c r="Y923" s="590"/>
      <c r="Z923" s="590"/>
    </row>
    <row r="924" spans="1:26" ht="13.5" customHeight="1">
      <c r="A924" s="589"/>
      <c r="B924" s="590"/>
      <c r="C924" s="590"/>
      <c r="D924" s="605"/>
      <c r="E924" s="590"/>
      <c r="F924" s="625"/>
      <c r="G924" s="590"/>
      <c r="H924" s="590"/>
      <c r="I924" s="590"/>
      <c r="J924" s="590"/>
      <c r="K924" s="590"/>
      <c r="L924" s="590"/>
      <c r="M924" s="590"/>
      <c r="N924" s="590"/>
      <c r="O924" s="590"/>
      <c r="P924" s="590"/>
      <c r="Q924" s="590"/>
      <c r="R924" s="590"/>
      <c r="S924" s="590"/>
      <c r="T924" s="590"/>
      <c r="U924" s="590"/>
      <c r="V924" s="590"/>
      <c r="W924" s="590"/>
      <c r="X924" s="590"/>
      <c r="Y924" s="590"/>
      <c r="Z924" s="590"/>
    </row>
    <row r="925" spans="1:26" ht="13.5" customHeight="1">
      <c r="A925" s="589"/>
      <c r="B925" s="590"/>
      <c r="C925" s="590"/>
      <c r="D925" s="605"/>
      <c r="E925" s="590"/>
      <c r="F925" s="625"/>
      <c r="G925" s="590"/>
      <c r="H925" s="590"/>
      <c r="I925" s="590"/>
      <c r="J925" s="590"/>
      <c r="K925" s="590"/>
      <c r="L925" s="590"/>
      <c r="M925" s="590"/>
      <c r="N925" s="590"/>
      <c r="O925" s="590"/>
      <c r="P925" s="590"/>
      <c r="Q925" s="590"/>
      <c r="R925" s="590"/>
      <c r="S925" s="590"/>
      <c r="T925" s="590"/>
      <c r="U925" s="590"/>
      <c r="V925" s="590"/>
      <c r="W925" s="590"/>
      <c r="X925" s="590"/>
      <c r="Y925" s="590"/>
      <c r="Z925" s="590"/>
    </row>
    <row r="926" spans="1:26" ht="13.5" customHeight="1">
      <c r="A926" s="589"/>
      <c r="B926" s="590"/>
      <c r="C926" s="590"/>
      <c r="D926" s="605"/>
      <c r="E926" s="590"/>
      <c r="F926" s="625"/>
      <c r="G926" s="590"/>
      <c r="H926" s="590"/>
      <c r="I926" s="590"/>
      <c r="J926" s="590"/>
      <c r="K926" s="590"/>
      <c r="L926" s="590"/>
      <c r="M926" s="590"/>
      <c r="N926" s="590"/>
      <c r="O926" s="590"/>
      <c r="P926" s="590"/>
      <c r="Q926" s="590"/>
      <c r="R926" s="590"/>
      <c r="S926" s="590"/>
      <c r="T926" s="590"/>
      <c r="U926" s="590"/>
      <c r="V926" s="590"/>
      <c r="W926" s="590"/>
      <c r="X926" s="590"/>
      <c r="Y926" s="590"/>
      <c r="Z926" s="590"/>
    </row>
    <row r="927" spans="1:26" ht="13.5" customHeight="1">
      <c r="A927" s="589"/>
      <c r="B927" s="590"/>
      <c r="C927" s="590"/>
      <c r="D927" s="605"/>
      <c r="E927" s="590"/>
      <c r="F927" s="625"/>
      <c r="G927" s="590"/>
      <c r="H927" s="590"/>
      <c r="I927" s="590"/>
      <c r="J927" s="590"/>
      <c r="K927" s="590"/>
      <c r="L927" s="590"/>
      <c r="M927" s="590"/>
      <c r="N927" s="590"/>
      <c r="O927" s="590"/>
      <c r="P927" s="590"/>
      <c r="Q927" s="590"/>
      <c r="R927" s="590"/>
      <c r="S927" s="590"/>
      <c r="T927" s="590"/>
      <c r="U927" s="590"/>
      <c r="V927" s="590"/>
      <c r="W927" s="590"/>
      <c r="X927" s="590"/>
      <c r="Y927" s="590"/>
      <c r="Z927" s="590"/>
    </row>
    <row r="928" spans="1:26" ht="13.5" customHeight="1">
      <c r="A928" s="589"/>
      <c r="B928" s="590"/>
      <c r="C928" s="590"/>
      <c r="D928" s="605"/>
      <c r="E928" s="590"/>
      <c r="F928" s="625"/>
      <c r="G928" s="590"/>
      <c r="H928" s="590"/>
      <c r="I928" s="590"/>
      <c r="J928" s="590"/>
      <c r="K928" s="590"/>
      <c r="L928" s="590"/>
      <c r="M928" s="590"/>
      <c r="N928" s="590"/>
      <c r="O928" s="590"/>
      <c r="P928" s="590"/>
      <c r="Q928" s="590"/>
      <c r="R928" s="590"/>
      <c r="S928" s="590"/>
      <c r="T928" s="590"/>
      <c r="U928" s="590"/>
      <c r="V928" s="590"/>
      <c r="W928" s="590"/>
      <c r="X928" s="590"/>
      <c r="Y928" s="590"/>
      <c r="Z928" s="590"/>
    </row>
    <row r="929" spans="1:26" ht="13.5" customHeight="1">
      <c r="A929" s="589"/>
      <c r="B929" s="590"/>
      <c r="C929" s="590"/>
      <c r="D929" s="605"/>
      <c r="E929" s="590"/>
      <c r="F929" s="625"/>
      <c r="G929" s="590"/>
      <c r="H929" s="590"/>
      <c r="I929" s="590"/>
      <c r="J929" s="590"/>
      <c r="K929" s="590"/>
      <c r="L929" s="590"/>
      <c r="M929" s="590"/>
      <c r="N929" s="590"/>
      <c r="O929" s="590"/>
      <c r="P929" s="590"/>
      <c r="Q929" s="590"/>
      <c r="R929" s="590"/>
      <c r="S929" s="590"/>
      <c r="T929" s="590"/>
      <c r="U929" s="590"/>
      <c r="V929" s="590"/>
      <c r="W929" s="590"/>
      <c r="X929" s="590"/>
      <c r="Y929" s="590"/>
      <c r="Z929" s="590"/>
    </row>
    <row r="930" spans="1:26" ht="13.5" customHeight="1">
      <c r="A930" s="589"/>
      <c r="B930" s="590"/>
      <c r="C930" s="590"/>
      <c r="D930" s="605"/>
      <c r="E930" s="590"/>
      <c r="F930" s="625"/>
      <c r="G930" s="590"/>
      <c r="H930" s="590"/>
      <c r="I930" s="590"/>
      <c r="J930" s="590"/>
      <c r="K930" s="590"/>
      <c r="L930" s="590"/>
      <c r="M930" s="590"/>
      <c r="N930" s="590"/>
      <c r="O930" s="590"/>
      <c r="P930" s="590"/>
      <c r="Q930" s="590"/>
      <c r="R930" s="590"/>
      <c r="S930" s="590"/>
      <c r="T930" s="590"/>
      <c r="U930" s="590"/>
      <c r="V930" s="590"/>
      <c r="W930" s="590"/>
      <c r="X930" s="590"/>
      <c r="Y930" s="590"/>
      <c r="Z930" s="590"/>
    </row>
    <row r="931" spans="1:26" ht="13.5" customHeight="1">
      <c r="A931" s="589"/>
      <c r="B931" s="590"/>
      <c r="C931" s="590"/>
      <c r="D931" s="605"/>
      <c r="E931" s="590"/>
      <c r="F931" s="625"/>
      <c r="G931" s="590"/>
      <c r="H931" s="590"/>
      <c r="I931" s="590"/>
      <c r="J931" s="590"/>
      <c r="K931" s="590"/>
      <c r="L931" s="590"/>
      <c r="M931" s="590"/>
      <c r="N931" s="590"/>
      <c r="O931" s="590"/>
      <c r="P931" s="590"/>
      <c r="Q931" s="590"/>
      <c r="R931" s="590"/>
      <c r="S931" s="590"/>
      <c r="T931" s="590"/>
      <c r="U931" s="590"/>
      <c r="V931" s="590"/>
      <c r="W931" s="590"/>
      <c r="X931" s="590"/>
      <c r="Y931" s="590"/>
      <c r="Z931" s="590"/>
    </row>
    <row r="932" spans="1:26" ht="13.5" customHeight="1">
      <c r="A932" s="589"/>
      <c r="B932" s="590"/>
      <c r="C932" s="590"/>
      <c r="D932" s="605"/>
      <c r="E932" s="590"/>
      <c r="F932" s="625"/>
      <c r="G932" s="590"/>
      <c r="H932" s="590"/>
      <c r="I932" s="590"/>
      <c r="J932" s="590"/>
      <c r="K932" s="590"/>
      <c r="L932" s="590"/>
      <c r="M932" s="590"/>
      <c r="N932" s="590"/>
      <c r="O932" s="590"/>
      <c r="P932" s="590"/>
      <c r="Q932" s="590"/>
      <c r="R932" s="590"/>
      <c r="S932" s="590"/>
      <c r="T932" s="590"/>
      <c r="U932" s="590"/>
      <c r="V932" s="590"/>
      <c r="W932" s="590"/>
      <c r="X932" s="590"/>
      <c r="Y932" s="590"/>
      <c r="Z932" s="590"/>
    </row>
    <row r="933" spans="1:26" ht="13.5" customHeight="1">
      <c r="A933" s="589"/>
      <c r="B933" s="590"/>
      <c r="C933" s="590"/>
      <c r="D933" s="605"/>
      <c r="E933" s="590"/>
      <c r="F933" s="625"/>
      <c r="G933" s="590"/>
      <c r="H933" s="590"/>
      <c r="I933" s="590"/>
      <c r="J933" s="590"/>
      <c r="K933" s="590"/>
      <c r="L933" s="590"/>
      <c r="M933" s="590"/>
      <c r="N933" s="590"/>
      <c r="O933" s="590"/>
      <c r="P933" s="590"/>
      <c r="Q933" s="590"/>
      <c r="R933" s="590"/>
      <c r="S933" s="590"/>
      <c r="T933" s="590"/>
      <c r="U933" s="590"/>
      <c r="V933" s="590"/>
      <c r="W933" s="590"/>
      <c r="X933" s="590"/>
      <c r="Y933" s="590"/>
      <c r="Z933" s="590"/>
    </row>
    <row r="934" spans="1:26" ht="13.5" customHeight="1">
      <c r="A934" s="589"/>
      <c r="B934" s="590"/>
      <c r="C934" s="590"/>
      <c r="D934" s="605"/>
      <c r="E934" s="590"/>
      <c r="F934" s="625"/>
      <c r="G934" s="590"/>
      <c r="H934" s="590"/>
      <c r="I934" s="590"/>
      <c r="J934" s="590"/>
      <c r="K934" s="590"/>
      <c r="L934" s="590"/>
      <c r="M934" s="590"/>
      <c r="N934" s="590"/>
      <c r="O934" s="590"/>
      <c r="P934" s="590"/>
      <c r="Q934" s="590"/>
      <c r="R934" s="590"/>
      <c r="S934" s="590"/>
      <c r="T934" s="590"/>
      <c r="U934" s="590"/>
      <c r="V934" s="590"/>
      <c r="W934" s="590"/>
      <c r="X934" s="590"/>
      <c r="Y934" s="590"/>
      <c r="Z934" s="590"/>
    </row>
    <row r="935" spans="1:26" ht="13.5" customHeight="1">
      <c r="A935" s="589"/>
      <c r="B935" s="590"/>
      <c r="C935" s="590"/>
      <c r="D935" s="605"/>
      <c r="E935" s="590"/>
      <c r="F935" s="625"/>
      <c r="G935" s="590"/>
      <c r="H935" s="590"/>
      <c r="I935" s="590"/>
      <c r="J935" s="590"/>
      <c r="K935" s="590"/>
      <c r="L935" s="590"/>
      <c r="M935" s="590"/>
      <c r="N935" s="590"/>
      <c r="O935" s="590"/>
      <c r="P935" s="590"/>
      <c r="Q935" s="590"/>
      <c r="R935" s="590"/>
      <c r="S935" s="590"/>
      <c r="T935" s="590"/>
      <c r="U935" s="590"/>
      <c r="V935" s="590"/>
      <c r="W935" s="590"/>
      <c r="X935" s="590"/>
      <c r="Y935" s="590"/>
      <c r="Z935" s="590"/>
    </row>
    <row r="936" spans="1:26" ht="13.5" customHeight="1">
      <c r="A936" s="589"/>
      <c r="B936" s="590"/>
      <c r="C936" s="590"/>
      <c r="D936" s="605"/>
      <c r="E936" s="590"/>
      <c r="F936" s="625"/>
      <c r="G936" s="590"/>
      <c r="H936" s="590"/>
      <c r="I936" s="590"/>
      <c r="J936" s="590"/>
      <c r="K936" s="590"/>
      <c r="L936" s="590"/>
      <c r="M936" s="590"/>
      <c r="N936" s="590"/>
      <c r="O936" s="590"/>
      <c r="P936" s="590"/>
      <c r="Q936" s="590"/>
      <c r="R936" s="590"/>
      <c r="S936" s="590"/>
      <c r="T936" s="590"/>
      <c r="U936" s="590"/>
      <c r="V936" s="590"/>
      <c r="W936" s="590"/>
      <c r="X936" s="590"/>
      <c r="Y936" s="590"/>
      <c r="Z936" s="590"/>
    </row>
    <row r="937" spans="1:26" ht="13.5" customHeight="1">
      <c r="A937" s="589"/>
      <c r="B937" s="590"/>
      <c r="C937" s="590"/>
      <c r="D937" s="605"/>
      <c r="E937" s="590"/>
      <c r="F937" s="625"/>
      <c r="G937" s="590"/>
      <c r="H937" s="590"/>
      <c r="I937" s="590"/>
      <c r="J937" s="590"/>
      <c r="K937" s="590"/>
      <c r="L937" s="590"/>
      <c r="M937" s="590"/>
      <c r="N937" s="590"/>
      <c r="O937" s="590"/>
      <c r="P937" s="590"/>
      <c r="Q937" s="590"/>
      <c r="R937" s="590"/>
      <c r="S937" s="590"/>
      <c r="T937" s="590"/>
      <c r="U937" s="590"/>
      <c r="V937" s="590"/>
      <c r="W937" s="590"/>
      <c r="X937" s="590"/>
      <c r="Y937" s="590"/>
      <c r="Z937" s="590"/>
    </row>
    <row r="938" spans="1:26" ht="13.5" customHeight="1">
      <c r="A938" s="589"/>
      <c r="B938" s="590"/>
      <c r="C938" s="590"/>
      <c r="D938" s="605"/>
      <c r="E938" s="590"/>
      <c r="F938" s="625"/>
      <c r="G938" s="590"/>
      <c r="H938" s="590"/>
      <c r="I938" s="590"/>
      <c r="J938" s="590"/>
      <c r="K938" s="590"/>
      <c r="L938" s="590"/>
      <c r="M938" s="590"/>
      <c r="N938" s="590"/>
      <c r="O938" s="590"/>
      <c r="P938" s="590"/>
      <c r="Q938" s="590"/>
      <c r="R938" s="590"/>
      <c r="S938" s="590"/>
      <c r="T938" s="590"/>
      <c r="U938" s="590"/>
      <c r="V938" s="590"/>
      <c r="W938" s="590"/>
      <c r="X938" s="590"/>
      <c r="Y938" s="590"/>
      <c r="Z938" s="590"/>
    </row>
    <row r="939" spans="1:26" ht="13.5" customHeight="1">
      <c r="A939" s="589"/>
      <c r="B939" s="590"/>
      <c r="C939" s="590"/>
      <c r="D939" s="605"/>
      <c r="E939" s="590"/>
      <c r="F939" s="625"/>
      <c r="G939" s="590"/>
      <c r="H939" s="590"/>
      <c r="I939" s="590"/>
      <c r="J939" s="590"/>
      <c r="K939" s="590"/>
      <c r="L939" s="590"/>
      <c r="M939" s="590"/>
      <c r="N939" s="590"/>
      <c r="O939" s="590"/>
      <c r="P939" s="590"/>
      <c r="Q939" s="590"/>
      <c r="R939" s="590"/>
      <c r="S939" s="590"/>
      <c r="T939" s="590"/>
      <c r="U939" s="590"/>
      <c r="V939" s="590"/>
      <c r="W939" s="590"/>
      <c r="X939" s="590"/>
      <c r="Y939" s="590"/>
      <c r="Z939" s="590"/>
    </row>
    <row r="940" spans="1:26" ht="13.5" customHeight="1">
      <c r="A940" s="589"/>
      <c r="B940" s="590"/>
      <c r="C940" s="590"/>
      <c r="D940" s="605"/>
      <c r="E940" s="590"/>
      <c r="F940" s="625"/>
      <c r="G940" s="590"/>
      <c r="H940" s="590"/>
      <c r="I940" s="590"/>
      <c r="J940" s="590"/>
      <c r="K940" s="590"/>
      <c r="L940" s="590"/>
      <c r="M940" s="590"/>
      <c r="N940" s="590"/>
      <c r="O940" s="590"/>
      <c r="P940" s="590"/>
      <c r="Q940" s="590"/>
      <c r="R940" s="590"/>
      <c r="S940" s="590"/>
      <c r="T940" s="590"/>
      <c r="U940" s="590"/>
      <c r="V940" s="590"/>
      <c r="W940" s="590"/>
      <c r="X940" s="590"/>
      <c r="Y940" s="590"/>
      <c r="Z940" s="590"/>
    </row>
    <row r="941" spans="1:26" ht="13.5" customHeight="1">
      <c r="A941" s="589"/>
      <c r="B941" s="590"/>
      <c r="C941" s="590"/>
      <c r="D941" s="605"/>
      <c r="E941" s="590"/>
      <c r="F941" s="625"/>
      <c r="G941" s="590"/>
      <c r="H941" s="590"/>
      <c r="I941" s="590"/>
      <c r="J941" s="590"/>
      <c r="K941" s="590"/>
      <c r="L941" s="590"/>
      <c r="M941" s="590"/>
      <c r="N941" s="590"/>
      <c r="O941" s="590"/>
      <c r="P941" s="590"/>
      <c r="Q941" s="590"/>
      <c r="R941" s="590"/>
      <c r="S941" s="590"/>
      <c r="T941" s="590"/>
      <c r="U941" s="590"/>
      <c r="V941" s="590"/>
      <c r="W941" s="590"/>
      <c r="X941" s="590"/>
      <c r="Y941" s="590"/>
      <c r="Z941" s="590"/>
    </row>
    <row r="942" spans="1:26" ht="13.5" customHeight="1">
      <c r="A942" s="589"/>
      <c r="B942" s="590"/>
      <c r="C942" s="590"/>
      <c r="D942" s="605"/>
      <c r="E942" s="590"/>
      <c r="F942" s="625"/>
      <c r="G942" s="590"/>
      <c r="H942" s="590"/>
      <c r="I942" s="590"/>
      <c r="J942" s="590"/>
      <c r="K942" s="590"/>
      <c r="L942" s="590"/>
      <c r="M942" s="590"/>
      <c r="N942" s="590"/>
      <c r="O942" s="590"/>
      <c r="P942" s="590"/>
      <c r="Q942" s="590"/>
      <c r="R942" s="590"/>
      <c r="S942" s="590"/>
      <c r="T942" s="590"/>
      <c r="U942" s="590"/>
      <c r="V942" s="590"/>
      <c r="W942" s="590"/>
      <c r="X942" s="590"/>
      <c r="Y942" s="590"/>
      <c r="Z942" s="590"/>
    </row>
    <row r="943" spans="1:26" ht="13.5" customHeight="1">
      <c r="A943" s="589"/>
      <c r="B943" s="590"/>
      <c r="C943" s="590"/>
      <c r="D943" s="605"/>
      <c r="E943" s="590"/>
      <c r="F943" s="625"/>
      <c r="G943" s="590"/>
      <c r="H943" s="590"/>
      <c r="I943" s="590"/>
      <c r="J943" s="590"/>
      <c r="K943" s="590"/>
      <c r="L943" s="590"/>
      <c r="M943" s="590"/>
      <c r="N943" s="590"/>
      <c r="O943" s="590"/>
      <c r="P943" s="590"/>
      <c r="Q943" s="590"/>
      <c r="R943" s="590"/>
      <c r="S943" s="590"/>
      <c r="T943" s="590"/>
      <c r="U943" s="590"/>
      <c r="V943" s="590"/>
      <c r="W943" s="590"/>
      <c r="X943" s="590"/>
      <c r="Y943" s="590"/>
      <c r="Z943" s="590"/>
    </row>
    <row r="944" spans="1:26" ht="13.5" customHeight="1">
      <c r="A944" s="589"/>
      <c r="B944" s="590"/>
      <c r="C944" s="590"/>
      <c r="D944" s="605"/>
      <c r="E944" s="590"/>
      <c r="F944" s="625"/>
      <c r="G944" s="590"/>
      <c r="H944" s="590"/>
      <c r="I944" s="590"/>
      <c r="J944" s="590"/>
      <c r="K944" s="590"/>
      <c r="L944" s="590"/>
      <c r="M944" s="590"/>
      <c r="N944" s="590"/>
      <c r="O944" s="590"/>
      <c r="P944" s="590"/>
      <c r="Q944" s="590"/>
      <c r="R944" s="590"/>
      <c r="S944" s="590"/>
      <c r="T944" s="590"/>
      <c r="U944" s="590"/>
      <c r="V944" s="590"/>
      <c r="W944" s="590"/>
      <c r="X944" s="590"/>
      <c r="Y944" s="590"/>
      <c r="Z944" s="590"/>
    </row>
    <row r="945" spans="1:26" ht="13.5" customHeight="1">
      <c r="A945" s="589"/>
      <c r="B945" s="590"/>
      <c r="C945" s="590"/>
      <c r="D945" s="605"/>
      <c r="E945" s="590"/>
      <c r="F945" s="625"/>
      <c r="G945" s="590"/>
      <c r="H945" s="590"/>
      <c r="I945" s="590"/>
      <c r="J945" s="590"/>
      <c r="K945" s="590"/>
      <c r="L945" s="590"/>
      <c r="M945" s="590"/>
      <c r="N945" s="590"/>
      <c r="O945" s="590"/>
      <c r="P945" s="590"/>
      <c r="Q945" s="590"/>
      <c r="R945" s="590"/>
      <c r="S945" s="590"/>
      <c r="T945" s="590"/>
      <c r="U945" s="590"/>
      <c r="V945" s="590"/>
      <c r="W945" s="590"/>
      <c r="X945" s="590"/>
      <c r="Y945" s="590"/>
      <c r="Z945" s="590"/>
    </row>
    <row r="946" spans="1:26" ht="13.5" customHeight="1">
      <c r="A946" s="589"/>
      <c r="B946" s="590"/>
      <c r="C946" s="590"/>
      <c r="D946" s="605"/>
      <c r="E946" s="590"/>
      <c r="F946" s="625"/>
      <c r="G946" s="590"/>
      <c r="H946" s="590"/>
      <c r="I946" s="590"/>
      <c r="J946" s="590"/>
      <c r="K946" s="590"/>
      <c r="L946" s="590"/>
      <c r="M946" s="590"/>
      <c r="N946" s="590"/>
      <c r="O946" s="590"/>
      <c r="P946" s="590"/>
      <c r="Q946" s="590"/>
      <c r="R946" s="590"/>
      <c r="S946" s="590"/>
      <c r="T946" s="590"/>
      <c r="U946" s="590"/>
      <c r="V946" s="590"/>
      <c r="W946" s="590"/>
      <c r="X946" s="590"/>
      <c r="Y946" s="590"/>
      <c r="Z946" s="590"/>
    </row>
    <row r="947" spans="1:26" ht="13.5" customHeight="1">
      <c r="A947" s="589"/>
      <c r="B947" s="590"/>
      <c r="C947" s="590"/>
      <c r="D947" s="605"/>
      <c r="E947" s="590"/>
      <c r="F947" s="625"/>
      <c r="G947" s="590"/>
      <c r="H947" s="590"/>
      <c r="I947" s="590"/>
      <c r="J947" s="590"/>
      <c r="K947" s="590"/>
      <c r="L947" s="590"/>
      <c r="M947" s="590"/>
      <c r="N947" s="590"/>
      <c r="O947" s="590"/>
      <c r="P947" s="590"/>
      <c r="Q947" s="590"/>
      <c r="R947" s="590"/>
      <c r="S947" s="590"/>
      <c r="T947" s="590"/>
      <c r="U947" s="590"/>
      <c r="V947" s="590"/>
      <c r="W947" s="590"/>
      <c r="X947" s="590"/>
      <c r="Y947" s="590"/>
      <c r="Z947" s="590"/>
    </row>
    <row r="948" spans="1:26" ht="13.5" customHeight="1">
      <c r="A948" s="589"/>
      <c r="B948" s="590"/>
      <c r="C948" s="590"/>
      <c r="D948" s="605"/>
      <c r="E948" s="590"/>
      <c r="F948" s="625"/>
      <c r="G948" s="590"/>
      <c r="H948" s="590"/>
      <c r="I948" s="590"/>
      <c r="J948" s="590"/>
      <c r="K948" s="590"/>
      <c r="L948" s="590"/>
      <c r="M948" s="590"/>
      <c r="N948" s="590"/>
      <c r="O948" s="590"/>
      <c r="P948" s="590"/>
      <c r="Q948" s="590"/>
      <c r="R948" s="590"/>
      <c r="S948" s="590"/>
      <c r="T948" s="590"/>
      <c r="U948" s="590"/>
      <c r="V948" s="590"/>
      <c r="W948" s="590"/>
      <c r="X948" s="590"/>
      <c r="Y948" s="590"/>
      <c r="Z948" s="590"/>
    </row>
    <row r="949" spans="1:26" ht="13.5" customHeight="1">
      <c r="A949" s="589"/>
      <c r="B949" s="590"/>
      <c r="C949" s="590"/>
      <c r="D949" s="605"/>
      <c r="E949" s="590"/>
      <c r="F949" s="625"/>
      <c r="G949" s="590"/>
      <c r="H949" s="590"/>
      <c r="I949" s="590"/>
      <c r="J949" s="590"/>
      <c r="K949" s="590"/>
      <c r="L949" s="590"/>
      <c r="M949" s="590"/>
      <c r="N949" s="590"/>
      <c r="O949" s="590"/>
      <c r="P949" s="590"/>
      <c r="Q949" s="590"/>
      <c r="R949" s="590"/>
      <c r="S949" s="590"/>
      <c r="T949" s="590"/>
      <c r="U949" s="590"/>
      <c r="V949" s="590"/>
      <c r="W949" s="590"/>
      <c r="X949" s="590"/>
      <c r="Y949" s="590"/>
      <c r="Z949" s="590"/>
    </row>
    <row r="950" spans="1:26" ht="13.5" customHeight="1">
      <c r="A950" s="589"/>
      <c r="B950" s="590"/>
      <c r="C950" s="590"/>
      <c r="D950" s="605"/>
      <c r="E950" s="590"/>
      <c r="F950" s="625"/>
      <c r="G950" s="590"/>
      <c r="H950" s="590"/>
      <c r="I950" s="590"/>
      <c r="J950" s="590"/>
      <c r="K950" s="590"/>
      <c r="L950" s="590"/>
      <c r="M950" s="590"/>
      <c r="N950" s="590"/>
      <c r="O950" s="590"/>
      <c r="P950" s="590"/>
      <c r="Q950" s="590"/>
      <c r="R950" s="590"/>
      <c r="S950" s="590"/>
      <c r="T950" s="590"/>
      <c r="U950" s="590"/>
      <c r="V950" s="590"/>
      <c r="W950" s="590"/>
      <c r="X950" s="590"/>
      <c r="Y950" s="590"/>
      <c r="Z950" s="590"/>
    </row>
    <row r="951" spans="1:26" ht="13.5" customHeight="1">
      <c r="A951" s="589"/>
      <c r="B951" s="590"/>
      <c r="C951" s="590"/>
      <c r="D951" s="605"/>
      <c r="E951" s="590"/>
      <c r="F951" s="625"/>
      <c r="G951" s="590"/>
      <c r="H951" s="590"/>
      <c r="I951" s="590"/>
      <c r="J951" s="590"/>
      <c r="K951" s="590"/>
      <c r="L951" s="590"/>
      <c r="M951" s="590"/>
      <c r="N951" s="590"/>
      <c r="O951" s="590"/>
      <c r="P951" s="590"/>
      <c r="Q951" s="590"/>
      <c r="R951" s="590"/>
      <c r="S951" s="590"/>
      <c r="T951" s="590"/>
      <c r="U951" s="590"/>
      <c r="V951" s="590"/>
      <c r="W951" s="590"/>
      <c r="X951" s="590"/>
      <c r="Y951" s="590"/>
      <c r="Z951" s="590"/>
    </row>
    <row r="952" spans="1:26" ht="13.5" customHeight="1">
      <c r="A952" s="589"/>
      <c r="B952" s="590"/>
      <c r="C952" s="590"/>
      <c r="D952" s="605"/>
      <c r="E952" s="590"/>
      <c r="F952" s="625"/>
      <c r="G952" s="590"/>
      <c r="H952" s="590"/>
      <c r="I952" s="590"/>
      <c r="J952" s="590"/>
      <c r="K952" s="590"/>
      <c r="L952" s="590"/>
      <c r="M952" s="590"/>
      <c r="N952" s="590"/>
      <c r="O952" s="590"/>
      <c r="P952" s="590"/>
      <c r="Q952" s="590"/>
      <c r="R952" s="590"/>
      <c r="S952" s="590"/>
      <c r="T952" s="590"/>
      <c r="U952" s="590"/>
      <c r="V952" s="590"/>
      <c r="W952" s="590"/>
      <c r="X952" s="590"/>
      <c r="Y952" s="590"/>
      <c r="Z952" s="590"/>
    </row>
    <row r="953" spans="1:26" ht="13.5" customHeight="1">
      <c r="A953" s="589"/>
      <c r="B953" s="590"/>
      <c r="C953" s="590"/>
      <c r="D953" s="605"/>
      <c r="E953" s="590"/>
      <c r="F953" s="625"/>
      <c r="G953" s="590"/>
      <c r="H953" s="590"/>
      <c r="I953" s="590"/>
      <c r="J953" s="590"/>
      <c r="K953" s="590"/>
      <c r="L953" s="590"/>
      <c r="M953" s="590"/>
      <c r="N953" s="590"/>
      <c r="O953" s="590"/>
      <c r="P953" s="590"/>
      <c r="Q953" s="590"/>
      <c r="R953" s="590"/>
      <c r="S953" s="590"/>
      <c r="T953" s="590"/>
      <c r="U953" s="590"/>
      <c r="V953" s="590"/>
      <c r="W953" s="590"/>
      <c r="X953" s="590"/>
      <c r="Y953" s="590"/>
      <c r="Z953" s="590"/>
    </row>
    <row r="954" spans="1:26" ht="13.5" customHeight="1">
      <c r="A954" s="589"/>
      <c r="B954" s="590"/>
      <c r="C954" s="590"/>
      <c r="D954" s="605"/>
      <c r="E954" s="590"/>
      <c r="F954" s="625"/>
      <c r="G954" s="590"/>
      <c r="H954" s="590"/>
      <c r="I954" s="590"/>
      <c r="J954" s="590"/>
      <c r="K954" s="590"/>
      <c r="L954" s="590"/>
      <c r="M954" s="590"/>
      <c r="N954" s="590"/>
      <c r="O954" s="590"/>
      <c r="P954" s="590"/>
      <c r="Q954" s="590"/>
      <c r="R954" s="590"/>
      <c r="S954" s="590"/>
      <c r="T954" s="590"/>
      <c r="U954" s="590"/>
      <c r="V954" s="590"/>
      <c r="W954" s="590"/>
      <c r="X954" s="590"/>
      <c r="Y954" s="590"/>
      <c r="Z954" s="590"/>
    </row>
    <row r="955" spans="1:26" ht="13.5" customHeight="1">
      <c r="A955" s="589"/>
      <c r="B955" s="590"/>
      <c r="C955" s="590"/>
      <c r="D955" s="605"/>
      <c r="E955" s="590"/>
      <c r="F955" s="625"/>
      <c r="G955" s="590"/>
      <c r="H955" s="590"/>
      <c r="I955" s="590"/>
      <c r="J955" s="590"/>
      <c r="K955" s="590"/>
      <c r="L955" s="590"/>
      <c r="M955" s="590"/>
      <c r="N955" s="590"/>
      <c r="O955" s="590"/>
      <c r="P955" s="590"/>
      <c r="Q955" s="590"/>
      <c r="R955" s="590"/>
      <c r="S955" s="590"/>
      <c r="T955" s="590"/>
      <c r="U955" s="590"/>
      <c r="V955" s="590"/>
      <c r="W955" s="590"/>
      <c r="X955" s="590"/>
      <c r="Y955" s="590"/>
      <c r="Z955" s="590"/>
    </row>
    <row r="956" spans="1:26" ht="13.5" customHeight="1">
      <c r="A956" s="589"/>
      <c r="B956" s="590"/>
      <c r="C956" s="590"/>
      <c r="D956" s="605"/>
      <c r="E956" s="590"/>
      <c r="F956" s="625"/>
      <c r="G956" s="590"/>
      <c r="H956" s="590"/>
      <c r="I956" s="590"/>
      <c r="J956" s="590"/>
      <c r="K956" s="590"/>
      <c r="L956" s="590"/>
      <c r="M956" s="590"/>
      <c r="N956" s="590"/>
      <c r="O956" s="590"/>
      <c r="P956" s="590"/>
      <c r="Q956" s="590"/>
      <c r="R956" s="590"/>
      <c r="S956" s="590"/>
      <c r="T956" s="590"/>
      <c r="U956" s="590"/>
      <c r="V956" s="590"/>
      <c r="W956" s="590"/>
      <c r="X956" s="590"/>
      <c r="Y956" s="590"/>
      <c r="Z956" s="590"/>
    </row>
    <row r="957" spans="1:26" ht="13.5" customHeight="1">
      <c r="A957" s="589"/>
      <c r="B957" s="590"/>
      <c r="C957" s="590"/>
      <c r="D957" s="605"/>
      <c r="E957" s="590"/>
      <c r="F957" s="625"/>
      <c r="G957" s="590"/>
      <c r="H957" s="590"/>
      <c r="I957" s="590"/>
      <c r="J957" s="590"/>
      <c r="K957" s="590"/>
      <c r="L957" s="590"/>
      <c r="M957" s="590"/>
      <c r="N957" s="590"/>
      <c r="O957" s="590"/>
      <c r="P957" s="590"/>
      <c r="Q957" s="590"/>
      <c r="R957" s="590"/>
      <c r="S957" s="590"/>
      <c r="T957" s="590"/>
      <c r="U957" s="590"/>
      <c r="V957" s="590"/>
      <c r="W957" s="590"/>
      <c r="X957" s="590"/>
      <c r="Y957" s="590"/>
      <c r="Z957" s="590"/>
    </row>
    <row r="958" spans="1:26" ht="13.5" customHeight="1">
      <c r="A958" s="589"/>
      <c r="B958" s="590"/>
      <c r="C958" s="590"/>
      <c r="D958" s="605"/>
      <c r="E958" s="590"/>
      <c r="F958" s="625"/>
      <c r="G958" s="590"/>
      <c r="H958" s="590"/>
      <c r="I958" s="590"/>
      <c r="J958" s="590"/>
      <c r="K958" s="590"/>
      <c r="L958" s="590"/>
      <c r="M958" s="590"/>
      <c r="N958" s="590"/>
      <c r="O958" s="590"/>
      <c r="P958" s="590"/>
      <c r="Q958" s="590"/>
      <c r="R958" s="590"/>
      <c r="S958" s="590"/>
      <c r="T958" s="590"/>
      <c r="U958" s="590"/>
      <c r="V958" s="590"/>
      <c r="W958" s="590"/>
      <c r="X958" s="590"/>
      <c r="Y958" s="590"/>
      <c r="Z958" s="590"/>
    </row>
    <row r="959" spans="1:26" ht="13.5" customHeight="1">
      <c r="A959" s="589"/>
      <c r="B959" s="590"/>
      <c r="C959" s="590"/>
      <c r="D959" s="605"/>
      <c r="E959" s="590"/>
      <c r="F959" s="625"/>
      <c r="G959" s="590"/>
      <c r="H959" s="590"/>
      <c r="I959" s="590"/>
      <c r="J959" s="590"/>
      <c r="K959" s="590"/>
      <c r="L959" s="590"/>
      <c r="M959" s="590"/>
      <c r="N959" s="590"/>
      <c r="O959" s="590"/>
      <c r="P959" s="590"/>
      <c r="Q959" s="590"/>
      <c r="R959" s="590"/>
      <c r="S959" s="590"/>
      <c r="T959" s="590"/>
      <c r="U959" s="590"/>
      <c r="V959" s="590"/>
      <c r="W959" s="590"/>
      <c r="X959" s="590"/>
      <c r="Y959" s="590"/>
      <c r="Z959" s="590"/>
    </row>
    <row r="960" spans="1:26" ht="13.5" customHeight="1">
      <c r="A960" s="589"/>
      <c r="B960" s="590"/>
      <c r="C960" s="590"/>
      <c r="D960" s="605"/>
      <c r="E960" s="590"/>
      <c r="F960" s="625"/>
      <c r="G960" s="590"/>
      <c r="H960" s="590"/>
      <c r="I960" s="590"/>
      <c r="J960" s="590"/>
      <c r="K960" s="590"/>
      <c r="L960" s="590"/>
      <c r="M960" s="590"/>
      <c r="N960" s="590"/>
      <c r="O960" s="590"/>
      <c r="P960" s="590"/>
      <c r="Q960" s="590"/>
      <c r="R960" s="590"/>
      <c r="S960" s="590"/>
      <c r="T960" s="590"/>
      <c r="U960" s="590"/>
      <c r="V960" s="590"/>
      <c r="W960" s="590"/>
      <c r="X960" s="590"/>
      <c r="Y960" s="590"/>
      <c r="Z960" s="590"/>
    </row>
    <row r="961" spans="1:26" ht="13.5" customHeight="1">
      <c r="A961" s="589"/>
      <c r="B961" s="590"/>
      <c r="C961" s="590"/>
      <c r="D961" s="605"/>
      <c r="E961" s="590"/>
      <c r="F961" s="625"/>
      <c r="G961" s="590"/>
      <c r="H961" s="590"/>
      <c r="I961" s="590"/>
      <c r="J961" s="590"/>
      <c r="K961" s="590"/>
      <c r="L961" s="590"/>
      <c r="M961" s="590"/>
      <c r="N961" s="590"/>
      <c r="O961" s="590"/>
      <c r="P961" s="590"/>
      <c r="Q961" s="590"/>
      <c r="R961" s="590"/>
      <c r="S961" s="590"/>
      <c r="T961" s="590"/>
      <c r="U961" s="590"/>
      <c r="V961" s="590"/>
      <c r="W961" s="590"/>
      <c r="X961" s="590"/>
      <c r="Y961" s="590"/>
      <c r="Z961" s="590"/>
    </row>
    <row r="962" spans="1:26" ht="13.5" customHeight="1">
      <c r="A962" s="589"/>
      <c r="B962" s="590"/>
      <c r="C962" s="590"/>
      <c r="D962" s="605"/>
      <c r="E962" s="590"/>
      <c r="F962" s="625"/>
      <c r="G962" s="590"/>
      <c r="H962" s="590"/>
      <c r="I962" s="590"/>
      <c r="J962" s="590"/>
      <c r="K962" s="590"/>
      <c r="L962" s="590"/>
      <c r="M962" s="590"/>
      <c r="N962" s="590"/>
      <c r="O962" s="590"/>
      <c r="P962" s="590"/>
      <c r="Q962" s="590"/>
      <c r="R962" s="590"/>
      <c r="S962" s="590"/>
      <c r="T962" s="590"/>
      <c r="U962" s="590"/>
      <c r="V962" s="590"/>
      <c r="W962" s="590"/>
      <c r="X962" s="590"/>
      <c r="Y962" s="590"/>
      <c r="Z962" s="590"/>
    </row>
    <row r="963" spans="1:26" ht="13.5" customHeight="1">
      <c r="A963" s="589"/>
      <c r="B963" s="590"/>
      <c r="C963" s="590"/>
      <c r="D963" s="605"/>
      <c r="E963" s="590"/>
      <c r="F963" s="625"/>
      <c r="G963" s="590"/>
      <c r="H963" s="590"/>
      <c r="I963" s="590"/>
      <c r="J963" s="590"/>
      <c r="K963" s="590"/>
      <c r="L963" s="590"/>
      <c r="M963" s="590"/>
      <c r="N963" s="590"/>
      <c r="O963" s="590"/>
      <c r="P963" s="590"/>
      <c r="Q963" s="590"/>
      <c r="R963" s="590"/>
      <c r="S963" s="590"/>
      <c r="T963" s="590"/>
      <c r="U963" s="590"/>
      <c r="V963" s="590"/>
      <c r="W963" s="590"/>
      <c r="X963" s="590"/>
      <c r="Y963" s="590"/>
      <c r="Z963" s="590"/>
    </row>
    <row r="964" spans="1:26" ht="13.5" customHeight="1">
      <c r="A964" s="589"/>
      <c r="B964" s="590"/>
      <c r="C964" s="590"/>
      <c r="D964" s="605"/>
      <c r="E964" s="590"/>
      <c r="F964" s="625"/>
      <c r="G964" s="590"/>
      <c r="H964" s="590"/>
      <c r="I964" s="590"/>
      <c r="J964" s="590"/>
      <c r="K964" s="590"/>
      <c r="L964" s="590"/>
      <c r="M964" s="590"/>
      <c r="N964" s="590"/>
      <c r="O964" s="590"/>
      <c r="P964" s="590"/>
      <c r="Q964" s="590"/>
      <c r="R964" s="590"/>
      <c r="S964" s="590"/>
      <c r="T964" s="590"/>
      <c r="U964" s="590"/>
      <c r="V964" s="590"/>
      <c r="W964" s="590"/>
      <c r="X964" s="590"/>
      <c r="Y964" s="590"/>
      <c r="Z964" s="590"/>
    </row>
    <row r="965" spans="1:26" ht="13.5" customHeight="1">
      <c r="A965" s="589"/>
      <c r="B965" s="590"/>
      <c r="C965" s="590"/>
      <c r="D965" s="605"/>
      <c r="E965" s="590"/>
      <c r="F965" s="625"/>
      <c r="G965" s="590"/>
      <c r="H965" s="590"/>
      <c r="I965" s="590"/>
      <c r="J965" s="590"/>
      <c r="K965" s="590"/>
      <c r="L965" s="590"/>
      <c r="M965" s="590"/>
      <c r="N965" s="590"/>
      <c r="O965" s="590"/>
      <c r="P965" s="590"/>
      <c r="Q965" s="590"/>
      <c r="R965" s="590"/>
      <c r="S965" s="590"/>
      <c r="T965" s="590"/>
      <c r="U965" s="590"/>
      <c r="V965" s="590"/>
      <c r="W965" s="590"/>
      <c r="X965" s="590"/>
      <c r="Y965" s="590"/>
      <c r="Z965" s="590"/>
    </row>
    <row r="966" spans="1:26" ht="13.5" customHeight="1">
      <c r="A966" s="589"/>
      <c r="B966" s="590"/>
      <c r="C966" s="590"/>
      <c r="D966" s="605"/>
      <c r="E966" s="590"/>
      <c r="F966" s="625"/>
      <c r="G966" s="590"/>
      <c r="H966" s="590"/>
      <c r="I966" s="590"/>
      <c r="J966" s="590"/>
      <c r="K966" s="590"/>
      <c r="L966" s="590"/>
      <c r="M966" s="590"/>
      <c r="N966" s="590"/>
      <c r="O966" s="590"/>
      <c r="P966" s="590"/>
      <c r="Q966" s="590"/>
      <c r="R966" s="590"/>
      <c r="S966" s="590"/>
      <c r="T966" s="590"/>
      <c r="U966" s="590"/>
      <c r="V966" s="590"/>
      <c r="W966" s="590"/>
      <c r="X966" s="590"/>
      <c r="Y966" s="590"/>
      <c r="Z966" s="590"/>
    </row>
    <row r="967" spans="1:26" ht="13.5" customHeight="1">
      <c r="A967" s="589"/>
      <c r="B967" s="590"/>
      <c r="C967" s="590"/>
      <c r="D967" s="605"/>
      <c r="E967" s="590"/>
      <c r="F967" s="625"/>
      <c r="G967" s="590"/>
      <c r="H967" s="590"/>
      <c r="I967" s="590"/>
      <c r="J967" s="590"/>
      <c r="K967" s="590"/>
      <c r="L967" s="590"/>
      <c r="M967" s="590"/>
      <c r="N967" s="590"/>
      <c r="O967" s="590"/>
      <c r="P967" s="590"/>
      <c r="Q967" s="590"/>
      <c r="R967" s="590"/>
      <c r="S967" s="590"/>
      <c r="T967" s="590"/>
      <c r="U967" s="590"/>
      <c r="V967" s="590"/>
      <c r="W967" s="590"/>
      <c r="X967" s="590"/>
      <c r="Y967" s="590"/>
      <c r="Z967" s="590"/>
    </row>
    <row r="968" spans="1:26" ht="13.5" customHeight="1">
      <c r="A968" s="589"/>
      <c r="B968" s="590"/>
      <c r="C968" s="590"/>
      <c r="D968" s="605"/>
      <c r="E968" s="590"/>
      <c r="F968" s="625"/>
      <c r="G968" s="590"/>
      <c r="H968" s="590"/>
      <c r="I968" s="590"/>
      <c r="J968" s="590"/>
      <c r="K968" s="590"/>
      <c r="L968" s="590"/>
      <c r="M968" s="590"/>
      <c r="N968" s="590"/>
      <c r="O968" s="590"/>
      <c r="P968" s="590"/>
      <c r="Q968" s="590"/>
      <c r="R968" s="590"/>
      <c r="S968" s="590"/>
      <c r="T968" s="590"/>
      <c r="U968" s="590"/>
      <c r="V968" s="590"/>
      <c r="W968" s="590"/>
      <c r="X968" s="590"/>
      <c r="Y968" s="590"/>
      <c r="Z968" s="590"/>
    </row>
    <row r="969" spans="1:26" ht="13.5" customHeight="1">
      <c r="A969" s="589"/>
      <c r="B969" s="590"/>
      <c r="C969" s="590"/>
      <c r="D969" s="605"/>
      <c r="E969" s="590"/>
      <c r="F969" s="625"/>
      <c r="G969" s="590"/>
      <c r="H969" s="590"/>
      <c r="I969" s="590"/>
      <c r="J969" s="590"/>
      <c r="K969" s="590"/>
      <c r="L969" s="590"/>
      <c r="M969" s="590"/>
      <c r="N969" s="590"/>
      <c r="O969" s="590"/>
      <c r="P969" s="590"/>
      <c r="Q969" s="590"/>
      <c r="R969" s="590"/>
      <c r="S969" s="590"/>
      <c r="T969" s="590"/>
      <c r="U969" s="590"/>
      <c r="V969" s="590"/>
      <c r="W969" s="590"/>
      <c r="X969" s="590"/>
      <c r="Y969" s="590"/>
      <c r="Z969" s="590"/>
    </row>
    <row r="970" spans="1:26" ht="13.5" customHeight="1">
      <c r="A970" s="589"/>
      <c r="B970" s="590"/>
      <c r="C970" s="590"/>
      <c r="D970" s="605"/>
      <c r="E970" s="590"/>
      <c r="F970" s="625"/>
      <c r="G970" s="590"/>
      <c r="H970" s="590"/>
      <c r="I970" s="590"/>
      <c r="J970" s="590"/>
      <c r="K970" s="590"/>
      <c r="L970" s="590"/>
      <c r="M970" s="590"/>
      <c r="N970" s="590"/>
      <c r="O970" s="590"/>
      <c r="P970" s="590"/>
      <c r="Q970" s="590"/>
      <c r="R970" s="590"/>
      <c r="S970" s="590"/>
      <c r="T970" s="590"/>
      <c r="U970" s="590"/>
      <c r="V970" s="590"/>
      <c r="W970" s="590"/>
      <c r="X970" s="590"/>
      <c r="Y970" s="590"/>
      <c r="Z970" s="590"/>
    </row>
    <row r="971" spans="1:26" ht="13.5" customHeight="1">
      <c r="A971" s="589"/>
      <c r="B971" s="590"/>
      <c r="C971" s="590"/>
      <c r="D971" s="605"/>
      <c r="E971" s="590"/>
      <c r="F971" s="625"/>
      <c r="G971" s="590"/>
      <c r="H971" s="590"/>
      <c r="I971" s="590"/>
      <c r="J971" s="590"/>
      <c r="K971" s="590"/>
      <c r="L971" s="590"/>
      <c r="M971" s="590"/>
      <c r="N971" s="590"/>
      <c r="O971" s="590"/>
      <c r="P971" s="590"/>
      <c r="Q971" s="590"/>
      <c r="R971" s="590"/>
      <c r="S971" s="590"/>
      <c r="T971" s="590"/>
      <c r="U971" s="590"/>
      <c r="V971" s="590"/>
      <c r="W971" s="590"/>
      <c r="X971" s="590"/>
      <c r="Y971" s="590"/>
      <c r="Z971" s="590"/>
    </row>
    <row r="972" spans="1:26" ht="13.5" customHeight="1">
      <c r="A972" s="589"/>
      <c r="B972" s="590"/>
      <c r="C972" s="590"/>
      <c r="D972" s="605"/>
      <c r="E972" s="590"/>
      <c r="F972" s="625"/>
      <c r="G972" s="590"/>
      <c r="H972" s="590"/>
      <c r="I972" s="590"/>
      <c r="J972" s="590"/>
      <c r="K972" s="590"/>
      <c r="L972" s="590"/>
      <c r="M972" s="590"/>
      <c r="N972" s="590"/>
      <c r="O972" s="590"/>
      <c r="P972" s="590"/>
      <c r="Q972" s="590"/>
      <c r="R972" s="590"/>
      <c r="S972" s="590"/>
      <c r="T972" s="590"/>
      <c r="U972" s="590"/>
      <c r="V972" s="590"/>
      <c r="W972" s="590"/>
      <c r="X972" s="590"/>
      <c r="Y972" s="590"/>
      <c r="Z972" s="590"/>
    </row>
    <row r="973" spans="1:26" ht="13.5" customHeight="1">
      <c r="A973" s="589"/>
      <c r="B973" s="590"/>
      <c r="C973" s="590"/>
      <c r="D973" s="605"/>
      <c r="E973" s="590"/>
      <c r="F973" s="625"/>
      <c r="G973" s="590"/>
      <c r="H973" s="590"/>
      <c r="I973" s="590"/>
      <c r="J973" s="590"/>
      <c r="K973" s="590"/>
      <c r="L973" s="590"/>
      <c r="M973" s="590"/>
      <c r="N973" s="590"/>
      <c r="O973" s="590"/>
      <c r="P973" s="590"/>
      <c r="Q973" s="590"/>
      <c r="R973" s="590"/>
      <c r="S973" s="590"/>
      <c r="T973" s="590"/>
      <c r="U973" s="590"/>
      <c r="V973" s="590"/>
      <c r="W973" s="590"/>
      <c r="X973" s="590"/>
      <c r="Y973" s="590"/>
      <c r="Z973" s="590"/>
    </row>
    <row r="974" spans="1:26" ht="13.5" customHeight="1">
      <c r="A974" s="589"/>
      <c r="B974" s="590"/>
      <c r="C974" s="590"/>
      <c r="D974" s="605"/>
      <c r="E974" s="590"/>
      <c r="F974" s="625"/>
      <c r="G974" s="590"/>
      <c r="H974" s="590"/>
      <c r="I974" s="590"/>
      <c r="J974" s="590"/>
      <c r="K974" s="590"/>
      <c r="L974" s="590"/>
      <c r="M974" s="590"/>
      <c r="N974" s="590"/>
      <c r="O974" s="590"/>
      <c r="P974" s="590"/>
      <c r="Q974" s="590"/>
      <c r="R974" s="590"/>
      <c r="S974" s="590"/>
      <c r="T974" s="590"/>
      <c r="U974" s="590"/>
      <c r="V974" s="590"/>
      <c r="W974" s="590"/>
      <c r="X974" s="590"/>
      <c r="Y974" s="590"/>
      <c r="Z974" s="590"/>
    </row>
    <row r="975" spans="1:26" ht="13.5" customHeight="1">
      <c r="A975" s="589"/>
      <c r="B975" s="590"/>
      <c r="C975" s="590"/>
      <c r="D975" s="605"/>
      <c r="E975" s="590"/>
      <c r="F975" s="625"/>
      <c r="G975" s="590"/>
      <c r="H975" s="590"/>
      <c r="I975" s="590"/>
      <c r="J975" s="590"/>
      <c r="K975" s="590"/>
      <c r="L975" s="590"/>
      <c r="M975" s="590"/>
      <c r="N975" s="590"/>
      <c r="O975" s="590"/>
      <c r="P975" s="590"/>
      <c r="Q975" s="590"/>
      <c r="R975" s="590"/>
      <c r="S975" s="590"/>
      <c r="T975" s="590"/>
      <c r="U975" s="590"/>
      <c r="V975" s="590"/>
      <c r="W975" s="590"/>
      <c r="X975" s="590"/>
      <c r="Y975" s="590"/>
      <c r="Z975" s="590"/>
    </row>
    <row r="976" spans="1:26" ht="13.5" customHeight="1">
      <c r="A976" s="589"/>
      <c r="B976" s="590"/>
      <c r="C976" s="590"/>
      <c r="D976" s="605"/>
      <c r="E976" s="590"/>
      <c r="F976" s="625"/>
      <c r="G976" s="590"/>
      <c r="H976" s="590"/>
      <c r="I976" s="590"/>
      <c r="J976" s="590"/>
      <c r="K976" s="590"/>
      <c r="L976" s="590"/>
      <c r="M976" s="590"/>
      <c r="N976" s="590"/>
      <c r="O976" s="590"/>
      <c r="P976" s="590"/>
      <c r="Q976" s="590"/>
      <c r="R976" s="590"/>
      <c r="S976" s="590"/>
      <c r="T976" s="590"/>
      <c r="U976" s="590"/>
      <c r="V976" s="590"/>
      <c r="W976" s="590"/>
      <c r="X976" s="590"/>
      <c r="Y976" s="590"/>
      <c r="Z976" s="590"/>
    </row>
    <row r="977" spans="1:26" ht="13.5" customHeight="1">
      <c r="A977" s="589"/>
      <c r="B977" s="590"/>
      <c r="C977" s="590"/>
      <c r="D977" s="605"/>
      <c r="E977" s="590"/>
      <c r="F977" s="625"/>
      <c r="G977" s="590"/>
      <c r="H977" s="590"/>
      <c r="I977" s="590"/>
      <c r="J977" s="590"/>
      <c r="K977" s="590"/>
      <c r="L977" s="590"/>
      <c r="M977" s="590"/>
      <c r="N977" s="590"/>
      <c r="O977" s="590"/>
      <c r="P977" s="590"/>
      <c r="Q977" s="590"/>
      <c r="R977" s="590"/>
      <c r="S977" s="590"/>
      <c r="T977" s="590"/>
      <c r="U977" s="590"/>
      <c r="V977" s="590"/>
      <c r="W977" s="590"/>
      <c r="X977" s="590"/>
      <c r="Y977" s="590"/>
      <c r="Z977" s="590"/>
    </row>
    <row r="978" spans="1:26" ht="13.5" customHeight="1">
      <c r="A978" s="589"/>
      <c r="B978" s="590"/>
      <c r="C978" s="590"/>
      <c r="D978" s="605"/>
      <c r="E978" s="590"/>
      <c r="F978" s="625"/>
      <c r="G978" s="590"/>
      <c r="H978" s="590"/>
      <c r="I978" s="590"/>
      <c r="J978" s="590"/>
      <c r="K978" s="590"/>
      <c r="L978" s="590"/>
      <c r="M978" s="590"/>
      <c r="N978" s="590"/>
      <c r="O978" s="590"/>
      <c r="P978" s="590"/>
      <c r="Q978" s="590"/>
      <c r="R978" s="590"/>
      <c r="S978" s="590"/>
      <c r="T978" s="590"/>
      <c r="U978" s="590"/>
      <c r="V978" s="590"/>
      <c r="W978" s="590"/>
      <c r="X978" s="590"/>
      <c r="Y978" s="590"/>
      <c r="Z978" s="590"/>
    </row>
    <row r="979" spans="1:26" ht="13.5" customHeight="1">
      <c r="A979" s="589"/>
      <c r="B979" s="590"/>
      <c r="C979" s="590"/>
      <c r="D979" s="605"/>
      <c r="E979" s="590"/>
      <c r="F979" s="625"/>
      <c r="G979" s="590"/>
      <c r="H979" s="590"/>
      <c r="I979" s="590"/>
      <c r="J979" s="590"/>
      <c r="K979" s="590"/>
      <c r="L979" s="590"/>
      <c r="M979" s="590"/>
      <c r="N979" s="590"/>
      <c r="O979" s="590"/>
      <c r="P979" s="590"/>
      <c r="Q979" s="590"/>
      <c r="R979" s="590"/>
      <c r="S979" s="590"/>
      <c r="T979" s="590"/>
      <c r="U979" s="590"/>
      <c r="V979" s="590"/>
      <c r="W979" s="590"/>
      <c r="X979" s="590"/>
      <c r="Y979" s="590"/>
      <c r="Z979" s="590"/>
    </row>
    <row r="980" spans="1:26" ht="13.5" customHeight="1">
      <c r="A980" s="589"/>
      <c r="B980" s="590"/>
      <c r="C980" s="590"/>
      <c r="D980" s="605"/>
      <c r="E980" s="590"/>
      <c r="F980" s="625"/>
      <c r="G980" s="590"/>
      <c r="H980" s="590"/>
      <c r="I980" s="590"/>
      <c r="J980" s="590"/>
      <c r="K980" s="590"/>
      <c r="L980" s="590"/>
      <c r="M980" s="590"/>
      <c r="N980" s="590"/>
      <c r="O980" s="590"/>
      <c r="P980" s="590"/>
      <c r="Q980" s="590"/>
      <c r="R980" s="590"/>
      <c r="S980" s="590"/>
      <c r="T980" s="590"/>
      <c r="U980" s="590"/>
      <c r="V980" s="590"/>
      <c r="W980" s="590"/>
      <c r="X980" s="590"/>
      <c r="Y980" s="590"/>
      <c r="Z980" s="590"/>
    </row>
    <row r="981" spans="1:26" ht="13.5" customHeight="1">
      <c r="A981" s="589"/>
      <c r="B981" s="590"/>
      <c r="C981" s="590"/>
      <c r="D981" s="605"/>
      <c r="E981" s="590"/>
      <c r="F981" s="625"/>
      <c r="G981" s="590"/>
      <c r="H981" s="590"/>
      <c r="I981" s="590"/>
      <c r="J981" s="590"/>
      <c r="K981" s="590"/>
      <c r="L981" s="590"/>
      <c r="M981" s="590"/>
      <c r="N981" s="590"/>
      <c r="O981" s="590"/>
      <c r="P981" s="590"/>
      <c r="Q981" s="590"/>
      <c r="R981" s="590"/>
      <c r="S981" s="590"/>
      <c r="T981" s="590"/>
      <c r="U981" s="590"/>
      <c r="V981" s="590"/>
      <c r="W981" s="590"/>
      <c r="X981" s="590"/>
      <c r="Y981" s="590"/>
      <c r="Z981" s="590"/>
    </row>
    <row r="982" spans="1:26" ht="13.5" customHeight="1">
      <c r="A982" s="589"/>
      <c r="B982" s="590"/>
      <c r="C982" s="590"/>
      <c r="D982" s="605"/>
      <c r="E982" s="590"/>
      <c r="F982" s="625"/>
      <c r="G982" s="590"/>
      <c r="H982" s="590"/>
      <c r="I982" s="590"/>
      <c r="J982" s="590"/>
      <c r="K982" s="590"/>
      <c r="L982" s="590"/>
      <c r="M982" s="590"/>
      <c r="N982" s="590"/>
      <c r="O982" s="590"/>
      <c r="P982" s="590"/>
      <c r="Q982" s="590"/>
      <c r="R982" s="590"/>
      <c r="S982" s="590"/>
      <c r="T982" s="590"/>
      <c r="U982" s="590"/>
      <c r="V982" s="590"/>
      <c r="W982" s="590"/>
      <c r="X982" s="590"/>
      <c r="Y982" s="590"/>
      <c r="Z982" s="590"/>
    </row>
    <row r="983" spans="1:26" ht="13.5" customHeight="1">
      <c r="A983" s="589"/>
      <c r="B983" s="590"/>
      <c r="C983" s="590"/>
      <c r="D983" s="605"/>
      <c r="E983" s="590"/>
      <c r="F983" s="625"/>
      <c r="G983" s="590"/>
      <c r="H983" s="590"/>
      <c r="I983" s="590"/>
      <c r="J983" s="590"/>
      <c r="K983" s="590"/>
      <c r="L983" s="590"/>
      <c r="M983" s="590"/>
      <c r="N983" s="590"/>
      <c r="O983" s="590"/>
      <c r="P983" s="590"/>
      <c r="Q983" s="590"/>
      <c r="R983" s="590"/>
      <c r="S983" s="590"/>
      <c r="T983" s="590"/>
      <c r="U983" s="590"/>
      <c r="V983" s="590"/>
      <c r="W983" s="590"/>
      <c r="X983" s="590"/>
      <c r="Y983" s="590"/>
      <c r="Z983" s="590"/>
    </row>
    <row r="984" spans="1:26" ht="13.5" customHeight="1">
      <c r="A984" s="589"/>
      <c r="B984" s="590"/>
      <c r="C984" s="590"/>
      <c r="D984" s="605"/>
      <c r="E984" s="590"/>
      <c r="F984" s="625"/>
      <c r="G984" s="590"/>
      <c r="H984" s="590"/>
      <c r="I984" s="590"/>
      <c r="J984" s="590"/>
      <c r="K984" s="590"/>
      <c r="L984" s="590"/>
      <c r="M984" s="590"/>
      <c r="N984" s="590"/>
      <c r="O984" s="590"/>
      <c r="P984" s="590"/>
      <c r="Q984" s="590"/>
      <c r="R984" s="590"/>
      <c r="S984" s="590"/>
      <c r="T984" s="590"/>
      <c r="U984" s="590"/>
      <c r="V984" s="590"/>
      <c r="W984" s="590"/>
      <c r="X984" s="590"/>
      <c r="Y984" s="590"/>
      <c r="Z984" s="590"/>
    </row>
    <row r="985" spans="1:26" ht="13.5" customHeight="1">
      <c r="A985" s="589"/>
      <c r="B985" s="590"/>
      <c r="C985" s="590"/>
      <c r="D985" s="605"/>
      <c r="E985" s="590"/>
      <c r="F985" s="625"/>
      <c r="G985" s="590"/>
      <c r="H985" s="590"/>
      <c r="I985" s="590"/>
      <c r="J985" s="590"/>
      <c r="K985" s="590"/>
      <c r="L985" s="590"/>
      <c r="M985" s="590"/>
      <c r="N985" s="590"/>
      <c r="O985" s="590"/>
      <c r="P985" s="590"/>
      <c r="Q985" s="590"/>
      <c r="R985" s="590"/>
      <c r="S985" s="590"/>
      <c r="T985" s="590"/>
      <c r="U985" s="590"/>
      <c r="V985" s="590"/>
      <c r="W985" s="590"/>
      <c r="X985" s="590"/>
      <c r="Y985" s="590"/>
      <c r="Z985" s="590"/>
    </row>
    <row r="986" spans="1:26" ht="13.5" customHeight="1">
      <c r="A986" s="589"/>
      <c r="B986" s="590"/>
      <c r="C986" s="590"/>
      <c r="D986" s="605"/>
      <c r="E986" s="590"/>
      <c r="F986" s="625"/>
      <c r="G986" s="590"/>
      <c r="H986" s="590"/>
      <c r="I986" s="590"/>
      <c r="J986" s="590"/>
      <c r="K986" s="590"/>
      <c r="L986" s="590"/>
      <c r="M986" s="590"/>
      <c r="N986" s="590"/>
      <c r="O986" s="590"/>
      <c r="P986" s="590"/>
      <c r="Q986" s="590"/>
      <c r="R986" s="590"/>
      <c r="S986" s="590"/>
      <c r="T986" s="590"/>
      <c r="U986" s="590"/>
      <c r="V986" s="590"/>
      <c r="W986" s="590"/>
      <c r="X986" s="590"/>
      <c r="Y986" s="590"/>
      <c r="Z986" s="590"/>
    </row>
    <row r="987" spans="1:26" ht="13.5" customHeight="1">
      <c r="A987" s="589"/>
      <c r="B987" s="590"/>
      <c r="C987" s="590"/>
      <c r="D987" s="605"/>
      <c r="E987" s="590"/>
      <c r="F987" s="625"/>
      <c r="G987" s="590"/>
      <c r="H987" s="590"/>
      <c r="I987" s="590"/>
      <c r="J987" s="590"/>
      <c r="K987" s="590"/>
      <c r="L987" s="590"/>
      <c r="M987" s="590"/>
      <c r="N987" s="590"/>
      <c r="O987" s="590"/>
      <c r="P987" s="590"/>
      <c r="Q987" s="590"/>
      <c r="R987" s="590"/>
      <c r="S987" s="590"/>
      <c r="T987" s="590"/>
      <c r="U987" s="590"/>
      <c r="V987" s="590"/>
      <c r="W987" s="590"/>
      <c r="X987" s="590"/>
      <c r="Y987" s="590"/>
      <c r="Z987" s="590"/>
    </row>
    <row r="988" spans="1:26" ht="13.5" customHeight="1">
      <c r="A988" s="589"/>
      <c r="B988" s="590"/>
      <c r="C988" s="590"/>
      <c r="D988" s="605"/>
      <c r="E988" s="590"/>
      <c r="F988" s="625"/>
      <c r="G988" s="590"/>
      <c r="H988" s="590"/>
      <c r="I988" s="590"/>
      <c r="J988" s="590"/>
      <c r="K988" s="590"/>
      <c r="L988" s="590"/>
      <c r="M988" s="590"/>
      <c r="N988" s="590"/>
      <c r="O988" s="590"/>
      <c r="P988" s="590"/>
      <c r="Q988" s="590"/>
      <c r="R988" s="590"/>
      <c r="S988" s="590"/>
      <c r="T988" s="590"/>
      <c r="U988" s="590"/>
      <c r="V988" s="590"/>
      <c r="W988" s="590"/>
      <c r="X988" s="590"/>
      <c r="Y988" s="590"/>
      <c r="Z988" s="590"/>
    </row>
    <row r="989" spans="1:26" ht="13.5" customHeight="1">
      <c r="A989" s="589"/>
      <c r="B989" s="590"/>
      <c r="C989" s="590"/>
      <c r="D989" s="605"/>
      <c r="E989" s="590"/>
      <c r="F989" s="625"/>
      <c r="G989" s="590"/>
      <c r="H989" s="590"/>
      <c r="I989" s="590"/>
      <c r="J989" s="590"/>
      <c r="K989" s="590"/>
      <c r="L989" s="590"/>
      <c r="M989" s="590"/>
      <c r="N989" s="590"/>
      <c r="O989" s="590"/>
      <c r="P989" s="590"/>
      <c r="Q989" s="590"/>
      <c r="R989" s="590"/>
      <c r="S989" s="590"/>
      <c r="T989" s="590"/>
      <c r="U989" s="590"/>
      <c r="V989" s="590"/>
      <c r="W989" s="590"/>
      <c r="X989" s="590"/>
      <c r="Y989" s="590"/>
      <c r="Z989" s="590"/>
    </row>
    <row r="990" spans="1:26" ht="13.5" customHeight="1">
      <c r="A990" s="589"/>
      <c r="B990" s="590"/>
      <c r="C990" s="590"/>
      <c r="D990" s="605"/>
      <c r="E990" s="590"/>
      <c r="F990" s="625"/>
      <c r="G990" s="590"/>
      <c r="H990" s="590"/>
      <c r="I990" s="590"/>
      <c r="J990" s="590"/>
      <c r="K990" s="590"/>
      <c r="L990" s="590"/>
      <c r="M990" s="590"/>
      <c r="N990" s="590"/>
      <c r="O990" s="590"/>
      <c r="P990" s="590"/>
      <c r="Q990" s="590"/>
      <c r="R990" s="590"/>
      <c r="S990" s="590"/>
      <c r="T990" s="590"/>
      <c r="U990" s="590"/>
      <c r="V990" s="590"/>
      <c r="W990" s="590"/>
      <c r="X990" s="590"/>
      <c r="Y990" s="590"/>
      <c r="Z990" s="590"/>
    </row>
    <row r="991" spans="1:26" ht="13.5" customHeight="1">
      <c r="A991" s="589"/>
      <c r="B991" s="590"/>
      <c r="C991" s="590"/>
      <c r="D991" s="605"/>
      <c r="E991" s="590"/>
      <c r="F991" s="625"/>
      <c r="G991" s="590"/>
      <c r="H991" s="590"/>
      <c r="I991" s="590"/>
      <c r="J991" s="590"/>
      <c r="K991" s="590"/>
      <c r="L991" s="590"/>
      <c r="M991" s="590"/>
      <c r="N991" s="590"/>
      <c r="O991" s="590"/>
      <c r="P991" s="590"/>
      <c r="Q991" s="590"/>
      <c r="R991" s="590"/>
      <c r="S991" s="590"/>
      <c r="T991" s="590"/>
      <c r="U991" s="590"/>
      <c r="V991" s="590"/>
      <c r="W991" s="590"/>
      <c r="X991" s="590"/>
      <c r="Y991" s="590"/>
      <c r="Z991" s="590"/>
    </row>
    <row r="992" spans="1:26" ht="13.5" customHeight="1">
      <c r="A992" s="589"/>
      <c r="B992" s="590"/>
      <c r="C992" s="590"/>
      <c r="D992" s="605"/>
      <c r="E992" s="590"/>
      <c r="F992" s="625"/>
      <c r="G992" s="590"/>
      <c r="H992" s="590"/>
      <c r="I992" s="590"/>
      <c r="J992" s="590"/>
      <c r="K992" s="590"/>
      <c r="L992" s="590"/>
      <c r="M992" s="590"/>
      <c r="N992" s="590"/>
      <c r="O992" s="590"/>
      <c r="P992" s="590"/>
      <c r="Q992" s="590"/>
      <c r="R992" s="590"/>
      <c r="S992" s="590"/>
      <c r="T992" s="590"/>
      <c r="U992" s="590"/>
      <c r="V992" s="590"/>
      <c r="W992" s="590"/>
      <c r="X992" s="590"/>
      <c r="Y992" s="590"/>
      <c r="Z992" s="590"/>
    </row>
    <row r="993" spans="1:26" ht="13.5" customHeight="1">
      <c r="A993" s="589"/>
      <c r="B993" s="590"/>
      <c r="C993" s="590"/>
      <c r="D993" s="605"/>
      <c r="E993" s="590"/>
      <c r="F993" s="625"/>
      <c r="G993" s="590"/>
      <c r="H993" s="590"/>
      <c r="I993" s="590"/>
      <c r="J993" s="590"/>
      <c r="K993" s="590"/>
      <c r="L993" s="590"/>
      <c r="M993" s="590"/>
      <c r="N993" s="590"/>
      <c r="O993" s="590"/>
      <c r="P993" s="590"/>
      <c r="Q993" s="590"/>
      <c r="R993" s="590"/>
      <c r="S993" s="590"/>
      <c r="T993" s="590"/>
      <c r="U993" s="590"/>
      <c r="V993" s="590"/>
      <c r="W993" s="590"/>
      <c r="X993" s="590"/>
      <c r="Y993" s="590"/>
      <c r="Z993" s="590"/>
    </row>
    <row r="994" spans="1:26" ht="13.5" customHeight="1">
      <c r="A994" s="589"/>
      <c r="B994" s="590"/>
      <c r="C994" s="590"/>
      <c r="D994" s="605"/>
      <c r="E994" s="590"/>
      <c r="F994" s="625"/>
      <c r="G994" s="590"/>
      <c r="H994" s="590"/>
      <c r="I994" s="590"/>
      <c r="J994" s="590"/>
      <c r="K994" s="590"/>
      <c r="L994" s="590"/>
      <c r="M994" s="590"/>
      <c r="N994" s="590"/>
      <c r="O994" s="590"/>
      <c r="P994" s="590"/>
      <c r="Q994" s="590"/>
      <c r="R994" s="590"/>
      <c r="S994" s="590"/>
      <c r="T994" s="590"/>
      <c r="U994" s="590"/>
      <c r="V994" s="590"/>
      <c r="W994" s="590"/>
      <c r="X994" s="590"/>
      <c r="Y994" s="590"/>
      <c r="Z994" s="590"/>
    </row>
    <row r="995" spans="1:26" ht="13.5" customHeight="1">
      <c r="A995" s="589"/>
      <c r="B995" s="590"/>
      <c r="C995" s="590"/>
      <c r="D995" s="605"/>
      <c r="E995" s="590"/>
      <c r="F995" s="625"/>
      <c r="G995" s="590"/>
      <c r="H995" s="590"/>
      <c r="I995" s="590"/>
      <c r="J995" s="590"/>
      <c r="K995" s="590"/>
      <c r="L995" s="590"/>
      <c r="M995" s="590"/>
      <c r="N995" s="590"/>
      <c r="O995" s="590"/>
      <c r="P995" s="590"/>
      <c r="Q995" s="590"/>
      <c r="R995" s="590"/>
      <c r="S995" s="590"/>
      <c r="T995" s="590"/>
      <c r="U995" s="590"/>
      <c r="V995" s="590"/>
      <c r="W995" s="590"/>
      <c r="X995" s="590"/>
      <c r="Y995" s="590"/>
      <c r="Z995" s="590"/>
    </row>
    <row r="996" spans="1:26" ht="13.5" customHeight="1">
      <c r="A996" s="589"/>
      <c r="B996" s="590"/>
      <c r="C996" s="590"/>
      <c r="D996" s="605"/>
      <c r="E996" s="590"/>
      <c r="F996" s="625"/>
      <c r="G996" s="590"/>
      <c r="H996" s="590"/>
      <c r="I996" s="590"/>
      <c r="J996" s="590"/>
      <c r="K996" s="590"/>
      <c r="L996" s="590"/>
      <c r="M996" s="590"/>
      <c r="N996" s="590"/>
      <c r="O996" s="590"/>
      <c r="P996" s="590"/>
      <c r="Q996" s="590"/>
      <c r="R996" s="590"/>
      <c r="S996" s="590"/>
      <c r="T996" s="590"/>
      <c r="U996" s="590"/>
      <c r="V996" s="590"/>
      <c r="W996" s="590"/>
      <c r="X996" s="590"/>
      <c r="Y996" s="590"/>
      <c r="Z996" s="590"/>
    </row>
    <row r="997" spans="1:26" ht="13.5" customHeight="1">
      <c r="A997" s="589"/>
      <c r="B997" s="590"/>
      <c r="C997" s="590"/>
      <c r="D997" s="605"/>
      <c r="E997" s="590"/>
      <c r="F997" s="625"/>
      <c r="G997" s="590"/>
      <c r="H997" s="590"/>
      <c r="I997" s="590"/>
      <c r="J997" s="590"/>
      <c r="K997" s="590"/>
      <c r="L997" s="590"/>
      <c r="M997" s="590"/>
      <c r="N997" s="590"/>
      <c r="O997" s="590"/>
      <c r="P997" s="590"/>
      <c r="Q997" s="590"/>
      <c r="R997" s="590"/>
      <c r="S997" s="590"/>
      <c r="T997" s="590"/>
      <c r="U997" s="590"/>
      <c r="V997" s="590"/>
      <c r="W997" s="590"/>
      <c r="X997" s="590"/>
      <c r="Y997" s="590"/>
      <c r="Z997" s="590"/>
    </row>
    <row r="998" spans="1:26" ht="13.5" customHeight="1">
      <c r="A998" s="589"/>
      <c r="B998" s="590"/>
      <c r="C998" s="590"/>
      <c r="D998" s="605"/>
      <c r="E998" s="590"/>
      <c r="F998" s="625"/>
      <c r="G998" s="590"/>
      <c r="H998" s="590"/>
      <c r="I998" s="590"/>
      <c r="J998" s="590"/>
      <c r="K998" s="590"/>
      <c r="L998" s="590"/>
      <c r="M998" s="590"/>
      <c r="N998" s="590"/>
      <c r="O998" s="590"/>
      <c r="P998" s="590"/>
      <c r="Q998" s="590"/>
      <c r="R998" s="590"/>
      <c r="S998" s="590"/>
      <c r="T998" s="590"/>
      <c r="U998" s="590"/>
      <c r="V998" s="590"/>
      <c r="W998" s="590"/>
      <c r="X998" s="590"/>
      <c r="Y998" s="590"/>
      <c r="Z998" s="590"/>
    </row>
    <row r="999" spans="1:26" ht="13.5" customHeight="1">
      <c r="A999" s="589"/>
      <c r="B999" s="590"/>
      <c r="C999" s="590"/>
      <c r="D999" s="605"/>
      <c r="E999" s="590"/>
      <c r="F999" s="625"/>
      <c r="G999" s="590"/>
      <c r="H999" s="590"/>
      <c r="I999" s="590"/>
      <c r="J999" s="590"/>
      <c r="K999" s="590"/>
      <c r="L999" s="590"/>
      <c r="M999" s="590"/>
      <c r="N999" s="590"/>
      <c r="O999" s="590"/>
      <c r="P999" s="590"/>
      <c r="Q999" s="590"/>
      <c r="R999" s="590"/>
      <c r="S999" s="590"/>
      <c r="T999" s="590"/>
      <c r="U999" s="590"/>
      <c r="V999" s="590"/>
      <c r="W999" s="590"/>
      <c r="X999" s="590"/>
      <c r="Y999" s="590"/>
      <c r="Z999" s="590"/>
    </row>
    <row r="1000" spans="1:26" ht="13.5" customHeight="1">
      <c r="A1000" s="589"/>
      <c r="B1000" s="590"/>
      <c r="C1000" s="590"/>
      <c r="D1000" s="605"/>
      <c r="E1000" s="590"/>
      <c r="F1000" s="625"/>
      <c r="G1000" s="590"/>
      <c r="H1000" s="590"/>
      <c r="I1000" s="590"/>
      <c r="J1000" s="590"/>
      <c r="K1000" s="590"/>
      <c r="L1000" s="590"/>
      <c r="M1000" s="590"/>
      <c r="N1000" s="590"/>
      <c r="O1000" s="590"/>
      <c r="P1000" s="590"/>
      <c r="Q1000" s="590"/>
      <c r="R1000" s="590"/>
      <c r="S1000" s="590"/>
      <c r="T1000" s="590"/>
      <c r="U1000" s="590"/>
      <c r="V1000" s="590"/>
      <c r="W1000" s="590"/>
      <c r="X1000" s="590"/>
      <c r="Y1000" s="590"/>
      <c r="Z1000" s="590"/>
    </row>
  </sheetData>
  <mergeCells count="5">
    <mergeCell ref="A75:B75"/>
    <mergeCell ref="A114:B114"/>
    <mergeCell ref="A149:C149"/>
    <mergeCell ref="A151:B151"/>
    <mergeCell ref="A156:C156"/>
  </mergeCells>
  <pageMargins left="0.511811024" right="0.511811024" top="0.78740157499999996" bottom="0.78740157499999996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sqref="A1:F1"/>
    </sheetView>
  </sheetViews>
  <sheetFormatPr defaultColWidth="14.42578125" defaultRowHeight="15" customHeight="1"/>
  <cols>
    <col min="1" max="1" width="12.7109375" customWidth="1"/>
    <col min="2" max="3" width="50.7109375" customWidth="1"/>
    <col min="4" max="4" width="12.7109375" customWidth="1"/>
    <col min="5" max="5" width="11.7109375" customWidth="1"/>
    <col min="6" max="6" width="11.28515625" customWidth="1"/>
    <col min="7" max="26" width="8.7109375" customWidth="1"/>
  </cols>
  <sheetData>
    <row r="1" spans="1:26">
      <c r="A1" s="671" t="s">
        <v>1243</v>
      </c>
      <c r="B1" s="672"/>
      <c r="C1" s="672"/>
      <c r="D1" s="672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</row>
    <row r="2" spans="1:26">
      <c r="A2" s="189" t="s">
        <v>1244</v>
      </c>
      <c r="B2" s="191">
        <v>2023</v>
      </c>
      <c r="C2" s="189" t="s">
        <v>1245</v>
      </c>
      <c r="D2" s="189">
        <v>0</v>
      </c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26">
      <c r="A3" s="192" t="s">
        <v>62</v>
      </c>
      <c r="B3" s="193" t="s">
        <v>65</v>
      </c>
      <c r="C3" s="193" t="s">
        <v>1246</v>
      </c>
      <c r="D3" s="194" t="s">
        <v>1247</v>
      </c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>
      <c r="A4" s="196">
        <v>45291</v>
      </c>
      <c r="B4" s="197"/>
      <c r="C4" s="198"/>
      <c r="D4" s="199">
        <f>D5</f>
        <v>128.1</v>
      </c>
      <c r="E4" s="190"/>
      <c r="F4" s="91"/>
      <c r="G4" s="91"/>
      <c r="H4" s="93"/>
      <c r="I4" s="93"/>
      <c r="J4" s="99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</row>
    <row r="5" spans="1:26">
      <c r="A5" s="200">
        <v>45329</v>
      </c>
      <c r="B5" s="190"/>
      <c r="C5" s="201"/>
      <c r="D5" s="199">
        <f>100+6+10+10+2.1</f>
        <v>128.1</v>
      </c>
      <c r="E5" s="190"/>
      <c r="F5" s="91"/>
      <c r="G5" s="91"/>
      <c r="H5" s="93"/>
      <c r="I5" s="93"/>
      <c r="J5" s="99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</row>
    <row r="6" spans="1:26">
      <c r="A6" s="200">
        <v>45438</v>
      </c>
      <c r="B6" s="190" t="s">
        <v>1248</v>
      </c>
      <c r="C6" s="202">
        <v>710</v>
      </c>
      <c r="D6" s="199">
        <f t="shared" ref="D6:D10" si="0">D5+C6</f>
        <v>838.1</v>
      </c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</row>
    <row r="7" spans="1:26">
      <c r="A7" s="200">
        <v>45463</v>
      </c>
      <c r="B7" s="190" t="s">
        <v>1249</v>
      </c>
      <c r="C7" s="202">
        <v>370</v>
      </c>
      <c r="D7" s="199">
        <f t="shared" si="0"/>
        <v>1208.0999999999999</v>
      </c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</row>
    <row r="8" spans="1:26">
      <c r="A8" s="200">
        <v>45480</v>
      </c>
      <c r="B8" s="190" t="s">
        <v>1250</v>
      </c>
      <c r="C8" s="202">
        <v>44</v>
      </c>
      <c r="D8" s="199">
        <f t="shared" si="0"/>
        <v>1252.0999999999999</v>
      </c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</row>
    <row r="9" spans="1:26">
      <c r="A9" s="200">
        <v>45574</v>
      </c>
      <c r="B9" s="190" t="s">
        <v>1251</v>
      </c>
      <c r="C9" s="202">
        <f>'DIA DAS CRIANÇAS'!D8</f>
        <v>410</v>
      </c>
      <c r="D9" s="199">
        <f t="shared" si="0"/>
        <v>1662.1</v>
      </c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</row>
    <row r="10" spans="1:26">
      <c r="A10" s="200">
        <v>45639</v>
      </c>
      <c r="B10" s="190" t="s">
        <v>1252</v>
      </c>
      <c r="C10" s="202">
        <v>835.75</v>
      </c>
      <c r="D10" s="199">
        <f t="shared" si="0"/>
        <v>2497.85</v>
      </c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</row>
    <row r="11" spans="1:26">
      <c r="A11" s="200">
        <v>45644</v>
      </c>
      <c r="B11" s="197" t="s">
        <v>1253</v>
      </c>
      <c r="C11" s="203">
        <v>-700</v>
      </c>
      <c r="D11" s="199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</row>
    <row r="12" spans="1:26">
      <c r="A12" s="200">
        <v>45647</v>
      </c>
      <c r="B12" s="197" t="s">
        <v>1253</v>
      </c>
      <c r="C12" s="203">
        <v>-1500</v>
      </c>
      <c r="D12" s="199">
        <f>D10+C11+C12</f>
        <v>297.84999999999991</v>
      </c>
      <c r="E12" s="190"/>
      <c r="F12" s="199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</row>
    <row r="13" spans="1:26">
      <c r="A13" s="204"/>
      <c r="B13" s="190"/>
      <c r="C13" s="190"/>
      <c r="D13" s="199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</row>
    <row r="14" spans="1:26">
      <c r="A14" s="204"/>
      <c r="B14" s="190"/>
      <c r="C14" s="190"/>
      <c r="D14" s="199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</row>
    <row r="15" spans="1:26">
      <c r="A15" s="204"/>
      <c r="B15" s="190"/>
      <c r="C15" s="190"/>
      <c r="D15" s="199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</row>
    <row r="16" spans="1:26">
      <c r="A16" s="204"/>
      <c r="B16" s="190"/>
      <c r="C16" s="190"/>
      <c r="D16" s="199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</row>
    <row r="17" spans="1:26">
      <c r="A17" s="204"/>
      <c r="B17" s="190"/>
      <c r="C17" s="190"/>
      <c r="D17" s="199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</row>
    <row r="18" spans="1:26">
      <c r="A18" s="204"/>
      <c r="B18" s="190"/>
      <c r="C18" s="190"/>
      <c r="D18" s="199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6">
      <c r="A19" s="204"/>
      <c r="B19" s="190"/>
      <c r="C19" s="190"/>
      <c r="D19" s="199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</row>
    <row r="20" spans="1:26">
      <c r="A20" s="204"/>
      <c r="B20" s="190"/>
      <c r="C20" s="190"/>
      <c r="D20" s="199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</row>
    <row r="21" spans="1:26">
      <c r="A21" s="204"/>
      <c r="B21" s="190"/>
      <c r="C21" s="190"/>
      <c r="D21" s="199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</row>
    <row r="22" spans="1:26">
      <c r="A22" s="204"/>
      <c r="B22" s="190"/>
      <c r="C22" s="190"/>
      <c r="D22" s="199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</row>
    <row r="23" spans="1:26">
      <c r="A23" s="204"/>
      <c r="B23" s="190"/>
      <c r="C23" s="190"/>
      <c r="D23" s="199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</row>
    <row r="24" spans="1:26">
      <c r="A24" s="204"/>
      <c r="B24" s="190"/>
      <c r="C24" s="190"/>
      <c r="D24" s="199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</row>
    <row r="25" spans="1:26">
      <c r="A25" s="204"/>
      <c r="B25" s="190"/>
      <c r="C25" s="190"/>
      <c r="D25" s="199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</row>
    <row r="26" spans="1:26">
      <c r="A26" s="204"/>
      <c r="B26" s="190"/>
      <c r="C26" s="190"/>
      <c r="D26" s="199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</row>
    <row r="27" spans="1:26">
      <c r="A27" s="204"/>
      <c r="B27" s="190"/>
      <c r="C27" s="190"/>
      <c r="D27" s="199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</row>
    <row r="28" spans="1:26">
      <c r="A28" s="204"/>
      <c r="B28" s="190"/>
      <c r="C28" s="190"/>
      <c r="D28" s="199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</row>
    <row r="29" spans="1:26">
      <c r="A29" s="204"/>
      <c r="B29" s="190"/>
      <c r="C29" s="190"/>
      <c r="D29" s="199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</row>
    <row r="30" spans="1:26">
      <c r="A30" s="204"/>
      <c r="B30" s="190"/>
      <c r="C30" s="190"/>
      <c r="D30" s="199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</row>
    <row r="31" spans="1:26">
      <c r="A31" s="204"/>
      <c r="B31" s="190"/>
      <c r="C31" s="190"/>
      <c r="D31" s="199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</row>
    <row r="32" spans="1:26">
      <c r="A32" s="204"/>
      <c r="B32" s="190"/>
      <c r="C32" s="190"/>
      <c r="D32" s="199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</row>
    <row r="33" spans="1:26">
      <c r="A33" s="204"/>
      <c r="B33" s="190"/>
      <c r="C33" s="190"/>
      <c r="D33" s="199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</row>
    <row r="34" spans="1:26">
      <c r="A34" s="204"/>
      <c r="B34" s="190"/>
      <c r="C34" s="190"/>
      <c r="D34" s="199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</row>
    <row r="35" spans="1:26">
      <c r="A35" s="204"/>
      <c r="B35" s="190"/>
      <c r="C35" s="190"/>
      <c r="D35" s="199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</row>
    <row r="36" spans="1:26">
      <c r="A36" s="204"/>
      <c r="B36" s="190"/>
      <c r="C36" s="190"/>
      <c r="D36" s="199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</row>
    <row r="37" spans="1:26">
      <c r="A37" s="204"/>
      <c r="B37" s="190"/>
      <c r="C37" s="190"/>
      <c r="D37" s="199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</row>
    <row r="38" spans="1:26">
      <c r="A38" s="204"/>
      <c r="B38" s="190"/>
      <c r="C38" s="190"/>
      <c r="D38" s="199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</row>
    <row r="39" spans="1:26">
      <c r="A39" s="204"/>
      <c r="B39" s="190"/>
      <c r="C39" s="190"/>
      <c r="D39" s="199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</row>
    <row r="40" spans="1:26">
      <c r="A40" s="204"/>
      <c r="B40" s="190"/>
      <c r="C40" s="190"/>
      <c r="D40" s="19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</row>
    <row r="41" spans="1:26">
      <c r="A41" s="204"/>
      <c r="B41" s="190"/>
      <c r="C41" s="190"/>
      <c r="D41" s="19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</row>
    <row r="42" spans="1:26">
      <c r="A42" s="204"/>
      <c r="B42" s="190"/>
      <c r="C42" s="190"/>
      <c r="D42" s="199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</row>
    <row r="43" spans="1:26">
      <c r="A43" s="204"/>
      <c r="B43" s="190"/>
      <c r="C43" s="190"/>
      <c r="D43" s="199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</row>
    <row r="44" spans="1:26">
      <c r="A44" s="204"/>
      <c r="B44" s="190"/>
      <c r="C44" s="190"/>
      <c r="D44" s="199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</row>
    <row r="45" spans="1:26">
      <c r="A45" s="204"/>
      <c r="B45" s="190"/>
      <c r="C45" s="190"/>
      <c r="D45" s="199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</row>
    <row r="46" spans="1:26">
      <c r="A46" s="204"/>
      <c r="B46" s="190"/>
      <c r="C46" s="190"/>
      <c r="D46" s="199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</row>
    <row r="47" spans="1:26">
      <c r="A47" s="204"/>
      <c r="B47" s="190"/>
      <c r="C47" s="190"/>
      <c r="D47" s="199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</row>
    <row r="48" spans="1:26">
      <c r="A48" s="204"/>
      <c r="B48" s="190"/>
      <c r="C48" s="190"/>
      <c r="D48" s="199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</row>
    <row r="49" spans="1:26">
      <c r="A49" s="204"/>
      <c r="B49" s="190"/>
      <c r="C49" s="190"/>
      <c r="D49" s="199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</row>
    <row r="50" spans="1:26">
      <c r="A50" s="204"/>
      <c r="B50" s="190"/>
      <c r="C50" s="190"/>
      <c r="D50" s="199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</row>
    <row r="51" spans="1:26">
      <c r="A51" s="204"/>
      <c r="B51" s="190"/>
      <c r="C51" s="190"/>
      <c r="D51" s="199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</row>
    <row r="52" spans="1:26">
      <c r="A52" s="204"/>
      <c r="B52" s="190"/>
      <c r="C52" s="190"/>
      <c r="D52" s="199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</row>
    <row r="53" spans="1:26">
      <c r="A53" s="204"/>
      <c r="B53" s="190"/>
      <c r="C53" s="190"/>
      <c r="D53" s="199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</row>
    <row r="54" spans="1:26">
      <c r="A54" s="204"/>
      <c r="B54" s="190"/>
      <c r="C54" s="190"/>
      <c r="D54" s="199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</row>
    <row r="55" spans="1:26">
      <c r="A55" s="204"/>
      <c r="B55" s="190"/>
      <c r="C55" s="190"/>
      <c r="D55" s="199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</row>
    <row r="56" spans="1:26">
      <c r="A56" s="204"/>
      <c r="B56" s="190"/>
      <c r="C56" s="190"/>
      <c r="D56" s="199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</row>
    <row r="57" spans="1:26">
      <c r="A57" s="204"/>
      <c r="B57" s="190"/>
      <c r="C57" s="190"/>
      <c r="D57" s="199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</row>
    <row r="58" spans="1:26">
      <c r="A58" s="204"/>
      <c r="B58" s="190"/>
      <c r="C58" s="190"/>
      <c r="D58" s="199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</row>
    <row r="59" spans="1:26">
      <c r="A59" s="204"/>
      <c r="B59" s="190"/>
      <c r="C59" s="190"/>
      <c r="D59" s="199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</row>
    <row r="60" spans="1:26">
      <c r="A60" s="204"/>
      <c r="B60" s="190"/>
      <c r="C60" s="190"/>
      <c r="D60" s="199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</row>
    <row r="61" spans="1:26">
      <c r="A61" s="204"/>
      <c r="B61" s="190"/>
      <c r="C61" s="190"/>
      <c r="D61" s="199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</row>
    <row r="62" spans="1:26">
      <c r="A62" s="204"/>
      <c r="B62" s="190"/>
      <c r="C62" s="190"/>
      <c r="D62" s="199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</row>
    <row r="63" spans="1:26">
      <c r="A63" s="204"/>
      <c r="B63" s="190"/>
      <c r="C63" s="190"/>
      <c r="D63" s="199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</row>
    <row r="64" spans="1:26">
      <c r="A64" s="204"/>
      <c r="B64" s="190"/>
      <c r="C64" s="190"/>
      <c r="D64" s="199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</row>
    <row r="65" spans="1:26">
      <c r="A65" s="204"/>
      <c r="B65" s="190"/>
      <c r="C65" s="190"/>
      <c r="D65" s="199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</row>
    <row r="66" spans="1:26">
      <c r="A66" s="204"/>
      <c r="B66" s="190"/>
      <c r="C66" s="190"/>
      <c r="D66" s="199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</row>
    <row r="67" spans="1:26">
      <c r="A67" s="204"/>
      <c r="B67" s="190"/>
      <c r="C67" s="190"/>
      <c r="D67" s="199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</row>
    <row r="68" spans="1:26">
      <c r="A68" s="204"/>
      <c r="B68" s="190"/>
      <c r="C68" s="190"/>
      <c r="D68" s="199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</row>
    <row r="69" spans="1:26">
      <c r="A69" s="204"/>
      <c r="B69" s="190"/>
      <c r="C69" s="190"/>
      <c r="D69" s="199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</row>
    <row r="70" spans="1:26">
      <c r="A70" s="204"/>
      <c r="B70" s="190"/>
      <c r="C70" s="190"/>
      <c r="D70" s="199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</row>
    <row r="71" spans="1:26">
      <c r="A71" s="204"/>
      <c r="B71" s="190"/>
      <c r="C71" s="190"/>
      <c r="D71" s="199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</row>
    <row r="72" spans="1:26">
      <c r="A72" s="204"/>
      <c r="B72" s="190"/>
      <c r="C72" s="190"/>
      <c r="D72" s="199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</row>
    <row r="73" spans="1:26">
      <c r="A73" s="204"/>
      <c r="B73" s="190"/>
      <c r="C73" s="190"/>
      <c r="D73" s="199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</row>
    <row r="74" spans="1:26">
      <c r="A74" s="204"/>
      <c r="B74" s="190"/>
      <c r="C74" s="190"/>
      <c r="D74" s="199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</row>
    <row r="75" spans="1:26">
      <c r="A75" s="204"/>
      <c r="B75" s="190"/>
      <c r="C75" s="190"/>
      <c r="D75" s="199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</row>
    <row r="76" spans="1:26">
      <c r="A76" s="204"/>
      <c r="B76" s="190"/>
      <c r="C76" s="190"/>
      <c r="D76" s="199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</row>
    <row r="77" spans="1:26">
      <c r="A77" s="204"/>
      <c r="B77" s="190"/>
      <c r="C77" s="190"/>
      <c r="D77" s="199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</row>
    <row r="78" spans="1:26">
      <c r="A78" s="204"/>
      <c r="B78" s="190"/>
      <c r="C78" s="190"/>
      <c r="D78" s="199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</row>
    <row r="79" spans="1:26">
      <c r="A79" s="204"/>
      <c r="B79" s="190"/>
      <c r="C79" s="190"/>
      <c r="D79" s="199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</row>
    <row r="80" spans="1:26">
      <c r="A80" s="204"/>
      <c r="B80" s="190"/>
      <c r="C80" s="190"/>
      <c r="D80" s="199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</row>
    <row r="81" spans="1:26">
      <c r="A81" s="204"/>
      <c r="B81" s="190"/>
      <c r="C81" s="190"/>
      <c r="D81" s="199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</row>
    <row r="82" spans="1:26">
      <c r="A82" s="204"/>
      <c r="B82" s="190"/>
      <c r="C82" s="190"/>
      <c r="D82" s="199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</row>
    <row r="83" spans="1:26">
      <c r="A83" s="204"/>
      <c r="B83" s="190"/>
      <c r="C83" s="190"/>
      <c r="D83" s="199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</row>
    <row r="84" spans="1:26">
      <c r="A84" s="204"/>
      <c r="B84" s="190"/>
      <c r="C84" s="190"/>
      <c r="D84" s="199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</row>
    <row r="85" spans="1:26">
      <c r="A85" s="204"/>
      <c r="B85" s="190"/>
      <c r="C85" s="190"/>
      <c r="D85" s="199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</row>
    <row r="86" spans="1:26">
      <c r="A86" s="204"/>
      <c r="B86" s="190"/>
      <c r="C86" s="190"/>
      <c r="D86" s="199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</row>
    <row r="87" spans="1:26">
      <c r="A87" s="204"/>
      <c r="B87" s="190"/>
      <c r="C87" s="190"/>
      <c r="D87" s="199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</row>
    <row r="88" spans="1:26">
      <c r="A88" s="204"/>
      <c r="B88" s="190"/>
      <c r="C88" s="190"/>
      <c r="D88" s="199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</row>
    <row r="89" spans="1:26">
      <c r="A89" s="204"/>
      <c r="B89" s="190"/>
      <c r="C89" s="190"/>
      <c r="D89" s="199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</row>
    <row r="90" spans="1:26">
      <c r="A90" s="204"/>
      <c r="B90" s="190"/>
      <c r="C90" s="190"/>
      <c r="D90" s="199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</row>
    <row r="91" spans="1:26">
      <c r="A91" s="204"/>
      <c r="B91" s="190"/>
      <c r="C91" s="190"/>
      <c r="D91" s="199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</row>
    <row r="92" spans="1:26">
      <c r="A92" s="204"/>
      <c r="B92" s="190"/>
      <c r="C92" s="190"/>
      <c r="D92" s="199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</row>
    <row r="93" spans="1:26">
      <c r="A93" s="204"/>
      <c r="B93" s="190"/>
      <c r="C93" s="190"/>
      <c r="D93" s="199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</row>
    <row r="94" spans="1:26">
      <c r="A94" s="204"/>
      <c r="B94" s="190"/>
      <c r="C94" s="190"/>
      <c r="D94" s="199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</row>
    <row r="95" spans="1:26">
      <c r="A95" s="204"/>
      <c r="B95" s="190"/>
      <c r="C95" s="190"/>
      <c r="D95" s="199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</row>
    <row r="96" spans="1:26">
      <c r="A96" s="204"/>
      <c r="B96" s="190"/>
      <c r="C96" s="190"/>
      <c r="D96" s="199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</row>
    <row r="97" spans="1:26">
      <c r="A97" s="204"/>
      <c r="B97" s="190"/>
      <c r="C97" s="190"/>
      <c r="D97" s="199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</row>
    <row r="98" spans="1:26">
      <c r="A98" s="204"/>
      <c r="B98" s="190"/>
      <c r="C98" s="190"/>
      <c r="D98" s="199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</row>
    <row r="99" spans="1:26">
      <c r="A99" s="204"/>
      <c r="B99" s="190"/>
      <c r="C99" s="190"/>
      <c r="D99" s="199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</row>
    <row r="100" spans="1:26">
      <c r="A100" s="204"/>
      <c r="B100" s="190"/>
      <c r="C100" s="190"/>
      <c r="D100" s="199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</row>
    <row r="101" spans="1:26">
      <c r="A101" s="204"/>
      <c r="B101" s="190"/>
      <c r="C101" s="190"/>
      <c r="D101" s="199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</row>
    <row r="102" spans="1:26">
      <c r="A102" s="204"/>
      <c r="B102" s="190"/>
      <c r="C102" s="190"/>
      <c r="D102" s="199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</row>
    <row r="103" spans="1:26">
      <c r="A103" s="204"/>
      <c r="B103" s="190"/>
      <c r="C103" s="190"/>
      <c r="D103" s="199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</row>
    <row r="104" spans="1:26">
      <c r="A104" s="204"/>
      <c r="B104" s="190"/>
      <c r="C104" s="190"/>
      <c r="D104" s="199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</row>
    <row r="105" spans="1:26">
      <c r="A105" s="204"/>
      <c r="B105" s="190"/>
      <c r="C105" s="190"/>
      <c r="D105" s="199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</row>
    <row r="106" spans="1:26">
      <c r="A106" s="204"/>
      <c r="B106" s="190"/>
      <c r="C106" s="190"/>
      <c r="D106" s="199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</row>
    <row r="107" spans="1:26">
      <c r="A107" s="204"/>
      <c r="B107" s="190"/>
      <c r="C107" s="190"/>
      <c r="D107" s="199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</row>
    <row r="108" spans="1:26">
      <c r="A108" s="204"/>
      <c r="B108" s="190"/>
      <c r="C108" s="190"/>
      <c r="D108" s="199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</row>
    <row r="109" spans="1:26">
      <c r="A109" s="204"/>
      <c r="B109" s="190"/>
      <c r="C109" s="190"/>
      <c r="D109" s="199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</row>
    <row r="110" spans="1:26">
      <c r="A110" s="204"/>
      <c r="B110" s="190"/>
      <c r="C110" s="190"/>
      <c r="D110" s="199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</row>
    <row r="111" spans="1:26">
      <c r="A111" s="204"/>
      <c r="B111" s="190"/>
      <c r="C111" s="190"/>
      <c r="D111" s="199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</row>
    <row r="112" spans="1:26">
      <c r="A112" s="204"/>
      <c r="B112" s="190"/>
      <c r="C112" s="190"/>
      <c r="D112" s="199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</row>
    <row r="113" spans="1:26">
      <c r="A113" s="204"/>
      <c r="B113" s="190"/>
      <c r="C113" s="190"/>
      <c r="D113" s="199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</row>
    <row r="114" spans="1:26">
      <c r="A114" s="204"/>
      <c r="B114" s="190"/>
      <c r="C114" s="190"/>
      <c r="D114" s="199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</row>
    <row r="115" spans="1:26">
      <c r="A115" s="204"/>
      <c r="B115" s="190"/>
      <c r="C115" s="190"/>
      <c r="D115" s="199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</row>
    <row r="116" spans="1:26">
      <c r="A116" s="204"/>
      <c r="B116" s="190"/>
      <c r="C116" s="190"/>
      <c r="D116" s="199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</row>
    <row r="117" spans="1:26">
      <c r="A117" s="204"/>
      <c r="B117" s="190"/>
      <c r="C117" s="190"/>
      <c r="D117" s="199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</row>
    <row r="118" spans="1:26">
      <c r="A118" s="204"/>
      <c r="B118" s="190"/>
      <c r="C118" s="190"/>
      <c r="D118" s="199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</row>
    <row r="119" spans="1:26">
      <c r="A119" s="204"/>
      <c r="B119" s="190"/>
      <c r="C119" s="190"/>
      <c r="D119" s="199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</row>
    <row r="120" spans="1:26">
      <c r="A120" s="204"/>
      <c r="B120" s="190"/>
      <c r="C120" s="190"/>
      <c r="D120" s="199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</row>
    <row r="121" spans="1:26">
      <c r="A121" s="204"/>
      <c r="B121" s="190"/>
      <c r="C121" s="190"/>
      <c r="D121" s="199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</row>
    <row r="122" spans="1:26">
      <c r="A122" s="204"/>
      <c r="B122" s="190"/>
      <c r="C122" s="190"/>
      <c r="D122" s="199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</row>
    <row r="123" spans="1:26">
      <c r="A123" s="204"/>
      <c r="B123" s="190"/>
      <c r="C123" s="190"/>
      <c r="D123" s="199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</row>
    <row r="124" spans="1:26">
      <c r="A124" s="204"/>
      <c r="B124" s="190"/>
      <c r="C124" s="190"/>
      <c r="D124" s="199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</row>
    <row r="125" spans="1:26">
      <c r="A125" s="204"/>
      <c r="B125" s="190"/>
      <c r="C125" s="190"/>
      <c r="D125" s="199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</row>
    <row r="126" spans="1:26">
      <c r="A126" s="204"/>
      <c r="B126" s="190"/>
      <c r="C126" s="190"/>
      <c r="D126" s="199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</row>
    <row r="127" spans="1:26">
      <c r="A127" s="204"/>
      <c r="B127" s="190"/>
      <c r="C127" s="190"/>
      <c r="D127" s="199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</row>
    <row r="128" spans="1:26">
      <c r="A128" s="204"/>
      <c r="B128" s="190"/>
      <c r="C128" s="190"/>
      <c r="D128" s="199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</row>
    <row r="129" spans="1:26">
      <c r="A129" s="204"/>
      <c r="B129" s="190"/>
      <c r="C129" s="190"/>
      <c r="D129" s="199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</row>
    <row r="130" spans="1:26">
      <c r="A130" s="204"/>
      <c r="B130" s="190"/>
      <c r="C130" s="190"/>
      <c r="D130" s="199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</row>
    <row r="131" spans="1:26">
      <c r="A131" s="204"/>
      <c r="B131" s="190"/>
      <c r="C131" s="190"/>
      <c r="D131" s="199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</row>
    <row r="132" spans="1:26">
      <c r="A132" s="204"/>
      <c r="B132" s="190"/>
      <c r="C132" s="190"/>
      <c r="D132" s="199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</row>
    <row r="133" spans="1:26">
      <c r="A133" s="204"/>
      <c r="B133" s="190"/>
      <c r="C133" s="190"/>
      <c r="D133" s="199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</row>
    <row r="134" spans="1:26">
      <c r="A134" s="204"/>
      <c r="B134" s="190"/>
      <c r="C134" s="190"/>
      <c r="D134" s="199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</row>
    <row r="135" spans="1:26">
      <c r="A135" s="204"/>
      <c r="B135" s="190"/>
      <c r="C135" s="190"/>
      <c r="D135" s="199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</row>
    <row r="136" spans="1:26">
      <c r="A136" s="204"/>
      <c r="B136" s="190"/>
      <c r="C136" s="190"/>
      <c r="D136" s="199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</row>
    <row r="137" spans="1:26">
      <c r="A137" s="204"/>
      <c r="B137" s="190"/>
      <c r="C137" s="190"/>
      <c r="D137" s="199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</row>
    <row r="138" spans="1:26">
      <c r="A138" s="204"/>
      <c r="B138" s="190"/>
      <c r="C138" s="190"/>
      <c r="D138" s="199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</row>
    <row r="139" spans="1:26">
      <c r="A139" s="204"/>
      <c r="B139" s="190"/>
      <c r="C139" s="190"/>
      <c r="D139" s="199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</row>
    <row r="140" spans="1:26">
      <c r="A140" s="204"/>
      <c r="B140" s="190"/>
      <c r="C140" s="190"/>
      <c r="D140" s="199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</row>
    <row r="141" spans="1:26">
      <c r="A141" s="204"/>
      <c r="B141" s="190"/>
      <c r="C141" s="190"/>
      <c r="D141" s="199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</row>
    <row r="142" spans="1:26">
      <c r="A142" s="204"/>
      <c r="B142" s="190"/>
      <c r="C142" s="190"/>
      <c r="D142" s="199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</row>
    <row r="143" spans="1:26">
      <c r="A143" s="204"/>
      <c r="B143" s="190"/>
      <c r="C143" s="190"/>
      <c r="D143" s="199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</row>
    <row r="144" spans="1:26">
      <c r="A144" s="204"/>
      <c r="B144" s="190"/>
      <c r="C144" s="190"/>
      <c r="D144" s="199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</row>
    <row r="145" spans="1:26">
      <c r="A145" s="204"/>
      <c r="B145" s="190"/>
      <c r="C145" s="190"/>
      <c r="D145" s="199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</row>
    <row r="146" spans="1:26">
      <c r="A146" s="204"/>
      <c r="B146" s="190"/>
      <c r="C146" s="190"/>
      <c r="D146" s="199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</row>
    <row r="147" spans="1:26">
      <c r="A147" s="204"/>
      <c r="B147" s="190"/>
      <c r="C147" s="190"/>
      <c r="D147" s="199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</row>
    <row r="148" spans="1:26">
      <c r="A148" s="204"/>
      <c r="B148" s="190"/>
      <c r="C148" s="190"/>
      <c r="D148" s="199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</row>
    <row r="149" spans="1:26">
      <c r="A149" s="204"/>
      <c r="B149" s="190"/>
      <c r="C149" s="190"/>
      <c r="D149" s="199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</row>
    <row r="150" spans="1:26">
      <c r="A150" s="204"/>
      <c r="B150" s="190"/>
      <c r="C150" s="190"/>
      <c r="D150" s="199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</row>
    <row r="151" spans="1:26">
      <c r="A151" s="204"/>
      <c r="B151" s="190"/>
      <c r="C151" s="190"/>
      <c r="D151" s="199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</row>
    <row r="152" spans="1:26">
      <c r="A152" s="204"/>
      <c r="B152" s="190"/>
      <c r="C152" s="190"/>
      <c r="D152" s="199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</row>
    <row r="153" spans="1:26">
      <c r="A153" s="204"/>
      <c r="B153" s="190"/>
      <c r="C153" s="190"/>
      <c r="D153" s="199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</row>
    <row r="154" spans="1:26">
      <c r="A154" s="204"/>
      <c r="B154" s="190"/>
      <c r="C154" s="190"/>
      <c r="D154" s="199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</row>
    <row r="155" spans="1:26">
      <c r="A155" s="204"/>
      <c r="B155" s="190"/>
      <c r="C155" s="190"/>
      <c r="D155" s="199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</row>
    <row r="156" spans="1:26">
      <c r="A156" s="204"/>
      <c r="B156" s="190"/>
      <c r="C156" s="190"/>
      <c r="D156" s="199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</row>
    <row r="157" spans="1:26">
      <c r="A157" s="204"/>
      <c r="B157" s="190"/>
      <c r="C157" s="190"/>
      <c r="D157" s="199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</row>
    <row r="158" spans="1:26">
      <c r="A158" s="204"/>
      <c r="B158" s="190"/>
      <c r="C158" s="190"/>
      <c r="D158" s="199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</row>
    <row r="159" spans="1:26">
      <c r="A159" s="204"/>
      <c r="B159" s="190"/>
      <c r="C159" s="190"/>
      <c r="D159" s="199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</row>
    <row r="160" spans="1:26">
      <c r="A160" s="204"/>
      <c r="B160" s="190"/>
      <c r="C160" s="190"/>
      <c r="D160" s="199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</row>
    <row r="161" spans="1:26">
      <c r="A161" s="204"/>
      <c r="B161" s="190"/>
      <c r="C161" s="190"/>
      <c r="D161" s="199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</row>
    <row r="162" spans="1:26">
      <c r="A162" s="204"/>
      <c r="B162" s="190"/>
      <c r="C162" s="190"/>
      <c r="D162" s="199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</row>
    <row r="163" spans="1:26">
      <c r="A163" s="204"/>
      <c r="B163" s="190"/>
      <c r="C163" s="190"/>
      <c r="D163" s="199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</row>
    <row r="164" spans="1:26">
      <c r="A164" s="204"/>
      <c r="B164" s="190"/>
      <c r="C164" s="190"/>
      <c r="D164" s="199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</row>
    <row r="165" spans="1:26">
      <c r="A165" s="204"/>
      <c r="B165" s="190"/>
      <c r="C165" s="190"/>
      <c r="D165" s="199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</row>
    <row r="166" spans="1:26">
      <c r="A166" s="204"/>
      <c r="B166" s="190"/>
      <c r="C166" s="190"/>
      <c r="D166" s="199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</row>
    <row r="167" spans="1:26">
      <c r="A167" s="204"/>
      <c r="B167" s="190"/>
      <c r="C167" s="190"/>
      <c r="D167" s="199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</row>
    <row r="168" spans="1:26">
      <c r="A168" s="204"/>
      <c r="B168" s="190"/>
      <c r="C168" s="190"/>
      <c r="D168" s="199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</row>
    <row r="169" spans="1:26">
      <c r="A169" s="204"/>
      <c r="B169" s="190"/>
      <c r="C169" s="190"/>
      <c r="D169" s="199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</row>
    <row r="170" spans="1:26">
      <c r="A170" s="204"/>
      <c r="B170" s="190"/>
      <c r="C170" s="190"/>
      <c r="D170" s="199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</row>
    <row r="171" spans="1:26">
      <c r="A171" s="204"/>
      <c r="B171" s="190"/>
      <c r="C171" s="190"/>
      <c r="D171" s="199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</row>
    <row r="172" spans="1:26">
      <c r="A172" s="204"/>
      <c r="B172" s="190"/>
      <c r="C172" s="190"/>
      <c r="D172" s="199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</row>
    <row r="173" spans="1:26">
      <c r="A173" s="204"/>
      <c r="B173" s="190"/>
      <c r="C173" s="190"/>
      <c r="D173" s="199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</row>
    <row r="174" spans="1:26">
      <c r="A174" s="204"/>
      <c r="B174" s="190"/>
      <c r="C174" s="190"/>
      <c r="D174" s="199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</row>
    <row r="175" spans="1:26">
      <c r="A175" s="204"/>
      <c r="B175" s="190"/>
      <c r="C175" s="190"/>
      <c r="D175" s="199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</row>
    <row r="176" spans="1:26">
      <c r="A176" s="204"/>
      <c r="B176" s="190"/>
      <c r="C176" s="190"/>
      <c r="D176" s="199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</row>
    <row r="177" spans="1:26">
      <c r="A177" s="204"/>
      <c r="B177" s="190"/>
      <c r="C177" s="190"/>
      <c r="D177" s="199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</row>
    <row r="178" spans="1:26">
      <c r="A178" s="204"/>
      <c r="B178" s="190"/>
      <c r="C178" s="190"/>
      <c r="D178" s="199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</row>
    <row r="179" spans="1:26">
      <c r="A179" s="204"/>
      <c r="B179" s="190"/>
      <c r="C179" s="190"/>
      <c r="D179" s="199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</row>
    <row r="180" spans="1:26">
      <c r="A180" s="204"/>
      <c r="B180" s="190"/>
      <c r="C180" s="190"/>
      <c r="D180" s="199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</row>
    <row r="181" spans="1:26">
      <c r="A181" s="204"/>
      <c r="B181" s="190"/>
      <c r="C181" s="190"/>
      <c r="D181" s="199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</row>
    <row r="182" spans="1:26">
      <c r="A182" s="204"/>
      <c r="B182" s="190"/>
      <c r="C182" s="190"/>
      <c r="D182" s="199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</row>
    <row r="183" spans="1:26">
      <c r="A183" s="204"/>
      <c r="B183" s="190"/>
      <c r="C183" s="190"/>
      <c r="D183" s="199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</row>
    <row r="184" spans="1:26">
      <c r="A184" s="204"/>
      <c r="B184" s="190"/>
      <c r="C184" s="190"/>
      <c r="D184" s="199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</row>
    <row r="185" spans="1:26">
      <c r="A185" s="204"/>
      <c r="B185" s="190"/>
      <c r="C185" s="190"/>
      <c r="D185" s="199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</row>
    <row r="186" spans="1:26">
      <c r="A186" s="204"/>
      <c r="B186" s="190"/>
      <c r="C186" s="190"/>
      <c r="D186" s="199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</row>
    <row r="187" spans="1:26">
      <c r="A187" s="204"/>
      <c r="B187" s="190"/>
      <c r="C187" s="190"/>
      <c r="D187" s="199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</row>
    <row r="188" spans="1:26">
      <c r="A188" s="204"/>
      <c r="B188" s="190"/>
      <c r="C188" s="190"/>
      <c r="D188" s="199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</row>
    <row r="189" spans="1:26">
      <c r="A189" s="204"/>
      <c r="B189" s="190"/>
      <c r="C189" s="190"/>
      <c r="D189" s="199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</row>
    <row r="190" spans="1:26">
      <c r="A190" s="204"/>
      <c r="B190" s="190"/>
      <c r="C190" s="190"/>
      <c r="D190" s="199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</row>
    <row r="191" spans="1:26">
      <c r="A191" s="204"/>
      <c r="B191" s="190"/>
      <c r="C191" s="190"/>
      <c r="D191" s="199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</row>
    <row r="192" spans="1:26">
      <c r="A192" s="204"/>
      <c r="B192" s="190"/>
      <c r="C192" s="190"/>
      <c r="D192" s="199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</row>
    <row r="193" spans="1:26">
      <c r="A193" s="204"/>
      <c r="B193" s="190"/>
      <c r="C193" s="190"/>
      <c r="D193" s="199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</row>
    <row r="194" spans="1:26">
      <c r="A194" s="204"/>
      <c r="B194" s="190"/>
      <c r="C194" s="190"/>
      <c r="D194" s="199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</row>
    <row r="195" spans="1:26">
      <c r="A195" s="204"/>
      <c r="B195" s="190"/>
      <c r="C195" s="190"/>
      <c r="D195" s="199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</row>
    <row r="196" spans="1:26">
      <c r="A196" s="204"/>
      <c r="B196" s="190"/>
      <c r="C196" s="190"/>
      <c r="D196" s="199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</row>
    <row r="197" spans="1:26">
      <c r="A197" s="204"/>
      <c r="B197" s="190"/>
      <c r="C197" s="190"/>
      <c r="D197" s="199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</row>
    <row r="198" spans="1:26">
      <c r="A198" s="204"/>
      <c r="B198" s="190"/>
      <c r="C198" s="190"/>
      <c r="D198" s="199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</row>
    <row r="199" spans="1:26">
      <c r="A199" s="204"/>
      <c r="B199" s="190"/>
      <c r="C199" s="190"/>
      <c r="D199" s="199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</row>
    <row r="200" spans="1:26">
      <c r="A200" s="204"/>
      <c r="B200" s="190"/>
      <c r="C200" s="190"/>
      <c r="D200" s="199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</row>
    <row r="201" spans="1:26">
      <c r="A201" s="204"/>
      <c r="B201" s="190"/>
      <c r="C201" s="190"/>
      <c r="D201" s="199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</row>
    <row r="202" spans="1:26">
      <c r="A202" s="204"/>
      <c r="B202" s="190"/>
      <c r="C202" s="190"/>
      <c r="D202" s="199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</row>
    <row r="203" spans="1:26">
      <c r="A203" s="204"/>
      <c r="B203" s="190"/>
      <c r="C203" s="190"/>
      <c r="D203" s="199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</row>
    <row r="204" spans="1:26">
      <c r="A204" s="204"/>
      <c r="B204" s="190"/>
      <c r="C204" s="190"/>
      <c r="D204" s="199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</row>
    <row r="205" spans="1:26">
      <c r="A205" s="204"/>
      <c r="B205" s="190"/>
      <c r="C205" s="190"/>
      <c r="D205" s="199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</row>
    <row r="206" spans="1:26">
      <c r="A206" s="204"/>
      <c r="B206" s="190"/>
      <c r="C206" s="190"/>
      <c r="D206" s="199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</row>
    <row r="207" spans="1:26">
      <c r="A207" s="204"/>
      <c r="B207" s="190"/>
      <c r="C207" s="190"/>
      <c r="D207" s="199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</row>
    <row r="208" spans="1:26">
      <c r="A208" s="204"/>
      <c r="B208" s="190"/>
      <c r="C208" s="190"/>
      <c r="D208" s="199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</row>
    <row r="209" spans="1:26">
      <c r="A209" s="204"/>
      <c r="B209" s="190"/>
      <c r="C209" s="190"/>
      <c r="D209" s="199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</row>
    <row r="210" spans="1:26">
      <c r="A210" s="204"/>
      <c r="B210" s="190"/>
      <c r="C210" s="190"/>
      <c r="D210" s="199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</row>
    <row r="211" spans="1:26">
      <c r="A211" s="204"/>
      <c r="B211" s="190"/>
      <c r="C211" s="190"/>
      <c r="D211" s="199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</row>
    <row r="212" spans="1:26">
      <c r="A212" s="204"/>
      <c r="B212" s="190"/>
      <c r="C212" s="190"/>
      <c r="D212" s="199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</row>
    <row r="213" spans="1:26">
      <c r="A213" s="204"/>
      <c r="B213" s="190"/>
      <c r="C213" s="190"/>
      <c r="D213" s="199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</row>
    <row r="214" spans="1:26">
      <c r="A214" s="204"/>
      <c r="B214" s="190"/>
      <c r="C214" s="190"/>
      <c r="D214" s="199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</row>
    <row r="215" spans="1:26">
      <c r="A215" s="204"/>
      <c r="B215" s="190"/>
      <c r="C215" s="190"/>
      <c r="D215" s="199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</row>
    <row r="216" spans="1:26">
      <c r="A216" s="204"/>
      <c r="B216" s="190"/>
      <c r="C216" s="190"/>
      <c r="D216" s="199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</row>
    <row r="217" spans="1:26">
      <c r="A217" s="204"/>
      <c r="B217" s="190"/>
      <c r="C217" s="190"/>
      <c r="D217" s="199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</row>
    <row r="218" spans="1:26">
      <c r="A218" s="204"/>
      <c r="B218" s="190"/>
      <c r="C218" s="190"/>
      <c r="D218" s="199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</row>
    <row r="219" spans="1:26">
      <c r="A219" s="204"/>
      <c r="B219" s="190"/>
      <c r="C219" s="190"/>
      <c r="D219" s="199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</row>
    <row r="220" spans="1:26">
      <c r="A220" s="204"/>
      <c r="B220" s="190"/>
      <c r="C220" s="190"/>
      <c r="D220" s="199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</row>
    <row r="221" spans="1:26">
      <c r="A221" s="204"/>
      <c r="B221" s="190"/>
      <c r="C221" s="190"/>
      <c r="D221" s="199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</row>
    <row r="222" spans="1:26">
      <c r="A222" s="204"/>
      <c r="B222" s="190"/>
      <c r="C222" s="190"/>
      <c r="D222" s="199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</row>
    <row r="223" spans="1:26">
      <c r="A223" s="204"/>
      <c r="B223" s="190"/>
      <c r="C223" s="190"/>
      <c r="D223" s="199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</row>
    <row r="224" spans="1:26">
      <c r="A224" s="204"/>
      <c r="B224" s="190"/>
      <c r="C224" s="190"/>
      <c r="D224" s="199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</row>
    <row r="225" spans="1:26">
      <c r="A225" s="204"/>
      <c r="B225" s="190"/>
      <c r="C225" s="190"/>
      <c r="D225" s="199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</row>
    <row r="226" spans="1:26">
      <c r="A226" s="204"/>
      <c r="B226" s="190"/>
      <c r="C226" s="190"/>
      <c r="D226" s="199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</row>
    <row r="227" spans="1:26">
      <c r="A227" s="204"/>
      <c r="B227" s="190"/>
      <c r="C227" s="190"/>
      <c r="D227" s="199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</row>
    <row r="228" spans="1:26">
      <c r="A228" s="204"/>
      <c r="B228" s="190"/>
      <c r="C228" s="190"/>
      <c r="D228" s="199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</row>
    <row r="229" spans="1:26">
      <c r="A229" s="204"/>
      <c r="B229" s="190"/>
      <c r="C229" s="190"/>
      <c r="D229" s="199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</row>
    <row r="230" spans="1:26">
      <c r="A230" s="204"/>
      <c r="B230" s="190"/>
      <c r="C230" s="190"/>
      <c r="D230" s="199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</row>
    <row r="231" spans="1:26">
      <c r="A231" s="204"/>
      <c r="B231" s="190"/>
      <c r="C231" s="190"/>
      <c r="D231" s="199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</row>
    <row r="232" spans="1:26">
      <c r="A232" s="204"/>
      <c r="B232" s="190"/>
      <c r="C232" s="190"/>
      <c r="D232" s="199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</row>
    <row r="233" spans="1:26">
      <c r="A233" s="204"/>
      <c r="B233" s="190"/>
      <c r="C233" s="190"/>
      <c r="D233" s="199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</row>
    <row r="234" spans="1:26">
      <c r="A234" s="204"/>
      <c r="B234" s="190"/>
      <c r="C234" s="190"/>
      <c r="D234" s="199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</row>
    <row r="235" spans="1:26">
      <c r="A235" s="204"/>
      <c r="B235" s="190"/>
      <c r="C235" s="190"/>
      <c r="D235" s="199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</row>
    <row r="236" spans="1:26">
      <c r="A236" s="204"/>
      <c r="B236" s="190"/>
      <c r="C236" s="190"/>
      <c r="D236" s="199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</row>
    <row r="237" spans="1:26">
      <c r="A237" s="204"/>
      <c r="B237" s="190"/>
      <c r="C237" s="190"/>
      <c r="D237" s="199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</row>
    <row r="238" spans="1:26">
      <c r="A238" s="204"/>
      <c r="B238" s="190"/>
      <c r="C238" s="190"/>
      <c r="D238" s="199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</row>
    <row r="239" spans="1:26">
      <c r="A239" s="204"/>
      <c r="B239" s="190"/>
      <c r="C239" s="190"/>
      <c r="D239" s="199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</row>
    <row r="240" spans="1:26">
      <c r="A240" s="204"/>
      <c r="B240" s="190"/>
      <c r="C240" s="190"/>
      <c r="D240" s="199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</row>
    <row r="241" spans="1:26">
      <c r="A241" s="204"/>
      <c r="B241" s="190"/>
      <c r="C241" s="190"/>
      <c r="D241" s="199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</row>
    <row r="242" spans="1:26">
      <c r="A242" s="204"/>
      <c r="B242" s="190"/>
      <c r="C242" s="190"/>
      <c r="D242" s="199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</row>
    <row r="243" spans="1:26">
      <c r="A243" s="204"/>
      <c r="B243" s="190"/>
      <c r="C243" s="190"/>
      <c r="D243" s="199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</row>
    <row r="244" spans="1:26">
      <c r="A244" s="204"/>
      <c r="B244" s="190"/>
      <c r="C244" s="190"/>
      <c r="D244" s="199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</row>
    <row r="245" spans="1:26">
      <c r="A245" s="204"/>
      <c r="B245" s="190"/>
      <c r="C245" s="190"/>
      <c r="D245" s="199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</row>
    <row r="246" spans="1:26">
      <c r="A246" s="204"/>
      <c r="B246" s="190"/>
      <c r="C246" s="190"/>
      <c r="D246" s="199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</row>
    <row r="247" spans="1:26">
      <c r="A247" s="204"/>
      <c r="B247" s="190"/>
      <c r="C247" s="190"/>
      <c r="D247" s="199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</row>
    <row r="248" spans="1:26">
      <c r="A248" s="204"/>
      <c r="B248" s="190"/>
      <c r="C248" s="190"/>
      <c r="D248" s="199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</row>
    <row r="249" spans="1:26">
      <c r="A249" s="204"/>
      <c r="B249" s="190"/>
      <c r="C249" s="190"/>
      <c r="D249" s="199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</row>
    <row r="250" spans="1:26">
      <c r="A250" s="204"/>
      <c r="B250" s="190"/>
      <c r="C250" s="190"/>
      <c r="D250" s="199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</row>
    <row r="251" spans="1:26">
      <c r="A251" s="204"/>
      <c r="B251" s="190"/>
      <c r="C251" s="190"/>
      <c r="D251" s="199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</row>
    <row r="252" spans="1:26">
      <c r="A252" s="204"/>
      <c r="B252" s="190"/>
      <c r="C252" s="190"/>
      <c r="D252" s="199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</row>
    <row r="253" spans="1:26">
      <c r="A253" s="204"/>
      <c r="B253" s="190"/>
      <c r="C253" s="190"/>
      <c r="D253" s="199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</row>
    <row r="254" spans="1:26">
      <c r="A254" s="204"/>
      <c r="B254" s="190"/>
      <c r="C254" s="190"/>
      <c r="D254" s="199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</row>
    <row r="255" spans="1:26">
      <c r="A255" s="204"/>
      <c r="B255" s="190"/>
      <c r="C255" s="190"/>
      <c r="D255" s="199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</row>
    <row r="256" spans="1:26">
      <c r="A256" s="204"/>
      <c r="B256" s="190"/>
      <c r="C256" s="190"/>
      <c r="D256" s="199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</row>
    <row r="257" spans="1:26">
      <c r="A257" s="204"/>
      <c r="B257" s="190"/>
      <c r="C257" s="190"/>
      <c r="D257" s="199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</row>
    <row r="258" spans="1:26">
      <c r="A258" s="204"/>
      <c r="B258" s="190"/>
      <c r="C258" s="190"/>
      <c r="D258" s="199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</row>
    <row r="259" spans="1:26">
      <c r="A259" s="204"/>
      <c r="B259" s="190"/>
      <c r="C259" s="190"/>
      <c r="D259" s="199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</row>
    <row r="260" spans="1:26">
      <c r="A260" s="204"/>
      <c r="B260" s="190"/>
      <c r="C260" s="190"/>
      <c r="D260" s="199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</row>
    <row r="261" spans="1:26">
      <c r="A261" s="204"/>
      <c r="B261" s="190"/>
      <c r="C261" s="190"/>
      <c r="D261" s="199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</row>
    <row r="262" spans="1:26">
      <c r="A262" s="204"/>
      <c r="B262" s="190"/>
      <c r="C262" s="190"/>
      <c r="D262" s="199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</row>
    <row r="263" spans="1:26">
      <c r="A263" s="204"/>
      <c r="B263" s="190"/>
      <c r="C263" s="190"/>
      <c r="D263" s="199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</row>
    <row r="264" spans="1:26">
      <c r="A264" s="204"/>
      <c r="B264" s="190"/>
      <c r="C264" s="190"/>
      <c r="D264" s="199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</row>
    <row r="265" spans="1:26">
      <c r="A265" s="204"/>
      <c r="B265" s="190"/>
      <c r="C265" s="190"/>
      <c r="D265" s="199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</row>
    <row r="266" spans="1:26">
      <c r="A266" s="204"/>
      <c r="B266" s="190"/>
      <c r="C266" s="190"/>
      <c r="D266" s="199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</row>
    <row r="267" spans="1:26">
      <c r="A267" s="204"/>
      <c r="B267" s="190"/>
      <c r="C267" s="190"/>
      <c r="D267" s="199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</row>
    <row r="268" spans="1:26">
      <c r="A268" s="204"/>
      <c r="B268" s="190"/>
      <c r="C268" s="190"/>
      <c r="D268" s="199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</row>
    <row r="269" spans="1:26">
      <c r="A269" s="204"/>
      <c r="B269" s="190"/>
      <c r="C269" s="190"/>
      <c r="D269" s="199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</row>
    <row r="270" spans="1:26">
      <c r="A270" s="204"/>
      <c r="B270" s="190"/>
      <c r="C270" s="190"/>
      <c r="D270" s="199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</row>
    <row r="271" spans="1:26">
      <c r="A271" s="204"/>
      <c r="B271" s="190"/>
      <c r="C271" s="190"/>
      <c r="D271" s="199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</row>
    <row r="272" spans="1:26">
      <c r="A272" s="204"/>
      <c r="B272" s="190"/>
      <c r="C272" s="190"/>
      <c r="D272" s="199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</row>
    <row r="273" spans="1:26">
      <c r="A273" s="204"/>
      <c r="B273" s="190"/>
      <c r="C273" s="190"/>
      <c r="D273" s="199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</row>
    <row r="274" spans="1:26">
      <c r="A274" s="204"/>
      <c r="B274" s="190"/>
      <c r="C274" s="190"/>
      <c r="D274" s="199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</row>
    <row r="275" spans="1:26">
      <c r="A275" s="204"/>
      <c r="B275" s="190"/>
      <c r="C275" s="190"/>
      <c r="D275" s="199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</row>
    <row r="276" spans="1:26">
      <c r="A276" s="204"/>
      <c r="B276" s="190"/>
      <c r="C276" s="190"/>
      <c r="D276" s="199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</row>
    <row r="277" spans="1:26">
      <c r="A277" s="204"/>
      <c r="B277" s="190"/>
      <c r="C277" s="190"/>
      <c r="D277" s="199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</row>
    <row r="278" spans="1:26">
      <c r="A278" s="204"/>
      <c r="B278" s="190"/>
      <c r="C278" s="190"/>
      <c r="D278" s="199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</row>
    <row r="279" spans="1:26">
      <c r="A279" s="204"/>
      <c r="B279" s="190"/>
      <c r="C279" s="190"/>
      <c r="D279" s="199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</row>
    <row r="280" spans="1:26">
      <c r="A280" s="204"/>
      <c r="B280" s="190"/>
      <c r="C280" s="190"/>
      <c r="D280" s="199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</row>
    <row r="281" spans="1:26">
      <c r="A281" s="204"/>
      <c r="B281" s="190"/>
      <c r="C281" s="190"/>
      <c r="D281" s="199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</row>
    <row r="282" spans="1:26">
      <c r="A282" s="204"/>
      <c r="B282" s="190"/>
      <c r="C282" s="190"/>
      <c r="D282" s="199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</row>
    <row r="283" spans="1:26">
      <c r="A283" s="204"/>
      <c r="B283" s="190"/>
      <c r="C283" s="190"/>
      <c r="D283" s="199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</row>
    <row r="284" spans="1:26">
      <c r="A284" s="204"/>
      <c r="B284" s="190"/>
      <c r="C284" s="190"/>
      <c r="D284" s="199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</row>
    <row r="285" spans="1:26">
      <c r="A285" s="204"/>
      <c r="B285" s="190"/>
      <c r="C285" s="190"/>
      <c r="D285" s="199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</row>
    <row r="286" spans="1:26">
      <c r="A286" s="204"/>
      <c r="B286" s="190"/>
      <c r="C286" s="190"/>
      <c r="D286" s="199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</row>
    <row r="287" spans="1:26">
      <c r="A287" s="204"/>
      <c r="B287" s="190"/>
      <c r="C287" s="190"/>
      <c r="D287" s="199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</row>
    <row r="288" spans="1:26">
      <c r="A288" s="204"/>
      <c r="B288" s="190"/>
      <c r="C288" s="190"/>
      <c r="D288" s="199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</row>
    <row r="289" spans="1:26">
      <c r="A289" s="204"/>
      <c r="B289" s="190"/>
      <c r="C289" s="190"/>
      <c r="D289" s="199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</row>
    <row r="290" spans="1:26">
      <c r="A290" s="204"/>
      <c r="B290" s="190"/>
      <c r="C290" s="190"/>
      <c r="D290" s="199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</row>
    <row r="291" spans="1:26">
      <c r="A291" s="204"/>
      <c r="B291" s="190"/>
      <c r="C291" s="190"/>
      <c r="D291" s="199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</row>
    <row r="292" spans="1:26">
      <c r="A292" s="204"/>
      <c r="B292" s="190"/>
      <c r="C292" s="190"/>
      <c r="D292" s="199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</row>
    <row r="293" spans="1:26">
      <c r="A293" s="204"/>
      <c r="B293" s="190"/>
      <c r="C293" s="190"/>
      <c r="D293" s="199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</row>
    <row r="294" spans="1:26">
      <c r="A294" s="204"/>
      <c r="B294" s="190"/>
      <c r="C294" s="190"/>
      <c r="D294" s="199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</row>
    <row r="295" spans="1:26">
      <c r="A295" s="204"/>
      <c r="B295" s="190"/>
      <c r="C295" s="190"/>
      <c r="D295" s="199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</row>
    <row r="296" spans="1:26">
      <c r="A296" s="204"/>
      <c r="B296" s="190"/>
      <c r="C296" s="190"/>
      <c r="D296" s="199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</row>
    <row r="297" spans="1:26">
      <c r="A297" s="204"/>
      <c r="B297" s="190"/>
      <c r="C297" s="190"/>
      <c r="D297" s="199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</row>
    <row r="298" spans="1:26">
      <c r="A298" s="204"/>
      <c r="B298" s="190"/>
      <c r="C298" s="190"/>
      <c r="D298" s="199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</row>
    <row r="299" spans="1:26">
      <c r="A299" s="204"/>
      <c r="B299" s="190"/>
      <c r="C299" s="190"/>
      <c r="D299" s="199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</row>
    <row r="300" spans="1:26">
      <c r="A300" s="204"/>
      <c r="B300" s="190"/>
      <c r="C300" s="190"/>
      <c r="D300" s="199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</row>
    <row r="301" spans="1:26">
      <c r="A301" s="204"/>
      <c r="B301" s="190"/>
      <c r="C301" s="190"/>
      <c r="D301" s="199"/>
      <c r="E301" s="190"/>
      <c r="F301" s="190"/>
      <c r="G301" s="190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</row>
    <row r="302" spans="1:26">
      <c r="A302" s="204"/>
      <c r="B302" s="190"/>
      <c r="C302" s="190"/>
      <c r="D302" s="199"/>
      <c r="E302" s="190"/>
      <c r="F302" s="190"/>
      <c r="G302" s="190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</row>
    <row r="303" spans="1:26">
      <c r="A303" s="204"/>
      <c r="B303" s="190"/>
      <c r="C303" s="190"/>
      <c r="D303" s="199"/>
      <c r="E303" s="190"/>
      <c r="F303" s="190"/>
      <c r="G303" s="190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</row>
    <row r="304" spans="1:26">
      <c r="A304" s="204"/>
      <c r="B304" s="190"/>
      <c r="C304" s="190"/>
      <c r="D304" s="199"/>
      <c r="E304" s="190"/>
      <c r="F304" s="190"/>
      <c r="G304" s="190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</row>
    <row r="305" spans="1:26">
      <c r="A305" s="204"/>
      <c r="B305" s="190"/>
      <c r="C305" s="190"/>
      <c r="D305" s="199"/>
      <c r="E305" s="190"/>
      <c r="F305" s="190"/>
      <c r="G305" s="190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</row>
    <row r="306" spans="1:26">
      <c r="A306" s="204"/>
      <c r="B306" s="190"/>
      <c r="C306" s="190"/>
      <c r="D306" s="199"/>
      <c r="E306" s="190"/>
      <c r="F306" s="190"/>
      <c r="G306" s="190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</row>
    <row r="307" spans="1:26">
      <c r="A307" s="204"/>
      <c r="B307" s="190"/>
      <c r="C307" s="190"/>
      <c r="D307" s="199"/>
      <c r="E307" s="190"/>
      <c r="F307" s="190"/>
      <c r="G307" s="190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</row>
    <row r="308" spans="1:26">
      <c r="A308" s="204"/>
      <c r="B308" s="190"/>
      <c r="C308" s="190"/>
      <c r="D308" s="199"/>
      <c r="E308" s="190"/>
      <c r="F308" s="190"/>
      <c r="G308" s="190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</row>
    <row r="309" spans="1:26">
      <c r="A309" s="204"/>
      <c r="B309" s="190"/>
      <c r="C309" s="190"/>
      <c r="D309" s="199"/>
      <c r="E309" s="190"/>
      <c r="F309" s="190"/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</row>
    <row r="310" spans="1:26">
      <c r="A310" s="204"/>
      <c r="B310" s="190"/>
      <c r="C310" s="190"/>
      <c r="D310" s="199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</row>
    <row r="311" spans="1:26">
      <c r="A311" s="204"/>
      <c r="B311" s="190"/>
      <c r="C311" s="190"/>
      <c r="D311" s="199"/>
      <c r="E311" s="190"/>
      <c r="F311" s="190"/>
      <c r="G311" s="190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</row>
    <row r="312" spans="1:26">
      <c r="A312" s="204"/>
      <c r="B312" s="190"/>
      <c r="C312" s="190"/>
      <c r="D312" s="199"/>
      <c r="E312" s="190"/>
      <c r="F312" s="190"/>
      <c r="G312" s="190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</row>
    <row r="313" spans="1:26">
      <c r="A313" s="204"/>
      <c r="B313" s="190"/>
      <c r="C313" s="190"/>
      <c r="D313" s="199"/>
      <c r="E313" s="190"/>
      <c r="F313" s="190"/>
      <c r="G313" s="190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</row>
    <row r="314" spans="1:26">
      <c r="A314" s="204"/>
      <c r="B314" s="190"/>
      <c r="C314" s="190"/>
      <c r="D314" s="199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</row>
    <row r="315" spans="1:26">
      <c r="A315" s="204"/>
      <c r="B315" s="190"/>
      <c r="C315" s="190"/>
      <c r="D315" s="199"/>
      <c r="E315" s="190"/>
      <c r="F315" s="190"/>
      <c r="G315" s="190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</row>
    <row r="316" spans="1:26">
      <c r="A316" s="204"/>
      <c r="B316" s="190"/>
      <c r="C316" s="190"/>
      <c r="D316" s="199"/>
      <c r="E316" s="190"/>
      <c r="F316" s="190"/>
      <c r="G316" s="190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</row>
    <row r="317" spans="1:26">
      <c r="A317" s="204"/>
      <c r="B317" s="190"/>
      <c r="C317" s="190"/>
      <c r="D317" s="199"/>
      <c r="E317" s="190"/>
      <c r="F317" s="190"/>
      <c r="G317" s="190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</row>
    <row r="318" spans="1:26">
      <c r="A318" s="204"/>
      <c r="B318" s="190"/>
      <c r="C318" s="190"/>
      <c r="D318" s="199"/>
      <c r="E318" s="190"/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</row>
    <row r="319" spans="1:26">
      <c r="A319" s="204"/>
      <c r="B319" s="190"/>
      <c r="C319" s="190"/>
      <c r="D319" s="199"/>
      <c r="E319" s="190"/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</row>
    <row r="320" spans="1:26">
      <c r="A320" s="204"/>
      <c r="B320" s="190"/>
      <c r="C320" s="190"/>
      <c r="D320" s="199"/>
      <c r="E320" s="190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</row>
    <row r="321" spans="1:26">
      <c r="A321" s="204"/>
      <c r="B321" s="190"/>
      <c r="C321" s="190"/>
      <c r="D321" s="199"/>
      <c r="E321" s="190"/>
      <c r="F321" s="190"/>
      <c r="G321" s="190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</row>
    <row r="322" spans="1:26">
      <c r="A322" s="204"/>
      <c r="B322" s="190"/>
      <c r="C322" s="190"/>
      <c r="D322" s="199"/>
      <c r="E322" s="190"/>
      <c r="F322" s="190"/>
      <c r="G322" s="190"/>
      <c r="H322" s="190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</row>
    <row r="323" spans="1:26">
      <c r="A323" s="204"/>
      <c r="B323" s="190"/>
      <c r="C323" s="190"/>
      <c r="D323" s="199"/>
      <c r="E323" s="190"/>
      <c r="F323" s="190"/>
      <c r="G323" s="190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90"/>
    </row>
    <row r="324" spans="1:26">
      <c r="A324" s="204"/>
      <c r="B324" s="190"/>
      <c r="C324" s="190"/>
      <c r="D324" s="199"/>
      <c r="E324" s="190"/>
      <c r="F324" s="190"/>
      <c r="G324" s="190"/>
      <c r="H324" s="190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</row>
    <row r="325" spans="1:26">
      <c r="A325" s="204"/>
      <c r="B325" s="190"/>
      <c r="C325" s="190"/>
      <c r="D325" s="199"/>
      <c r="E325" s="190"/>
      <c r="F325" s="190"/>
      <c r="G325" s="190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</row>
    <row r="326" spans="1:26">
      <c r="A326" s="204"/>
      <c r="B326" s="190"/>
      <c r="C326" s="190"/>
      <c r="D326" s="199"/>
      <c r="E326" s="190"/>
      <c r="F326" s="190"/>
      <c r="G326" s="190"/>
      <c r="H326" s="190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</row>
    <row r="327" spans="1:26">
      <c r="A327" s="204"/>
      <c r="B327" s="190"/>
      <c r="C327" s="190"/>
      <c r="D327" s="199"/>
      <c r="E327" s="190"/>
      <c r="F327" s="190"/>
      <c r="G327" s="190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</row>
    <row r="328" spans="1:26">
      <c r="A328" s="204"/>
      <c r="B328" s="190"/>
      <c r="C328" s="190"/>
      <c r="D328" s="199"/>
      <c r="E328" s="190"/>
      <c r="F328" s="190"/>
      <c r="G328" s="190"/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</row>
    <row r="329" spans="1:26">
      <c r="A329" s="204"/>
      <c r="B329" s="190"/>
      <c r="C329" s="190"/>
      <c r="D329" s="199"/>
      <c r="E329" s="190"/>
      <c r="F329" s="190"/>
      <c r="G329" s="190"/>
      <c r="H329" s="190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</row>
    <row r="330" spans="1:26">
      <c r="A330" s="204"/>
      <c r="B330" s="190"/>
      <c r="C330" s="190"/>
      <c r="D330" s="199"/>
      <c r="E330" s="190"/>
      <c r="F330" s="190"/>
      <c r="G330" s="190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</row>
    <row r="331" spans="1:26">
      <c r="A331" s="204"/>
      <c r="B331" s="190"/>
      <c r="C331" s="190"/>
      <c r="D331" s="199"/>
      <c r="E331" s="190"/>
      <c r="F331" s="190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</row>
    <row r="332" spans="1:26">
      <c r="A332" s="204"/>
      <c r="B332" s="190"/>
      <c r="C332" s="190"/>
      <c r="D332" s="199"/>
      <c r="E332" s="190"/>
      <c r="F332" s="190"/>
      <c r="G332" s="190"/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</row>
    <row r="333" spans="1:26">
      <c r="A333" s="204"/>
      <c r="B333" s="190"/>
      <c r="C333" s="190"/>
      <c r="D333" s="199"/>
      <c r="E333" s="190"/>
      <c r="F333" s="190"/>
      <c r="G333" s="190"/>
      <c r="H333" s="190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</row>
    <row r="334" spans="1:26">
      <c r="A334" s="204"/>
      <c r="B334" s="190"/>
      <c r="C334" s="190"/>
      <c r="D334" s="199"/>
      <c r="E334" s="190"/>
      <c r="F334" s="190"/>
      <c r="G334" s="190"/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</row>
    <row r="335" spans="1:26">
      <c r="A335" s="204"/>
      <c r="B335" s="190"/>
      <c r="C335" s="190"/>
      <c r="D335" s="199"/>
      <c r="E335" s="190"/>
      <c r="F335" s="190"/>
      <c r="G335" s="190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</row>
    <row r="336" spans="1:26">
      <c r="A336" s="204"/>
      <c r="B336" s="190"/>
      <c r="C336" s="190"/>
      <c r="D336" s="199"/>
      <c r="E336" s="190"/>
      <c r="F336" s="190"/>
      <c r="G336" s="190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</row>
    <row r="337" spans="1:26">
      <c r="A337" s="204"/>
      <c r="B337" s="190"/>
      <c r="C337" s="190"/>
      <c r="D337" s="199"/>
      <c r="E337" s="190"/>
      <c r="F337" s="190"/>
      <c r="G337" s="190"/>
      <c r="H337" s="190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</row>
    <row r="338" spans="1:26">
      <c r="A338" s="204"/>
      <c r="B338" s="190"/>
      <c r="C338" s="190"/>
      <c r="D338" s="199"/>
      <c r="E338" s="190"/>
      <c r="F338" s="190"/>
      <c r="G338" s="190"/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</row>
    <row r="339" spans="1:26">
      <c r="A339" s="204"/>
      <c r="B339" s="190"/>
      <c r="C339" s="190"/>
      <c r="D339" s="199"/>
      <c r="E339" s="190"/>
      <c r="F339" s="190"/>
      <c r="G339" s="190"/>
      <c r="H339" s="190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</row>
    <row r="340" spans="1:26">
      <c r="A340" s="204"/>
      <c r="B340" s="190"/>
      <c r="C340" s="190"/>
      <c r="D340" s="199"/>
      <c r="E340" s="190"/>
      <c r="F340" s="190"/>
      <c r="G340" s="190"/>
      <c r="H340" s="190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</row>
    <row r="341" spans="1:26">
      <c r="A341" s="204"/>
      <c r="B341" s="190"/>
      <c r="C341" s="190"/>
      <c r="D341" s="199"/>
      <c r="E341" s="190"/>
      <c r="F341" s="190"/>
      <c r="G341" s="190"/>
      <c r="H341" s="190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</row>
    <row r="342" spans="1:26">
      <c r="A342" s="204"/>
      <c r="B342" s="190"/>
      <c r="C342" s="190"/>
      <c r="D342" s="199"/>
      <c r="E342" s="190"/>
      <c r="F342" s="190"/>
      <c r="G342" s="190"/>
      <c r="H342" s="190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</row>
    <row r="343" spans="1:26">
      <c r="A343" s="204"/>
      <c r="B343" s="190"/>
      <c r="C343" s="190"/>
      <c r="D343" s="199"/>
      <c r="E343" s="190"/>
      <c r="F343" s="190"/>
      <c r="G343" s="190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</row>
    <row r="344" spans="1:26">
      <c r="A344" s="204"/>
      <c r="B344" s="190"/>
      <c r="C344" s="190"/>
      <c r="D344" s="199"/>
      <c r="E344" s="190"/>
      <c r="F344" s="190"/>
      <c r="G344" s="190"/>
      <c r="H344" s="190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</row>
    <row r="345" spans="1:26">
      <c r="A345" s="204"/>
      <c r="B345" s="190"/>
      <c r="C345" s="190"/>
      <c r="D345" s="199"/>
      <c r="E345" s="190"/>
      <c r="F345" s="190"/>
      <c r="G345" s="190"/>
      <c r="H345" s="190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</row>
    <row r="346" spans="1:26">
      <c r="A346" s="204"/>
      <c r="B346" s="190"/>
      <c r="C346" s="190"/>
      <c r="D346" s="199"/>
      <c r="E346" s="190"/>
      <c r="F346" s="190"/>
      <c r="G346" s="190"/>
      <c r="H346" s="190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90"/>
    </row>
    <row r="347" spans="1:26">
      <c r="A347" s="204"/>
      <c r="B347" s="190"/>
      <c r="C347" s="190"/>
      <c r="D347" s="199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</row>
    <row r="348" spans="1:26">
      <c r="A348" s="204"/>
      <c r="B348" s="190"/>
      <c r="C348" s="190"/>
      <c r="D348" s="199"/>
      <c r="E348" s="190"/>
      <c r="F348" s="190"/>
      <c r="G348" s="190"/>
      <c r="H348" s="190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</row>
    <row r="349" spans="1:26">
      <c r="A349" s="204"/>
      <c r="B349" s="190"/>
      <c r="C349" s="190"/>
      <c r="D349" s="199"/>
      <c r="E349" s="190"/>
      <c r="F349" s="190"/>
      <c r="G349" s="190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</row>
    <row r="350" spans="1:26">
      <c r="A350" s="204"/>
      <c r="B350" s="190"/>
      <c r="C350" s="190"/>
      <c r="D350" s="199"/>
      <c r="E350" s="190"/>
      <c r="F350" s="190"/>
      <c r="G350" s="190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</row>
    <row r="351" spans="1:26">
      <c r="A351" s="204"/>
      <c r="B351" s="190"/>
      <c r="C351" s="190"/>
      <c r="D351" s="199"/>
      <c r="E351" s="190"/>
      <c r="F351" s="190"/>
      <c r="G351" s="190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</row>
    <row r="352" spans="1:26">
      <c r="A352" s="204"/>
      <c r="B352" s="190"/>
      <c r="C352" s="190"/>
      <c r="D352" s="199"/>
      <c r="E352" s="190"/>
      <c r="F352" s="190"/>
      <c r="G352" s="190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</row>
    <row r="353" spans="1:26">
      <c r="A353" s="204"/>
      <c r="B353" s="190"/>
      <c r="C353" s="190"/>
      <c r="D353" s="199"/>
      <c r="E353" s="190"/>
      <c r="F353" s="190"/>
      <c r="G353" s="190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</row>
    <row r="354" spans="1:26">
      <c r="A354" s="204"/>
      <c r="B354" s="190"/>
      <c r="C354" s="190"/>
      <c r="D354" s="199"/>
      <c r="E354" s="190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</row>
    <row r="355" spans="1:26">
      <c r="A355" s="204"/>
      <c r="B355" s="190"/>
      <c r="C355" s="190"/>
      <c r="D355" s="199"/>
      <c r="E355" s="190"/>
      <c r="F355" s="190"/>
      <c r="G355" s="190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</row>
    <row r="356" spans="1:26">
      <c r="A356" s="204"/>
      <c r="B356" s="190"/>
      <c r="C356" s="190"/>
      <c r="D356" s="199"/>
      <c r="E356" s="190"/>
      <c r="F356" s="190"/>
      <c r="G356" s="190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</row>
    <row r="357" spans="1:26">
      <c r="A357" s="204"/>
      <c r="B357" s="190"/>
      <c r="C357" s="190"/>
      <c r="D357" s="199"/>
      <c r="E357" s="190"/>
      <c r="F357" s="190"/>
      <c r="G357" s="190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</row>
    <row r="358" spans="1:26">
      <c r="A358" s="204"/>
      <c r="B358" s="190"/>
      <c r="C358" s="190"/>
      <c r="D358" s="199"/>
      <c r="E358" s="190"/>
      <c r="F358" s="190"/>
      <c r="G358" s="190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</row>
    <row r="359" spans="1:26">
      <c r="A359" s="204"/>
      <c r="B359" s="190"/>
      <c r="C359" s="190"/>
      <c r="D359" s="199"/>
      <c r="E359" s="190"/>
      <c r="F359" s="190"/>
      <c r="G359" s="190"/>
      <c r="H359" s="190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90"/>
    </row>
    <row r="360" spans="1:26">
      <c r="A360" s="204"/>
      <c r="B360" s="190"/>
      <c r="C360" s="190"/>
      <c r="D360" s="199"/>
      <c r="E360" s="190"/>
      <c r="F360" s="190"/>
      <c r="G360" s="190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</row>
    <row r="361" spans="1:26">
      <c r="A361" s="204"/>
      <c r="B361" s="190"/>
      <c r="C361" s="190"/>
      <c r="D361" s="199"/>
      <c r="E361" s="190"/>
      <c r="F361" s="190"/>
      <c r="G361" s="190"/>
      <c r="H361" s="190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</row>
    <row r="362" spans="1:26">
      <c r="A362" s="204"/>
      <c r="B362" s="190"/>
      <c r="C362" s="190"/>
      <c r="D362" s="199"/>
      <c r="E362" s="190"/>
      <c r="F362" s="190"/>
      <c r="G362" s="190"/>
      <c r="H362" s="190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</row>
    <row r="363" spans="1:26">
      <c r="A363" s="204"/>
      <c r="B363" s="190"/>
      <c r="C363" s="190"/>
      <c r="D363" s="199"/>
      <c r="E363" s="190"/>
      <c r="F363" s="190"/>
      <c r="G363" s="190"/>
      <c r="H363" s="190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</row>
    <row r="364" spans="1:26">
      <c r="A364" s="204"/>
      <c r="B364" s="190"/>
      <c r="C364" s="190"/>
      <c r="D364" s="199"/>
      <c r="E364" s="190"/>
      <c r="F364" s="190"/>
      <c r="G364" s="190"/>
      <c r="H364" s="190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</row>
    <row r="365" spans="1:26">
      <c r="A365" s="204"/>
      <c r="B365" s="190"/>
      <c r="C365" s="190"/>
      <c r="D365" s="199"/>
      <c r="E365" s="190"/>
      <c r="F365" s="190"/>
      <c r="G365" s="190"/>
      <c r="H365" s="190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90"/>
    </row>
    <row r="366" spans="1:26">
      <c r="A366" s="204"/>
      <c r="B366" s="190"/>
      <c r="C366" s="190"/>
      <c r="D366" s="199"/>
      <c r="E366" s="190"/>
      <c r="F366" s="190"/>
      <c r="G366" s="190"/>
      <c r="H366" s="190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</row>
    <row r="367" spans="1:26">
      <c r="A367" s="204"/>
      <c r="B367" s="190"/>
      <c r="C367" s="190"/>
      <c r="D367" s="199"/>
      <c r="E367" s="190"/>
      <c r="F367" s="190"/>
      <c r="G367" s="190"/>
      <c r="H367" s="190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</row>
    <row r="368" spans="1:26">
      <c r="A368" s="204"/>
      <c r="B368" s="190"/>
      <c r="C368" s="190"/>
      <c r="D368" s="199"/>
      <c r="E368" s="190"/>
      <c r="F368" s="190"/>
      <c r="G368" s="190"/>
      <c r="H368" s="190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</row>
    <row r="369" spans="1:26">
      <c r="A369" s="204"/>
      <c r="B369" s="190"/>
      <c r="C369" s="190"/>
      <c r="D369" s="199"/>
      <c r="E369" s="190"/>
      <c r="F369" s="190"/>
      <c r="G369" s="190"/>
      <c r="H369" s="190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</row>
    <row r="370" spans="1:26">
      <c r="A370" s="204"/>
      <c r="B370" s="190"/>
      <c r="C370" s="190"/>
      <c r="D370" s="199"/>
      <c r="E370" s="190"/>
      <c r="F370" s="190"/>
      <c r="G370" s="190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</row>
    <row r="371" spans="1:26">
      <c r="A371" s="204"/>
      <c r="B371" s="190"/>
      <c r="C371" s="190"/>
      <c r="D371" s="199"/>
      <c r="E371" s="190"/>
      <c r="F371" s="190"/>
      <c r="G371" s="190"/>
      <c r="H371" s="190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</row>
    <row r="372" spans="1:26">
      <c r="A372" s="204"/>
      <c r="B372" s="190"/>
      <c r="C372" s="190"/>
      <c r="D372" s="199"/>
      <c r="E372" s="190"/>
      <c r="F372" s="190"/>
      <c r="G372" s="190"/>
      <c r="H372" s="190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</row>
    <row r="373" spans="1:26">
      <c r="A373" s="204"/>
      <c r="B373" s="190"/>
      <c r="C373" s="190"/>
      <c r="D373" s="199"/>
      <c r="E373" s="190"/>
      <c r="F373" s="190"/>
      <c r="G373" s="190"/>
      <c r="H373" s="190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</row>
    <row r="374" spans="1:26">
      <c r="A374" s="204"/>
      <c r="B374" s="190"/>
      <c r="C374" s="190"/>
      <c r="D374" s="199"/>
      <c r="E374" s="190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</row>
    <row r="375" spans="1:26">
      <c r="A375" s="204"/>
      <c r="B375" s="190"/>
      <c r="C375" s="190"/>
      <c r="D375" s="199"/>
      <c r="E375" s="190"/>
      <c r="F375" s="190"/>
      <c r="G375" s="190"/>
      <c r="H375" s="190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</row>
    <row r="376" spans="1:26">
      <c r="A376" s="204"/>
      <c r="B376" s="190"/>
      <c r="C376" s="190"/>
      <c r="D376" s="199"/>
      <c r="E376" s="190"/>
      <c r="F376" s="190"/>
      <c r="G376" s="190"/>
      <c r="H376" s="190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</row>
    <row r="377" spans="1:26">
      <c r="A377" s="204"/>
      <c r="B377" s="190"/>
      <c r="C377" s="190"/>
      <c r="D377" s="199"/>
      <c r="E377" s="190"/>
      <c r="F377" s="190"/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</row>
    <row r="378" spans="1:26">
      <c r="A378" s="204"/>
      <c r="B378" s="190"/>
      <c r="C378" s="190"/>
      <c r="D378" s="199"/>
      <c r="E378" s="190"/>
      <c r="F378" s="190"/>
      <c r="G378" s="190"/>
      <c r="H378" s="190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</row>
    <row r="379" spans="1:26">
      <c r="A379" s="204"/>
      <c r="B379" s="190"/>
      <c r="C379" s="190"/>
      <c r="D379" s="199"/>
      <c r="E379" s="190"/>
      <c r="F379" s="190"/>
      <c r="G379" s="190"/>
      <c r="H379" s="190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</row>
    <row r="380" spans="1:26">
      <c r="A380" s="204"/>
      <c r="B380" s="190"/>
      <c r="C380" s="190"/>
      <c r="D380" s="199"/>
      <c r="E380" s="190"/>
      <c r="F380" s="190"/>
      <c r="G380" s="190"/>
      <c r="H380" s="190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</row>
    <row r="381" spans="1:26">
      <c r="A381" s="204"/>
      <c r="B381" s="190"/>
      <c r="C381" s="190"/>
      <c r="D381" s="199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</row>
    <row r="382" spans="1:26">
      <c r="A382" s="204"/>
      <c r="B382" s="190"/>
      <c r="C382" s="190"/>
      <c r="D382" s="199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</row>
    <row r="383" spans="1:26">
      <c r="A383" s="204"/>
      <c r="B383" s="190"/>
      <c r="C383" s="190"/>
      <c r="D383" s="199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</row>
    <row r="384" spans="1:26">
      <c r="A384" s="204"/>
      <c r="B384" s="190"/>
      <c r="C384" s="190"/>
      <c r="D384" s="199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</row>
    <row r="385" spans="1:26">
      <c r="A385" s="204"/>
      <c r="B385" s="190"/>
      <c r="C385" s="190"/>
      <c r="D385" s="199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</row>
    <row r="386" spans="1:26">
      <c r="A386" s="204"/>
      <c r="B386" s="190"/>
      <c r="C386" s="190"/>
      <c r="D386" s="199"/>
      <c r="E386" s="190"/>
      <c r="F386" s="190"/>
      <c r="G386" s="190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</row>
    <row r="387" spans="1:26">
      <c r="A387" s="204"/>
      <c r="B387" s="190"/>
      <c r="C387" s="190"/>
      <c r="D387" s="199"/>
      <c r="E387" s="190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</row>
    <row r="388" spans="1:26">
      <c r="A388" s="204"/>
      <c r="B388" s="190"/>
      <c r="C388" s="190"/>
      <c r="D388" s="199"/>
      <c r="E388" s="190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</row>
    <row r="389" spans="1:26">
      <c r="A389" s="204"/>
      <c r="B389" s="190"/>
      <c r="C389" s="190"/>
      <c r="D389" s="199"/>
      <c r="E389" s="190"/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</row>
    <row r="390" spans="1:26">
      <c r="A390" s="204"/>
      <c r="B390" s="190"/>
      <c r="C390" s="190"/>
      <c r="D390" s="199"/>
      <c r="E390" s="190"/>
      <c r="F390" s="190"/>
      <c r="G390" s="190"/>
      <c r="H390" s="190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</row>
    <row r="391" spans="1:26">
      <c r="A391" s="204"/>
      <c r="B391" s="190"/>
      <c r="C391" s="190"/>
      <c r="D391" s="199"/>
      <c r="E391" s="190"/>
      <c r="F391" s="190"/>
      <c r="G391" s="190"/>
      <c r="H391" s="190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</row>
    <row r="392" spans="1:26">
      <c r="A392" s="204"/>
      <c r="B392" s="190"/>
      <c r="C392" s="190"/>
      <c r="D392" s="199"/>
      <c r="E392" s="190"/>
      <c r="F392" s="190"/>
      <c r="G392" s="190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</row>
    <row r="393" spans="1:26">
      <c r="A393" s="204"/>
      <c r="B393" s="190"/>
      <c r="C393" s="190"/>
      <c r="D393" s="199"/>
      <c r="E393" s="190"/>
      <c r="F393" s="190"/>
      <c r="G393" s="190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90"/>
    </row>
    <row r="394" spans="1:26">
      <c r="A394" s="204"/>
      <c r="B394" s="190"/>
      <c r="C394" s="190"/>
      <c r="D394" s="199"/>
      <c r="E394" s="190"/>
      <c r="F394" s="190"/>
      <c r="G394" s="190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</row>
    <row r="395" spans="1:26">
      <c r="A395" s="204"/>
      <c r="B395" s="190"/>
      <c r="C395" s="190"/>
      <c r="D395" s="199"/>
      <c r="E395" s="190"/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</row>
    <row r="396" spans="1:26">
      <c r="A396" s="204"/>
      <c r="B396" s="190"/>
      <c r="C396" s="190"/>
      <c r="D396" s="199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</row>
    <row r="397" spans="1:26">
      <c r="A397" s="204"/>
      <c r="B397" s="190"/>
      <c r="C397" s="190"/>
      <c r="D397" s="199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</row>
    <row r="398" spans="1:26">
      <c r="A398" s="204"/>
      <c r="B398" s="190"/>
      <c r="C398" s="190"/>
      <c r="D398" s="199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</row>
    <row r="399" spans="1:26">
      <c r="A399" s="204"/>
      <c r="B399" s="190"/>
      <c r="C399" s="190"/>
      <c r="D399" s="199"/>
      <c r="E399" s="190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</row>
    <row r="400" spans="1:26">
      <c r="A400" s="204"/>
      <c r="B400" s="190"/>
      <c r="C400" s="190"/>
      <c r="D400" s="199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</row>
    <row r="401" spans="1:26">
      <c r="A401" s="204"/>
      <c r="B401" s="190"/>
      <c r="C401" s="190"/>
      <c r="D401" s="199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</row>
    <row r="402" spans="1:26">
      <c r="A402" s="204"/>
      <c r="B402" s="190"/>
      <c r="C402" s="190"/>
      <c r="D402" s="199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</row>
    <row r="403" spans="1:26">
      <c r="A403" s="204"/>
      <c r="B403" s="190"/>
      <c r="C403" s="190"/>
      <c r="D403" s="199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</row>
    <row r="404" spans="1:26">
      <c r="A404" s="204"/>
      <c r="B404" s="190"/>
      <c r="C404" s="190"/>
      <c r="D404" s="199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</row>
    <row r="405" spans="1:26">
      <c r="A405" s="204"/>
      <c r="B405" s="190"/>
      <c r="C405" s="190"/>
      <c r="D405" s="199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</row>
    <row r="406" spans="1:26">
      <c r="A406" s="204"/>
      <c r="B406" s="190"/>
      <c r="C406" s="190"/>
      <c r="D406" s="199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</row>
    <row r="407" spans="1:26">
      <c r="A407" s="204"/>
      <c r="B407" s="190"/>
      <c r="C407" s="190"/>
      <c r="D407" s="199"/>
      <c r="E407" s="190"/>
      <c r="F407" s="190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</row>
    <row r="408" spans="1:26">
      <c r="A408" s="204"/>
      <c r="B408" s="190"/>
      <c r="C408" s="190"/>
      <c r="D408" s="199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</row>
    <row r="409" spans="1:26">
      <c r="A409" s="204"/>
      <c r="B409" s="190"/>
      <c r="C409" s="190"/>
      <c r="D409" s="199"/>
      <c r="E409" s="190"/>
      <c r="F409" s="190"/>
      <c r="G409" s="190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</row>
    <row r="410" spans="1:26">
      <c r="A410" s="204"/>
      <c r="B410" s="190"/>
      <c r="C410" s="190"/>
      <c r="D410" s="199"/>
      <c r="E410" s="190"/>
      <c r="F410" s="190"/>
      <c r="G410" s="190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</row>
    <row r="411" spans="1:26">
      <c r="A411" s="204"/>
      <c r="B411" s="190"/>
      <c r="C411" s="190"/>
      <c r="D411" s="199"/>
      <c r="E411" s="190"/>
      <c r="F411" s="190"/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</row>
    <row r="412" spans="1:26">
      <c r="A412" s="204"/>
      <c r="B412" s="190"/>
      <c r="C412" s="190"/>
      <c r="D412" s="199"/>
      <c r="E412" s="190"/>
      <c r="F412" s="190"/>
      <c r="G412" s="190"/>
      <c r="H412" s="190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</row>
    <row r="413" spans="1:26">
      <c r="A413" s="204"/>
      <c r="B413" s="190"/>
      <c r="C413" s="190"/>
      <c r="D413" s="199"/>
      <c r="E413" s="190"/>
      <c r="F413" s="190"/>
      <c r="G413" s="190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</row>
    <row r="414" spans="1:26">
      <c r="A414" s="204"/>
      <c r="B414" s="190"/>
      <c r="C414" s="190"/>
      <c r="D414" s="199"/>
      <c r="E414" s="190"/>
      <c r="F414" s="190"/>
      <c r="G414" s="190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</row>
    <row r="415" spans="1:26">
      <c r="A415" s="204"/>
      <c r="B415" s="190"/>
      <c r="C415" s="190"/>
      <c r="D415" s="199"/>
      <c r="E415" s="190"/>
      <c r="F415" s="190"/>
      <c r="G415" s="190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</row>
    <row r="416" spans="1:26">
      <c r="A416" s="204"/>
      <c r="B416" s="190"/>
      <c r="C416" s="190"/>
      <c r="D416" s="199"/>
      <c r="E416" s="190"/>
      <c r="F416" s="190"/>
      <c r="G416" s="190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</row>
    <row r="417" spans="1:26">
      <c r="A417" s="204"/>
      <c r="B417" s="190"/>
      <c r="C417" s="190"/>
      <c r="D417" s="199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</row>
    <row r="418" spans="1:26">
      <c r="A418" s="204"/>
      <c r="B418" s="190"/>
      <c r="C418" s="190"/>
      <c r="D418" s="199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</row>
    <row r="419" spans="1:26">
      <c r="A419" s="204"/>
      <c r="B419" s="190"/>
      <c r="C419" s="190"/>
      <c r="D419" s="199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</row>
    <row r="420" spans="1:26">
      <c r="A420" s="204"/>
      <c r="B420" s="190"/>
      <c r="C420" s="190"/>
      <c r="D420" s="199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</row>
    <row r="421" spans="1:26">
      <c r="A421" s="204"/>
      <c r="B421" s="190"/>
      <c r="C421" s="190"/>
      <c r="D421" s="199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</row>
    <row r="422" spans="1:26">
      <c r="A422" s="204"/>
      <c r="B422" s="190"/>
      <c r="C422" s="190"/>
      <c r="D422" s="199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</row>
    <row r="423" spans="1:26">
      <c r="A423" s="204"/>
      <c r="B423" s="190"/>
      <c r="C423" s="190"/>
      <c r="D423" s="199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</row>
    <row r="424" spans="1:26">
      <c r="A424" s="204"/>
      <c r="B424" s="190"/>
      <c r="C424" s="190"/>
      <c r="D424" s="199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</row>
    <row r="425" spans="1:26">
      <c r="A425" s="204"/>
      <c r="B425" s="190"/>
      <c r="C425" s="190"/>
      <c r="D425" s="199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</row>
    <row r="426" spans="1:26">
      <c r="A426" s="204"/>
      <c r="B426" s="190"/>
      <c r="C426" s="190"/>
      <c r="D426" s="199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</row>
    <row r="427" spans="1:26">
      <c r="A427" s="204"/>
      <c r="B427" s="190"/>
      <c r="C427" s="190"/>
      <c r="D427" s="199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</row>
    <row r="428" spans="1:26">
      <c r="A428" s="204"/>
      <c r="B428" s="190"/>
      <c r="C428" s="190"/>
      <c r="D428" s="199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</row>
    <row r="429" spans="1:26">
      <c r="A429" s="204"/>
      <c r="B429" s="190"/>
      <c r="C429" s="190"/>
      <c r="D429" s="199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</row>
    <row r="430" spans="1:26">
      <c r="A430" s="204"/>
      <c r="B430" s="190"/>
      <c r="C430" s="190"/>
      <c r="D430" s="199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90"/>
    </row>
    <row r="431" spans="1:26">
      <c r="A431" s="204"/>
      <c r="B431" s="190"/>
      <c r="C431" s="190"/>
      <c r="D431" s="199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</row>
    <row r="432" spans="1:26">
      <c r="A432" s="204"/>
      <c r="B432" s="190"/>
      <c r="C432" s="190"/>
      <c r="D432" s="199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</row>
    <row r="433" spans="1:26">
      <c r="A433" s="204"/>
      <c r="B433" s="190"/>
      <c r="C433" s="190"/>
      <c r="D433" s="199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</row>
    <row r="434" spans="1:26">
      <c r="A434" s="204"/>
      <c r="B434" s="190"/>
      <c r="C434" s="190"/>
      <c r="D434" s="199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</row>
    <row r="435" spans="1:26">
      <c r="A435" s="204"/>
      <c r="B435" s="190"/>
      <c r="C435" s="190"/>
      <c r="D435" s="199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90"/>
    </row>
    <row r="436" spans="1:26">
      <c r="A436" s="204"/>
      <c r="B436" s="190"/>
      <c r="C436" s="190"/>
      <c r="D436" s="199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</row>
    <row r="437" spans="1:26">
      <c r="A437" s="204"/>
      <c r="B437" s="190"/>
      <c r="C437" s="190"/>
      <c r="D437" s="199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</row>
    <row r="438" spans="1:26">
      <c r="A438" s="204"/>
      <c r="B438" s="190"/>
      <c r="C438" s="190"/>
      <c r="D438" s="199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</row>
    <row r="439" spans="1:26">
      <c r="A439" s="204"/>
      <c r="B439" s="190"/>
      <c r="C439" s="190"/>
      <c r="D439" s="199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</row>
    <row r="440" spans="1:26">
      <c r="A440" s="204"/>
      <c r="B440" s="190"/>
      <c r="C440" s="190"/>
      <c r="D440" s="199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</row>
    <row r="441" spans="1:26">
      <c r="A441" s="204"/>
      <c r="B441" s="190"/>
      <c r="C441" s="190"/>
      <c r="D441" s="199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</row>
    <row r="442" spans="1:26">
      <c r="A442" s="204"/>
      <c r="B442" s="190"/>
      <c r="C442" s="190"/>
      <c r="D442" s="199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</row>
    <row r="443" spans="1:26">
      <c r="A443" s="204"/>
      <c r="B443" s="190"/>
      <c r="C443" s="190"/>
      <c r="D443" s="199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</row>
    <row r="444" spans="1:26">
      <c r="A444" s="204"/>
      <c r="B444" s="190"/>
      <c r="C444" s="190"/>
      <c r="D444" s="199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</row>
    <row r="445" spans="1:26">
      <c r="A445" s="204"/>
      <c r="B445" s="190"/>
      <c r="C445" s="190"/>
      <c r="D445" s="199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</row>
    <row r="446" spans="1:26">
      <c r="A446" s="204"/>
      <c r="B446" s="190"/>
      <c r="C446" s="190"/>
      <c r="D446" s="199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</row>
    <row r="447" spans="1:26">
      <c r="A447" s="204"/>
      <c r="B447" s="190"/>
      <c r="C447" s="190"/>
      <c r="D447" s="199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</row>
    <row r="448" spans="1:26">
      <c r="A448" s="204"/>
      <c r="B448" s="190"/>
      <c r="C448" s="190"/>
      <c r="D448" s="199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</row>
    <row r="449" spans="1:26">
      <c r="A449" s="204"/>
      <c r="B449" s="190"/>
      <c r="C449" s="190"/>
      <c r="D449" s="199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90"/>
    </row>
    <row r="450" spans="1:26">
      <c r="A450" s="204"/>
      <c r="B450" s="190"/>
      <c r="C450" s="190"/>
      <c r="D450" s="199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</row>
    <row r="451" spans="1:26">
      <c r="A451" s="204"/>
      <c r="B451" s="190"/>
      <c r="C451" s="190"/>
      <c r="D451" s="199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</row>
    <row r="452" spans="1:26">
      <c r="A452" s="204"/>
      <c r="B452" s="190"/>
      <c r="C452" s="190"/>
      <c r="D452" s="199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</row>
    <row r="453" spans="1:26">
      <c r="A453" s="204"/>
      <c r="B453" s="190"/>
      <c r="C453" s="190"/>
      <c r="D453" s="199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</row>
    <row r="454" spans="1:26">
      <c r="A454" s="204"/>
      <c r="B454" s="190"/>
      <c r="C454" s="190"/>
      <c r="D454" s="199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</row>
    <row r="455" spans="1:26">
      <c r="A455" s="204"/>
      <c r="B455" s="190"/>
      <c r="C455" s="190"/>
      <c r="D455" s="199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</row>
    <row r="456" spans="1:26">
      <c r="A456" s="204"/>
      <c r="B456" s="190"/>
      <c r="C456" s="190"/>
      <c r="D456" s="199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</row>
    <row r="457" spans="1:26">
      <c r="A457" s="204"/>
      <c r="B457" s="190"/>
      <c r="C457" s="190"/>
      <c r="D457" s="199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</row>
    <row r="458" spans="1:26">
      <c r="A458" s="204"/>
      <c r="B458" s="190"/>
      <c r="C458" s="190"/>
      <c r="D458" s="199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</row>
    <row r="459" spans="1:26">
      <c r="A459" s="204"/>
      <c r="B459" s="190"/>
      <c r="C459" s="190"/>
      <c r="D459" s="199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</row>
    <row r="460" spans="1:26">
      <c r="A460" s="204"/>
      <c r="B460" s="190"/>
      <c r="C460" s="190"/>
      <c r="D460" s="199"/>
      <c r="E460" s="190"/>
      <c r="F460" s="190"/>
      <c r="G460" s="190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</row>
    <row r="461" spans="1:26">
      <c r="A461" s="204"/>
      <c r="B461" s="190"/>
      <c r="C461" s="190"/>
      <c r="D461" s="199"/>
      <c r="E461" s="190"/>
      <c r="F461" s="190"/>
      <c r="G461" s="190"/>
      <c r="H461" s="190"/>
      <c r="I461" s="190"/>
      <c r="J461" s="190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</row>
    <row r="462" spans="1:26">
      <c r="A462" s="204"/>
      <c r="B462" s="190"/>
      <c r="C462" s="190"/>
      <c r="D462" s="199"/>
      <c r="E462" s="190"/>
      <c r="F462" s="190"/>
      <c r="G462" s="190"/>
      <c r="H462" s="190"/>
      <c r="I462" s="190"/>
      <c r="J462" s="190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</row>
    <row r="463" spans="1:26">
      <c r="A463" s="204"/>
      <c r="B463" s="190"/>
      <c r="C463" s="190"/>
      <c r="D463" s="199"/>
      <c r="E463" s="190"/>
      <c r="F463" s="190"/>
      <c r="G463" s="190"/>
      <c r="H463" s="190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</row>
    <row r="464" spans="1:26">
      <c r="A464" s="204"/>
      <c r="B464" s="190"/>
      <c r="C464" s="190"/>
      <c r="D464" s="199"/>
      <c r="E464" s="190"/>
      <c r="F464" s="190"/>
      <c r="G464" s="190"/>
      <c r="H464" s="190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</row>
    <row r="465" spans="1:26">
      <c r="A465" s="204"/>
      <c r="B465" s="190"/>
      <c r="C465" s="190"/>
      <c r="D465" s="199"/>
      <c r="E465" s="190"/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</row>
    <row r="466" spans="1:26">
      <c r="A466" s="204"/>
      <c r="B466" s="190"/>
      <c r="C466" s="190"/>
      <c r="D466" s="199"/>
      <c r="E466" s="190"/>
      <c r="F466" s="190"/>
      <c r="G466" s="190"/>
      <c r="H466" s="190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</row>
    <row r="467" spans="1:26">
      <c r="A467" s="204"/>
      <c r="B467" s="190"/>
      <c r="C467" s="190"/>
      <c r="D467" s="199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</row>
    <row r="468" spans="1:26">
      <c r="A468" s="204"/>
      <c r="B468" s="190"/>
      <c r="C468" s="190"/>
      <c r="D468" s="199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</row>
    <row r="469" spans="1:26">
      <c r="A469" s="204"/>
      <c r="B469" s="190"/>
      <c r="C469" s="190"/>
      <c r="D469" s="19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</row>
    <row r="470" spans="1:26">
      <c r="A470" s="204"/>
      <c r="B470" s="190"/>
      <c r="C470" s="190"/>
      <c r="D470" s="19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</row>
    <row r="471" spans="1:26">
      <c r="A471" s="204"/>
      <c r="B471" s="190"/>
      <c r="C471" s="190"/>
      <c r="D471" s="199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</row>
    <row r="472" spans="1:26">
      <c r="A472" s="204"/>
      <c r="B472" s="190"/>
      <c r="C472" s="190"/>
      <c r="D472" s="199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90"/>
    </row>
    <row r="473" spans="1:26">
      <c r="A473" s="204"/>
      <c r="B473" s="190"/>
      <c r="C473" s="190"/>
      <c r="D473" s="199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</row>
    <row r="474" spans="1:26">
      <c r="A474" s="204"/>
      <c r="B474" s="190"/>
      <c r="C474" s="190"/>
      <c r="D474" s="199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</row>
    <row r="475" spans="1:26">
      <c r="A475" s="204"/>
      <c r="B475" s="190"/>
      <c r="C475" s="190"/>
      <c r="D475" s="199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</row>
    <row r="476" spans="1:26">
      <c r="A476" s="204"/>
      <c r="B476" s="190"/>
      <c r="C476" s="190"/>
      <c r="D476" s="199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</row>
    <row r="477" spans="1:26">
      <c r="A477" s="204"/>
      <c r="B477" s="190"/>
      <c r="C477" s="190"/>
      <c r="D477" s="199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90"/>
    </row>
    <row r="478" spans="1:26">
      <c r="A478" s="204"/>
      <c r="B478" s="190"/>
      <c r="C478" s="190"/>
      <c r="D478" s="199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</row>
    <row r="479" spans="1:26">
      <c r="A479" s="204"/>
      <c r="B479" s="190"/>
      <c r="C479" s="190"/>
      <c r="D479" s="199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</row>
    <row r="480" spans="1:26">
      <c r="A480" s="204"/>
      <c r="B480" s="190"/>
      <c r="C480" s="190"/>
      <c r="D480" s="199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90"/>
    </row>
    <row r="481" spans="1:26">
      <c r="A481" s="204"/>
      <c r="B481" s="190"/>
      <c r="C481" s="190"/>
      <c r="D481" s="199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</row>
    <row r="482" spans="1:26">
      <c r="A482" s="204"/>
      <c r="B482" s="190"/>
      <c r="C482" s="190"/>
      <c r="D482" s="199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</row>
    <row r="483" spans="1:26">
      <c r="A483" s="204"/>
      <c r="B483" s="190"/>
      <c r="C483" s="190"/>
      <c r="D483" s="199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</row>
    <row r="484" spans="1:26">
      <c r="A484" s="204"/>
      <c r="B484" s="190"/>
      <c r="C484" s="190"/>
      <c r="D484" s="19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</row>
    <row r="485" spans="1:26">
      <c r="A485" s="204"/>
      <c r="B485" s="190"/>
      <c r="C485" s="190"/>
      <c r="D485" s="19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</row>
    <row r="486" spans="1:26">
      <c r="A486" s="204"/>
      <c r="B486" s="190"/>
      <c r="C486" s="190"/>
      <c r="D486" s="199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</row>
    <row r="487" spans="1:26">
      <c r="A487" s="204"/>
      <c r="B487" s="190"/>
      <c r="C487" s="190"/>
      <c r="D487" s="199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</row>
    <row r="488" spans="1:26">
      <c r="A488" s="204"/>
      <c r="B488" s="190"/>
      <c r="C488" s="190"/>
      <c r="D488" s="19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</row>
    <row r="489" spans="1:26">
      <c r="A489" s="204"/>
      <c r="B489" s="190"/>
      <c r="C489" s="190"/>
      <c r="D489" s="199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</row>
    <row r="490" spans="1:26">
      <c r="A490" s="204"/>
      <c r="B490" s="190"/>
      <c r="C490" s="190"/>
      <c r="D490" s="199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</row>
    <row r="491" spans="1:26">
      <c r="A491" s="204"/>
      <c r="B491" s="190"/>
      <c r="C491" s="190"/>
      <c r="D491" s="199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</row>
    <row r="492" spans="1:26">
      <c r="A492" s="204"/>
      <c r="B492" s="190"/>
      <c r="C492" s="190"/>
      <c r="D492" s="199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</row>
    <row r="493" spans="1:26">
      <c r="A493" s="204"/>
      <c r="B493" s="190"/>
      <c r="C493" s="190"/>
      <c r="D493" s="199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</row>
    <row r="494" spans="1:26">
      <c r="A494" s="204"/>
      <c r="B494" s="190"/>
      <c r="C494" s="190"/>
      <c r="D494" s="199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</row>
    <row r="495" spans="1:26">
      <c r="A495" s="204"/>
      <c r="B495" s="190"/>
      <c r="C495" s="190"/>
      <c r="D495" s="199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</row>
    <row r="496" spans="1:26">
      <c r="A496" s="204"/>
      <c r="B496" s="190"/>
      <c r="C496" s="190"/>
      <c r="D496" s="199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</row>
    <row r="497" spans="1:26">
      <c r="A497" s="204"/>
      <c r="B497" s="190"/>
      <c r="C497" s="190"/>
      <c r="D497" s="199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</row>
    <row r="498" spans="1:26">
      <c r="A498" s="204"/>
      <c r="B498" s="190"/>
      <c r="C498" s="190"/>
      <c r="D498" s="199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</row>
    <row r="499" spans="1:26">
      <c r="A499" s="204"/>
      <c r="B499" s="190"/>
      <c r="C499" s="190"/>
      <c r="D499" s="199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</row>
    <row r="500" spans="1:26">
      <c r="A500" s="204"/>
      <c r="B500" s="190"/>
      <c r="C500" s="190"/>
      <c r="D500" s="199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</row>
    <row r="501" spans="1:26">
      <c r="A501" s="204"/>
      <c r="B501" s="190"/>
      <c r="C501" s="190"/>
      <c r="D501" s="199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</row>
    <row r="502" spans="1:26">
      <c r="A502" s="204"/>
      <c r="B502" s="190"/>
      <c r="C502" s="190"/>
      <c r="D502" s="199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</row>
    <row r="503" spans="1:26">
      <c r="A503" s="204"/>
      <c r="B503" s="190"/>
      <c r="C503" s="190"/>
      <c r="D503" s="199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90"/>
    </row>
    <row r="504" spans="1:26">
      <c r="A504" s="204"/>
      <c r="B504" s="190"/>
      <c r="C504" s="190"/>
      <c r="D504" s="199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</row>
    <row r="505" spans="1:26">
      <c r="A505" s="204"/>
      <c r="B505" s="190"/>
      <c r="C505" s="190"/>
      <c r="D505" s="199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</row>
    <row r="506" spans="1:26">
      <c r="A506" s="204"/>
      <c r="B506" s="190"/>
      <c r="C506" s="190"/>
      <c r="D506" s="199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</row>
    <row r="507" spans="1:26">
      <c r="A507" s="204"/>
      <c r="B507" s="190"/>
      <c r="C507" s="190"/>
      <c r="D507" s="199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</row>
    <row r="508" spans="1:26">
      <c r="A508" s="204"/>
      <c r="B508" s="190"/>
      <c r="C508" s="190"/>
      <c r="D508" s="199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90"/>
    </row>
    <row r="509" spans="1:26">
      <c r="A509" s="204"/>
      <c r="B509" s="190"/>
      <c r="C509" s="190"/>
      <c r="D509" s="199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</row>
    <row r="510" spans="1:26">
      <c r="A510" s="204"/>
      <c r="B510" s="190"/>
      <c r="C510" s="190"/>
      <c r="D510" s="199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</row>
    <row r="511" spans="1:26">
      <c r="A511" s="204"/>
      <c r="B511" s="190"/>
      <c r="C511" s="190"/>
      <c r="D511" s="199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</row>
    <row r="512" spans="1:26">
      <c r="A512" s="204"/>
      <c r="B512" s="190"/>
      <c r="C512" s="190"/>
      <c r="D512" s="199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</row>
    <row r="513" spans="1:26">
      <c r="A513" s="204"/>
      <c r="B513" s="190"/>
      <c r="C513" s="190"/>
      <c r="D513" s="199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</row>
    <row r="514" spans="1:26">
      <c r="A514" s="204"/>
      <c r="B514" s="190"/>
      <c r="C514" s="190"/>
      <c r="D514" s="199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</row>
    <row r="515" spans="1:26">
      <c r="A515" s="204"/>
      <c r="B515" s="190"/>
      <c r="C515" s="190"/>
      <c r="D515" s="199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</row>
    <row r="516" spans="1:26">
      <c r="A516" s="204"/>
      <c r="B516" s="190"/>
      <c r="C516" s="190"/>
      <c r="D516" s="199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90"/>
    </row>
    <row r="517" spans="1:26">
      <c r="A517" s="204"/>
      <c r="B517" s="190"/>
      <c r="C517" s="190"/>
      <c r="D517" s="199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</row>
    <row r="518" spans="1:26">
      <c r="A518" s="204"/>
      <c r="B518" s="190"/>
      <c r="C518" s="190"/>
      <c r="D518" s="199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</row>
    <row r="519" spans="1:26">
      <c r="A519" s="204"/>
      <c r="B519" s="190"/>
      <c r="C519" s="190"/>
      <c r="D519" s="199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</row>
    <row r="520" spans="1:26">
      <c r="A520" s="204"/>
      <c r="B520" s="190"/>
      <c r="C520" s="190"/>
      <c r="D520" s="199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</row>
    <row r="521" spans="1:26">
      <c r="A521" s="204"/>
      <c r="B521" s="190"/>
      <c r="C521" s="190"/>
      <c r="D521" s="199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</row>
    <row r="522" spans="1:26">
      <c r="A522" s="204"/>
      <c r="B522" s="190"/>
      <c r="C522" s="190"/>
      <c r="D522" s="199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90"/>
    </row>
    <row r="523" spans="1:26">
      <c r="A523" s="204"/>
      <c r="B523" s="190"/>
      <c r="C523" s="190"/>
      <c r="D523" s="199"/>
      <c r="E523" s="190"/>
      <c r="F523" s="190"/>
      <c r="G523" s="190"/>
      <c r="H523" s="190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</row>
    <row r="524" spans="1:26">
      <c r="A524" s="204"/>
      <c r="B524" s="190"/>
      <c r="C524" s="190"/>
      <c r="D524" s="199"/>
      <c r="E524" s="190"/>
      <c r="F524" s="190"/>
      <c r="G524" s="190"/>
      <c r="H524" s="190"/>
      <c r="I524" s="190"/>
      <c r="J524" s="190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</row>
    <row r="525" spans="1:26">
      <c r="A525" s="204"/>
      <c r="B525" s="190"/>
      <c r="C525" s="190"/>
      <c r="D525" s="199"/>
      <c r="E525" s="190"/>
      <c r="F525" s="190"/>
      <c r="G525" s="190"/>
      <c r="H525" s="190"/>
      <c r="I525" s="190"/>
      <c r="J525" s="190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</row>
    <row r="526" spans="1:26">
      <c r="A526" s="204"/>
      <c r="B526" s="190"/>
      <c r="C526" s="190"/>
      <c r="D526" s="199"/>
      <c r="E526" s="190"/>
      <c r="F526" s="190"/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</row>
    <row r="527" spans="1:26">
      <c r="A527" s="204"/>
      <c r="B527" s="190"/>
      <c r="C527" s="190"/>
      <c r="D527" s="199"/>
      <c r="E527" s="190"/>
      <c r="F527" s="190"/>
      <c r="G527" s="190"/>
      <c r="H527" s="190"/>
      <c r="I527" s="190"/>
      <c r="J527" s="190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</row>
    <row r="528" spans="1:26">
      <c r="A528" s="204"/>
      <c r="B528" s="190"/>
      <c r="C528" s="190"/>
      <c r="D528" s="199"/>
      <c r="E528" s="190"/>
      <c r="F528" s="190"/>
      <c r="G528" s="190"/>
      <c r="H528" s="190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</row>
    <row r="529" spans="1:26">
      <c r="A529" s="204"/>
      <c r="B529" s="190"/>
      <c r="C529" s="190"/>
      <c r="D529" s="199"/>
      <c r="E529" s="190"/>
      <c r="F529" s="190"/>
      <c r="G529" s="190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</row>
    <row r="530" spans="1:26">
      <c r="A530" s="204"/>
      <c r="B530" s="190"/>
      <c r="C530" s="190"/>
      <c r="D530" s="199"/>
      <c r="E530" s="190"/>
      <c r="F530" s="190"/>
      <c r="G530" s="190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</row>
    <row r="531" spans="1:26">
      <c r="A531" s="204"/>
      <c r="B531" s="190"/>
      <c r="C531" s="190"/>
      <c r="D531" s="199"/>
      <c r="E531" s="190"/>
      <c r="F531" s="190"/>
      <c r="G531" s="190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</row>
    <row r="532" spans="1:26">
      <c r="A532" s="204"/>
      <c r="B532" s="190"/>
      <c r="C532" s="190"/>
      <c r="D532" s="199"/>
      <c r="E532" s="190"/>
      <c r="F532" s="190"/>
      <c r="G532" s="190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</row>
    <row r="533" spans="1:26">
      <c r="A533" s="204"/>
      <c r="B533" s="190"/>
      <c r="C533" s="190"/>
      <c r="D533" s="199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</row>
    <row r="534" spans="1:26">
      <c r="A534" s="204"/>
      <c r="B534" s="190"/>
      <c r="C534" s="190"/>
      <c r="D534" s="199"/>
      <c r="E534" s="190"/>
      <c r="F534" s="190"/>
      <c r="G534" s="190"/>
      <c r="H534" s="190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</row>
    <row r="535" spans="1:26">
      <c r="A535" s="204"/>
      <c r="B535" s="190"/>
      <c r="C535" s="190"/>
      <c r="D535" s="199"/>
      <c r="E535" s="190"/>
      <c r="F535" s="190"/>
      <c r="G535" s="190"/>
      <c r="H535" s="190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</row>
    <row r="536" spans="1:26">
      <c r="A536" s="204"/>
      <c r="B536" s="190"/>
      <c r="C536" s="190"/>
      <c r="D536" s="199"/>
      <c r="E536" s="190"/>
      <c r="F536" s="190"/>
      <c r="G536" s="190"/>
      <c r="H536" s="190"/>
      <c r="I536" s="190"/>
      <c r="J536" s="190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</row>
    <row r="537" spans="1:26">
      <c r="A537" s="204"/>
      <c r="B537" s="190"/>
      <c r="C537" s="190"/>
      <c r="D537" s="199"/>
      <c r="E537" s="190"/>
      <c r="F537" s="190"/>
      <c r="G537" s="190"/>
      <c r="H537" s="190"/>
      <c r="I537" s="190"/>
      <c r="J537" s="190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</row>
    <row r="538" spans="1:26">
      <c r="A538" s="204"/>
      <c r="B538" s="190"/>
      <c r="C538" s="190"/>
      <c r="D538" s="199"/>
      <c r="E538" s="190"/>
      <c r="F538" s="190"/>
      <c r="G538" s="190"/>
      <c r="H538" s="190"/>
      <c r="I538" s="190"/>
      <c r="J538" s="190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</row>
    <row r="539" spans="1:26">
      <c r="A539" s="204"/>
      <c r="B539" s="190"/>
      <c r="C539" s="190"/>
      <c r="D539" s="199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</row>
    <row r="540" spans="1:26">
      <c r="A540" s="204"/>
      <c r="B540" s="190"/>
      <c r="C540" s="190"/>
      <c r="D540" s="199"/>
      <c r="E540" s="190"/>
      <c r="F540" s="190"/>
      <c r="G540" s="190"/>
      <c r="H540" s="190"/>
      <c r="I540" s="190"/>
      <c r="J540" s="190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</row>
    <row r="541" spans="1:26">
      <c r="A541" s="204"/>
      <c r="B541" s="190"/>
      <c r="C541" s="190"/>
      <c r="D541" s="199"/>
      <c r="E541" s="190"/>
      <c r="F541" s="190"/>
      <c r="G541" s="190"/>
      <c r="H541" s="190"/>
      <c r="I541" s="190"/>
      <c r="J541" s="190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</row>
    <row r="542" spans="1:26">
      <c r="A542" s="204"/>
      <c r="B542" s="190"/>
      <c r="C542" s="190"/>
      <c r="D542" s="199"/>
      <c r="E542" s="190"/>
      <c r="F542" s="190"/>
      <c r="G542" s="190"/>
      <c r="H542" s="190"/>
      <c r="I542" s="190"/>
      <c r="J542" s="190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</row>
    <row r="543" spans="1:26">
      <c r="A543" s="204"/>
      <c r="B543" s="190"/>
      <c r="C543" s="190"/>
      <c r="D543" s="199"/>
      <c r="E543" s="190"/>
      <c r="F543" s="190"/>
      <c r="G543" s="190"/>
      <c r="H543" s="190"/>
      <c r="I543" s="190"/>
      <c r="J543" s="190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</row>
    <row r="544" spans="1:26">
      <c r="A544" s="204"/>
      <c r="B544" s="190"/>
      <c r="C544" s="190"/>
      <c r="D544" s="199"/>
      <c r="E544" s="190"/>
      <c r="F544" s="190"/>
      <c r="G544" s="190"/>
      <c r="H544" s="190"/>
      <c r="I544" s="190"/>
      <c r="J544" s="190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</row>
    <row r="545" spans="1:26">
      <c r="A545" s="204"/>
      <c r="B545" s="190"/>
      <c r="C545" s="190"/>
      <c r="D545" s="199"/>
      <c r="E545" s="190"/>
      <c r="F545" s="190"/>
      <c r="G545" s="190"/>
      <c r="H545" s="190"/>
      <c r="I545" s="190"/>
      <c r="J545" s="190"/>
      <c r="K545" s="190"/>
      <c r="L545" s="190"/>
      <c r="M545" s="190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90"/>
    </row>
    <row r="546" spans="1:26">
      <c r="A546" s="204"/>
      <c r="B546" s="190"/>
      <c r="C546" s="190"/>
      <c r="D546" s="199"/>
      <c r="E546" s="190"/>
      <c r="F546" s="190"/>
      <c r="G546" s="190"/>
      <c r="H546" s="190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</row>
    <row r="547" spans="1:26">
      <c r="A547" s="204"/>
      <c r="B547" s="190"/>
      <c r="C547" s="190"/>
      <c r="D547" s="199"/>
      <c r="E547" s="190"/>
      <c r="F547" s="190"/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</row>
    <row r="548" spans="1:26">
      <c r="A548" s="204"/>
      <c r="B548" s="190"/>
      <c r="C548" s="190"/>
      <c r="D548" s="199"/>
      <c r="E548" s="190"/>
      <c r="F548" s="190"/>
      <c r="G548" s="190"/>
      <c r="H548" s="190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</row>
    <row r="549" spans="1:26">
      <c r="A549" s="204"/>
      <c r="B549" s="190"/>
      <c r="C549" s="190"/>
      <c r="D549" s="199"/>
      <c r="E549" s="190"/>
      <c r="F549" s="190"/>
      <c r="G549" s="190"/>
      <c r="H549" s="190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</row>
    <row r="550" spans="1:26">
      <c r="A550" s="204"/>
      <c r="B550" s="190"/>
      <c r="C550" s="190"/>
      <c r="D550" s="199"/>
      <c r="E550" s="190"/>
      <c r="F550" s="190"/>
      <c r="G550" s="190"/>
      <c r="H550" s="190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</row>
    <row r="551" spans="1:26">
      <c r="A551" s="204"/>
      <c r="B551" s="190"/>
      <c r="C551" s="190"/>
      <c r="D551" s="199"/>
      <c r="E551" s="190"/>
      <c r="F551" s="190"/>
      <c r="G551" s="190"/>
      <c r="H551" s="190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</row>
    <row r="552" spans="1:26">
      <c r="A552" s="204"/>
      <c r="B552" s="190"/>
      <c r="C552" s="190"/>
      <c r="D552" s="199"/>
      <c r="E552" s="190"/>
      <c r="F552" s="190"/>
      <c r="G552" s="190"/>
      <c r="H552" s="190"/>
      <c r="I552" s="190"/>
      <c r="J552" s="190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</row>
    <row r="553" spans="1:26">
      <c r="A553" s="204"/>
      <c r="B553" s="190"/>
      <c r="C553" s="190"/>
      <c r="D553" s="199"/>
      <c r="E553" s="190"/>
      <c r="F553" s="190"/>
      <c r="G553" s="190"/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</row>
    <row r="554" spans="1:26">
      <c r="A554" s="204"/>
      <c r="B554" s="190"/>
      <c r="C554" s="190"/>
      <c r="D554" s="199"/>
      <c r="E554" s="190"/>
      <c r="F554" s="190"/>
      <c r="G554" s="190"/>
      <c r="H554" s="190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</row>
    <row r="555" spans="1:26">
      <c r="A555" s="204"/>
      <c r="B555" s="190"/>
      <c r="C555" s="190"/>
      <c r="D555" s="199"/>
      <c r="E555" s="190"/>
      <c r="F555" s="190"/>
      <c r="G555" s="190"/>
      <c r="H555" s="190"/>
      <c r="I555" s="190"/>
      <c r="J555" s="190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</row>
    <row r="556" spans="1:26">
      <c r="A556" s="204"/>
      <c r="B556" s="190"/>
      <c r="C556" s="190"/>
      <c r="D556" s="199"/>
      <c r="E556" s="190"/>
      <c r="F556" s="190"/>
      <c r="G556" s="190"/>
      <c r="H556" s="190"/>
      <c r="I556" s="190"/>
      <c r="J556" s="190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</row>
    <row r="557" spans="1:26">
      <c r="A557" s="204"/>
      <c r="B557" s="190"/>
      <c r="C557" s="190"/>
      <c r="D557" s="199"/>
      <c r="E557" s="190"/>
      <c r="F557" s="190"/>
      <c r="G557" s="190"/>
      <c r="H557" s="190"/>
      <c r="I557" s="190"/>
      <c r="J557" s="190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</row>
    <row r="558" spans="1:26">
      <c r="A558" s="204"/>
      <c r="B558" s="190"/>
      <c r="C558" s="190"/>
      <c r="D558" s="199"/>
      <c r="E558" s="190"/>
      <c r="F558" s="190"/>
      <c r="G558" s="190"/>
      <c r="H558" s="190"/>
      <c r="I558" s="190"/>
      <c r="J558" s="190"/>
      <c r="K558" s="190"/>
      <c r="L558" s="190"/>
      <c r="M558" s="190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90"/>
    </row>
    <row r="559" spans="1:26">
      <c r="A559" s="204"/>
      <c r="B559" s="190"/>
      <c r="C559" s="190"/>
      <c r="D559" s="199"/>
      <c r="E559" s="190"/>
      <c r="F559" s="190"/>
      <c r="G559" s="190"/>
      <c r="H559" s="190"/>
      <c r="I559" s="190"/>
      <c r="J559" s="190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</row>
    <row r="560" spans="1:26">
      <c r="A560" s="204"/>
      <c r="B560" s="190"/>
      <c r="C560" s="190"/>
      <c r="D560" s="199"/>
      <c r="E560" s="190"/>
      <c r="F560" s="190"/>
      <c r="G560" s="190"/>
      <c r="H560" s="190"/>
      <c r="I560" s="190"/>
      <c r="J560" s="190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</row>
    <row r="561" spans="1:26">
      <c r="A561" s="204"/>
      <c r="B561" s="190"/>
      <c r="C561" s="190"/>
      <c r="D561" s="199"/>
      <c r="E561" s="190"/>
      <c r="F561" s="190"/>
      <c r="G561" s="190"/>
      <c r="H561" s="190"/>
      <c r="I561" s="190"/>
      <c r="J561" s="190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</row>
    <row r="562" spans="1:26">
      <c r="A562" s="204"/>
      <c r="B562" s="190"/>
      <c r="C562" s="190"/>
      <c r="D562" s="199"/>
      <c r="E562" s="190"/>
      <c r="F562" s="190"/>
      <c r="G562" s="190"/>
      <c r="H562" s="190"/>
      <c r="I562" s="190"/>
      <c r="J562" s="190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</row>
    <row r="563" spans="1:26">
      <c r="A563" s="204"/>
      <c r="B563" s="190"/>
      <c r="C563" s="190"/>
      <c r="D563" s="199"/>
      <c r="E563" s="190"/>
      <c r="F563" s="190"/>
      <c r="G563" s="190"/>
      <c r="H563" s="190"/>
      <c r="I563" s="190"/>
      <c r="J563" s="190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</row>
    <row r="564" spans="1:26">
      <c r="A564" s="204"/>
      <c r="B564" s="190"/>
      <c r="C564" s="190"/>
      <c r="D564" s="199"/>
      <c r="E564" s="190"/>
      <c r="F564" s="190"/>
      <c r="G564" s="190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90"/>
    </row>
    <row r="565" spans="1:26">
      <c r="A565" s="204"/>
      <c r="B565" s="190"/>
      <c r="C565" s="190"/>
      <c r="D565" s="199"/>
      <c r="E565" s="190"/>
      <c r="F565" s="190"/>
      <c r="G565" s="190"/>
      <c r="H565" s="190"/>
      <c r="I565" s="190"/>
      <c r="J565" s="190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</row>
    <row r="566" spans="1:26">
      <c r="A566" s="204"/>
      <c r="B566" s="190"/>
      <c r="C566" s="190"/>
      <c r="D566" s="199"/>
      <c r="E566" s="190"/>
      <c r="F566" s="190"/>
      <c r="G566" s="190"/>
      <c r="H566" s="190"/>
      <c r="I566" s="190"/>
      <c r="J566" s="190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</row>
    <row r="567" spans="1:26">
      <c r="A567" s="204"/>
      <c r="B567" s="190"/>
      <c r="C567" s="190"/>
      <c r="D567" s="199"/>
      <c r="E567" s="190"/>
      <c r="F567" s="190"/>
      <c r="G567" s="190"/>
      <c r="H567" s="190"/>
      <c r="I567" s="190"/>
      <c r="J567" s="190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</row>
    <row r="568" spans="1:26">
      <c r="A568" s="204"/>
      <c r="B568" s="190"/>
      <c r="C568" s="190"/>
      <c r="D568" s="199"/>
      <c r="E568" s="190"/>
      <c r="F568" s="190"/>
      <c r="G568" s="190"/>
      <c r="H568" s="190"/>
      <c r="I568" s="190"/>
      <c r="J568" s="190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</row>
    <row r="569" spans="1:26">
      <c r="A569" s="204"/>
      <c r="B569" s="190"/>
      <c r="C569" s="190"/>
      <c r="D569" s="199"/>
      <c r="E569" s="190"/>
      <c r="F569" s="190"/>
      <c r="G569" s="190"/>
      <c r="H569" s="190"/>
      <c r="I569" s="190"/>
      <c r="J569" s="190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</row>
    <row r="570" spans="1:26">
      <c r="A570" s="204"/>
      <c r="B570" s="190"/>
      <c r="C570" s="190"/>
      <c r="D570" s="199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</row>
    <row r="571" spans="1:26">
      <c r="A571" s="204"/>
      <c r="B571" s="190"/>
      <c r="C571" s="190"/>
      <c r="D571" s="199"/>
      <c r="E571" s="190"/>
      <c r="F571" s="190"/>
      <c r="G571" s="190"/>
      <c r="H571" s="190"/>
      <c r="I571" s="190"/>
      <c r="J571" s="190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</row>
    <row r="572" spans="1:26">
      <c r="A572" s="204"/>
      <c r="B572" s="190"/>
      <c r="C572" s="190"/>
      <c r="D572" s="199"/>
      <c r="E572" s="190"/>
      <c r="F572" s="190"/>
      <c r="G572" s="190"/>
      <c r="H572" s="190"/>
      <c r="I572" s="190"/>
      <c r="J572" s="190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</row>
    <row r="573" spans="1:26">
      <c r="A573" s="204"/>
      <c r="B573" s="190"/>
      <c r="C573" s="190"/>
      <c r="D573" s="199"/>
      <c r="E573" s="190"/>
      <c r="F573" s="190"/>
      <c r="G573" s="190"/>
      <c r="H573" s="190"/>
      <c r="I573" s="190"/>
      <c r="J573" s="190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</row>
    <row r="574" spans="1:26">
      <c r="A574" s="204"/>
      <c r="B574" s="190"/>
      <c r="C574" s="190"/>
      <c r="D574" s="199"/>
      <c r="E574" s="190"/>
      <c r="F574" s="190"/>
      <c r="G574" s="190"/>
      <c r="H574" s="190"/>
      <c r="I574" s="190"/>
      <c r="J574" s="190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</row>
    <row r="575" spans="1:26">
      <c r="A575" s="204"/>
      <c r="B575" s="190"/>
      <c r="C575" s="190"/>
      <c r="D575" s="199"/>
      <c r="E575" s="190"/>
      <c r="F575" s="190"/>
      <c r="G575" s="190"/>
      <c r="H575" s="190"/>
      <c r="I575" s="190"/>
      <c r="J575" s="190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</row>
    <row r="576" spans="1:26">
      <c r="A576" s="204"/>
      <c r="B576" s="190"/>
      <c r="C576" s="190"/>
      <c r="D576" s="199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</row>
    <row r="577" spans="1:26">
      <c r="A577" s="204"/>
      <c r="B577" s="190"/>
      <c r="C577" s="190"/>
      <c r="D577" s="199"/>
      <c r="E577" s="190"/>
      <c r="F577" s="190"/>
      <c r="G577" s="190"/>
      <c r="H577" s="190"/>
      <c r="I577" s="190"/>
      <c r="J577" s="190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</row>
    <row r="578" spans="1:26">
      <c r="A578" s="204"/>
      <c r="B578" s="190"/>
      <c r="C578" s="190"/>
      <c r="D578" s="199"/>
      <c r="E578" s="190"/>
      <c r="F578" s="190"/>
      <c r="G578" s="190"/>
      <c r="H578" s="190"/>
      <c r="I578" s="190"/>
      <c r="J578" s="190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</row>
    <row r="579" spans="1:26">
      <c r="A579" s="204"/>
      <c r="B579" s="190"/>
      <c r="C579" s="190"/>
      <c r="D579" s="199"/>
      <c r="E579" s="190"/>
      <c r="F579" s="190"/>
      <c r="G579" s="190"/>
      <c r="H579" s="190"/>
      <c r="I579" s="190"/>
      <c r="J579" s="190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</row>
    <row r="580" spans="1:26">
      <c r="A580" s="204"/>
      <c r="B580" s="190"/>
      <c r="C580" s="190"/>
      <c r="D580" s="199"/>
      <c r="E580" s="190"/>
      <c r="F580" s="190"/>
      <c r="G580" s="190"/>
      <c r="H580" s="190"/>
      <c r="I580" s="190"/>
      <c r="J580" s="190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</row>
    <row r="581" spans="1:26">
      <c r="A581" s="204"/>
      <c r="B581" s="190"/>
      <c r="C581" s="190"/>
      <c r="D581" s="199"/>
      <c r="E581" s="190"/>
      <c r="F581" s="190"/>
      <c r="G581" s="190"/>
      <c r="H581" s="190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</row>
    <row r="582" spans="1:26">
      <c r="A582" s="204"/>
      <c r="B582" s="190"/>
      <c r="C582" s="190"/>
      <c r="D582" s="199"/>
      <c r="E582" s="190"/>
      <c r="F582" s="190"/>
      <c r="G582" s="190"/>
      <c r="H582" s="190"/>
      <c r="I582" s="190"/>
      <c r="J582" s="190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</row>
    <row r="583" spans="1:26">
      <c r="A583" s="204"/>
      <c r="B583" s="190"/>
      <c r="C583" s="190"/>
      <c r="D583" s="199"/>
      <c r="E583" s="190"/>
      <c r="F583" s="190"/>
      <c r="G583" s="190"/>
      <c r="H583" s="190"/>
      <c r="I583" s="190"/>
      <c r="J583" s="190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</row>
    <row r="584" spans="1:26">
      <c r="A584" s="204"/>
      <c r="B584" s="190"/>
      <c r="C584" s="190"/>
      <c r="D584" s="199"/>
      <c r="E584" s="190"/>
      <c r="F584" s="190"/>
      <c r="G584" s="190"/>
      <c r="H584" s="190"/>
      <c r="I584" s="190"/>
      <c r="J584" s="190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</row>
    <row r="585" spans="1:26">
      <c r="A585" s="204"/>
      <c r="B585" s="190"/>
      <c r="C585" s="190"/>
      <c r="D585" s="199"/>
      <c r="E585" s="190"/>
      <c r="F585" s="190"/>
      <c r="G585" s="190"/>
      <c r="H585" s="190"/>
      <c r="I585" s="190"/>
      <c r="J585" s="190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</row>
    <row r="586" spans="1:26">
      <c r="A586" s="204"/>
      <c r="B586" s="190"/>
      <c r="C586" s="190"/>
      <c r="D586" s="199"/>
      <c r="E586" s="190"/>
      <c r="F586" s="190"/>
      <c r="G586" s="190"/>
      <c r="H586" s="190"/>
      <c r="I586" s="190"/>
      <c r="J586" s="190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</row>
    <row r="587" spans="1:26">
      <c r="A587" s="204"/>
      <c r="B587" s="190"/>
      <c r="C587" s="190"/>
      <c r="D587" s="199"/>
      <c r="E587" s="190"/>
      <c r="F587" s="190"/>
      <c r="G587" s="190"/>
      <c r="H587" s="190"/>
      <c r="I587" s="190"/>
      <c r="J587" s="190"/>
      <c r="K587" s="190"/>
      <c r="L587" s="190"/>
      <c r="M587" s="190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90"/>
    </row>
    <row r="588" spans="1:26">
      <c r="A588" s="204"/>
      <c r="B588" s="190"/>
      <c r="C588" s="190"/>
      <c r="D588" s="199"/>
      <c r="E588" s="190"/>
      <c r="F588" s="190"/>
      <c r="G588" s="190"/>
      <c r="H588" s="190"/>
      <c r="I588" s="190"/>
      <c r="J588" s="190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</row>
    <row r="589" spans="1:26">
      <c r="A589" s="204"/>
      <c r="B589" s="190"/>
      <c r="C589" s="190"/>
      <c r="D589" s="199"/>
      <c r="E589" s="190"/>
      <c r="F589" s="190"/>
      <c r="G589" s="190"/>
      <c r="H589" s="190"/>
      <c r="I589" s="190"/>
      <c r="J589" s="190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</row>
    <row r="590" spans="1:26">
      <c r="A590" s="204"/>
      <c r="B590" s="190"/>
      <c r="C590" s="190"/>
      <c r="D590" s="199"/>
      <c r="E590" s="190"/>
      <c r="F590" s="190"/>
      <c r="G590" s="190"/>
      <c r="H590" s="190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</row>
    <row r="591" spans="1:26">
      <c r="A591" s="204"/>
      <c r="B591" s="190"/>
      <c r="C591" s="190"/>
      <c r="D591" s="199"/>
      <c r="E591" s="190"/>
      <c r="F591" s="190"/>
      <c r="G591" s="190"/>
      <c r="H591" s="190"/>
      <c r="I591" s="190"/>
      <c r="J591" s="190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</row>
    <row r="592" spans="1:26">
      <c r="A592" s="204"/>
      <c r="B592" s="190"/>
      <c r="C592" s="190"/>
      <c r="D592" s="199"/>
      <c r="E592" s="190"/>
      <c r="F592" s="190"/>
      <c r="G592" s="190"/>
      <c r="H592" s="190"/>
      <c r="I592" s="190"/>
      <c r="J592" s="190"/>
      <c r="K592" s="190"/>
      <c r="L592" s="190"/>
      <c r="M592" s="190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90"/>
    </row>
    <row r="593" spans="1:26">
      <c r="A593" s="204"/>
      <c r="B593" s="190"/>
      <c r="C593" s="190"/>
      <c r="D593" s="199"/>
      <c r="E593" s="190"/>
      <c r="F593" s="190"/>
      <c r="G593" s="190"/>
      <c r="H593" s="190"/>
      <c r="I593" s="190"/>
      <c r="J593" s="190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</row>
    <row r="594" spans="1:26">
      <c r="A594" s="204"/>
      <c r="B594" s="190"/>
      <c r="C594" s="190"/>
      <c r="D594" s="199"/>
      <c r="E594" s="190"/>
      <c r="F594" s="190"/>
      <c r="G594" s="190"/>
      <c r="H594" s="190"/>
      <c r="I594" s="190"/>
      <c r="J594" s="190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</row>
    <row r="595" spans="1:26">
      <c r="A595" s="204"/>
      <c r="B595" s="190"/>
      <c r="C595" s="190"/>
      <c r="D595" s="199"/>
      <c r="E595" s="190"/>
      <c r="F595" s="190"/>
      <c r="G595" s="190"/>
      <c r="H595" s="190"/>
      <c r="I595" s="190"/>
      <c r="J595" s="190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</row>
    <row r="596" spans="1:26">
      <c r="A596" s="204"/>
      <c r="B596" s="190"/>
      <c r="C596" s="190"/>
      <c r="D596" s="199"/>
      <c r="E596" s="190"/>
      <c r="F596" s="190"/>
      <c r="G596" s="190"/>
      <c r="H596" s="190"/>
      <c r="I596" s="190"/>
      <c r="J596" s="190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</row>
    <row r="597" spans="1:26">
      <c r="A597" s="204"/>
      <c r="B597" s="190"/>
      <c r="C597" s="190"/>
      <c r="D597" s="199"/>
      <c r="E597" s="190"/>
      <c r="F597" s="190"/>
      <c r="G597" s="190"/>
      <c r="H597" s="190"/>
      <c r="I597" s="190"/>
      <c r="J597" s="190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</row>
    <row r="598" spans="1:26">
      <c r="A598" s="204"/>
      <c r="B598" s="190"/>
      <c r="C598" s="190"/>
      <c r="D598" s="199"/>
      <c r="E598" s="190"/>
      <c r="F598" s="190"/>
      <c r="G598" s="190"/>
      <c r="H598" s="190"/>
      <c r="I598" s="190"/>
      <c r="J598" s="190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</row>
    <row r="599" spans="1:26">
      <c r="A599" s="204"/>
      <c r="B599" s="190"/>
      <c r="C599" s="190"/>
      <c r="D599" s="199"/>
      <c r="E599" s="190"/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</row>
    <row r="600" spans="1:26">
      <c r="A600" s="204"/>
      <c r="B600" s="190"/>
      <c r="C600" s="190"/>
      <c r="D600" s="199"/>
      <c r="E600" s="190"/>
      <c r="F600" s="190"/>
      <c r="G600" s="190"/>
      <c r="H600" s="190"/>
      <c r="I600" s="190"/>
      <c r="J600" s="190"/>
      <c r="K600" s="190"/>
      <c r="L600" s="190"/>
      <c r="M600" s="190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90"/>
    </row>
    <row r="601" spans="1:26">
      <c r="A601" s="204"/>
      <c r="B601" s="190"/>
      <c r="C601" s="190"/>
      <c r="D601" s="199"/>
      <c r="E601" s="190"/>
      <c r="F601" s="190"/>
      <c r="G601" s="190"/>
      <c r="H601" s="190"/>
      <c r="I601" s="190"/>
      <c r="J601" s="190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</row>
    <row r="602" spans="1:26">
      <c r="A602" s="204"/>
      <c r="B602" s="190"/>
      <c r="C602" s="190"/>
      <c r="D602" s="199"/>
      <c r="E602" s="190"/>
      <c r="F602" s="190"/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</row>
    <row r="603" spans="1:26">
      <c r="A603" s="204"/>
      <c r="B603" s="190"/>
      <c r="C603" s="190"/>
      <c r="D603" s="199"/>
      <c r="E603" s="190"/>
      <c r="F603" s="190"/>
      <c r="G603" s="190"/>
      <c r="H603" s="190"/>
      <c r="I603" s="190"/>
      <c r="J603" s="190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</row>
    <row r="604" spans="1:26">
      <c r="A604" s="204"/>
      <c r="B604" s="190"/>
      <c r="C604" s="190"/>
      <c r="D604" s="199"/>
      <c r="E604" s="190"/>
      <c r="F604" s="190"/>
      <c r="G604" s="190"/>
      <c r="H604" s="190"/>
      <c r="I604" s="190"/>
      <c r="J604" s="190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</row>
    <row r="605" spans="1:26">
      <c r="A605" s="204"/>
      <c r="B605" s="190"/>
      <c r="C605" s="190"/>
      <c r="D605" s="199"/>
      <c r="E605" s="190"/>
      <c r="F605" s="190"/>
      <c r="G605" s="190"/>
      <c r="H605" s="190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</row>
    <row r="606" spans="1:26">
      <c r="A606" s="204"/>
      <c r="B606" s="190"/>
      <c r="C606" s="190"/>
      <c r="D606" s="199"/>
      <c r="E606" s="190"/>
      <c r="F606" s="190"/>
      <c r="G606" s="190"/>
      <c r="H606" s="190"/>
      <c r="I606" s="190"/>
      <c r="J606" s="190"/>
      <c r="K606" s="190"/>
      <c r="L606" s="190"/>
      <c r="M606" s="190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90"/>
    </row>
    <row r="607" spans="1:26">
      <c r="A607" s="204"/>
      <c r="B607" s="190"/>
      <c r="C607" s="190"/>
      <c r="D607" s="199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</row>
    <row r="608" spans="1:26">
      <c r="A608" s="204"/>
      <c r="B608" s="190"/>
      <c r="C608" s="190"/>
      <c r="D608" s="199"/>
      <c r="E608" s="190"/>
      <c r="F608" s="190"/>
      <c r="G608" s="190"/>
      <c r="H608" s="190"/>
      <c r="I608" s="190"/>
      <c r="J608" s="190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</row>
    <row r="609" spans="1:26">
      <c r="A609" s="204"/>
      <c r="B609" s="190"/>
      <c r="C609" s="190"/>
      <c r="D609" s="199"/>
      <c r="E609" s="190"/>
      <c r="F609" s="190"/>
      <c r="G609" s="190"/>
      <c r="H609" s="190"/>
      <c r="I609" s="190"/>
      <c r="J609" s="190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</row>
    <row r="610" spans="1:26">
      <c r="A610" s="204"/>
      <c r="B610" s="190"/>
      <c r="C610" s="190"/>
      <c r="D610" s="19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</row>
    <row r="611" spans="1:26">
      <c r="A611" s="204"/>
      <c r="B611" s="190"/>
      <c r="C611" s="190"/>
      <c r="D611" s="19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</row>
    <row r="612" spans="1:26">
      <c r="A612" s="204"/>
      <c r="B612" s="190"/>
      <c r="C612" s="190"/>
      <c r="D612" s="19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</row>
    <row r="613" spans="1:26">
      <c r="A613" s="204"/>
      <c r="B613" s="190"/>
      <c r="C613" s="190"/>
      <c r="D613" s="19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</row>
    <row r="614" spans="1:26">
      <c r="A614" s="204"/>
      <c r="B614" s="190"/>
      <c r="C614" s="190"/>
      <c r="D614" s="19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</row>
    <row r="615" spans="1:26">
      <c r="A615" s="204"/>
      <c r="B615" s="190"/>
      <c r="C615" s="190"/>
      <c r="D615" s="19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</row>
    <row r="616" spans="1:26">
      <c r="A616" s="204"/>
      <c r="B616" s="190"/>
      <c r="C616" s="190"/>
      <c r="D616" s="19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</row>
    <row r="617" spans="1:26">
      <c r="A617" s="204"/>
      <c r="B617" s="190"/>
      <c r="C617" s="190"/>
      <c r="D617" s="19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</row>
    <row r="618" spans="1:26">
      <c r="A618" s="204"/>
      <c r="B618" s="190"/>
      <c r="C618" s="190"/>
      <c r="D618" s="19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</row>
    <row r="619" spans="1:26">
      <c r="A619" s="204"/>
      <c r="B619" s="190"/>
      <c r="C619" s="190"/>
      <c r="D619" s="19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</row>
    <row r="620" spans="1:26">
      <c r="A620" s="204"/>
      <c r="B620" s="190"/>
      <c r="C620" s="190"/>
      <c r="D620" s="19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</row>
    <row r="621" spans="1:26">
      <c r="A621" s="204"/>
      <c r="B621" s="190"/>
      <c r="C621" s="190"/>
      <c r="D621" s="19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</row>
    <row r="622" spans="1:26">
      <c r="A622" s="204"/>
      <c r="B622" s="190"/>
      <c r="C622" s="190"/>
      <c r="D622" s="19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</row>
    <row r="623" spans="1:26">
      <c r="A623" s="204"/>
      <c r="B623" s="190"/>
      <c r="C623" s="190"/>
      <c r="D623" s="19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</row>
    <row r="624" spans="1:26">
      <c r="A624" s="204"/>
      <c r="B624" s="190"/>
      <c r="C624" s="190"/>
      <c r="D624" s="19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</row>
    <row r="625" spans="1:26">
      <c r="A625" s="204"/>
      <c r="B625" s="190"/>
      <c r="C625" s="190"/>
      <c r="D625" s="19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</row>
    <row r="626" spans="1:26">
      <c r="A626" s="204"/>
      <c r="B626" s="190"/>
      <c r="C626" s="190"/>
      <c r="D626" s="19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</row>
    <row r="627" spans="1:26">
      <c r="A627" s="204"/>
      <c r="B627" s="190"/>
      <c r="C627" s="190"/>
      <c r="D627" s="19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</row>
    <row r="628" spans="1:26">
      <c r="A628" s="204"/>
      <c r="B628" s="190"/>
      <c r="C628" s="190"/>
      <c r="D628" s="19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</row>
    <row r="629" spans="1:26">
      <c r="A629" s="204"/>
      <c r="B629" s="190"/>
      <c r="C629" s="190"/>
      <c r="D629" s="19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90"/>
    </row>
    <row r="630" spans="1:26">
      <c r="A630" s="204"/>
      <c r="B630" s="190"/>
      <c r="C630" s="190"/>
      <c r="D630" s="19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</row>
    <row r="631" spans="1:26">
      <c r="A631" s="204"/>
      <c r="B631" s="190"/>
      <c r="C631" s="190"/>
      <c r="D631" s="19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</row>
    <row r="632" spans="1:26">
      <c r="A632" s="204"/>
      <c r="B632" s="190"/>
      <c r="C632" s="190"/>
      <c r="D632" s="19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</row>
    <row r="633" spans="1:26">
      <c r="A633" s="204"/>
      <c r="B633" s="190"/>
      <c r="C633" s="190"/>
      <c r="D633" s="19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</row>
    <row r="634" spans="1:26">
      <c r="A634" s="204"/>
      <c r="B634" s="190"/>
      <c r="C634" s="190"/>
      <c r="D634" s="19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90"/>
    </row>
    <row r="635" spans="1:26">
      <c r="A635" s="204"/>
      <c r="B635" s="190"/>
      <c r="C635" s="190"/>
      <c r="D635" s="19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</row>
    <row r="636" spans="1:26">
      <c r="A636" s="204"/>
      <c r="B636" s="190"/>
      <c r="C636" s="190"/>
      <c r="D636" s="19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</row>
    <row r="637" spans="1:26">
      <c r="A637" s="204"/>
      <c r="B637" s="190"/>
      <c r="C637" s="190"/>
      <c r="D637" s="19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90"/>
    </row>
    <row r="638" spans="1:26">
      <c r="A638" s="204"/>
      <c r="B638" s="190"/>
      <c r="C638" s="190"/>
      <c r="D638" s="19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</row>
    <row r="639" spans="1:26">
      <c r="A639" s="204"/>
      <c r="B639" s="190"/>
      <c r="C639" s="190"/>
      <c r="D639" s="19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</row>
    <row r="640" spans="1:26">
      <c r="A640" s="204"/>
      <c r="B640" s="190"/>
      <c r="C640" s="190"/>
      <c r="D640" s="19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</row>
    <row r="641" spans="1:26">
      <c r="A641" s="204"/>
      <c r="B641" s="190"/>
      <c r="C641" s="190"/>
      <c r="D641" s="19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</row>
    <row r="642" spans="1:26">
      <c r="A642" s="204"/>
      <c r="B642" s="190"/>
      <c r="C642" s="190"/>
      <c r="D642" s="19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</row>
    <row r="643" spans="1:26">
      <c r="A643" s="204"/>
      <c r="B643" s="190"/>
      <c r="C643" s="190"/>
      <c r="D643" s="199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</row>
    <row r="644" spans="1:26">
      <c r="A644" s="204"/>
      <c r="B644" s="190"/>
      <c r="C644" s="190"/>
      <c r="D644" s="199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</row>
    <row r="645" spans="1:26">
      <c r="A645" s="204"/>
      <c r="B645" s="190"/>
      <c r="C645" s="190"/>
      <c r="D645" s="199"/>
      <c r="E645" s="190"/>
      <c r="F645" s="190"/>
      <c r="G645" s="190"/>
      <c r="H645" s="190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</row>
    <row r="646" spans="1:26">
      <c r="A646" s="204"/>
      <c r="B646" s="190"/>
      <c r="C646" s="190"/>
      <c r="D646" s="199"/>
      <c r="E646" s="190"/>
      <c r="F646" s="190"/>
      <c r="G646" s="190"/>
      <c r="H646" s="190"/>
      <c r="I646" s="190"/>
      <c r="J646" s="190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</row>
    <row r="647" spans="1:26">
      <c r="A647" s="204"/>
      <c r="B647" s="190"/>
      <c r="C647" s="190"/>
      <c r="D647" s="199"/>
      <c r="E647" s="190"/>
      <c r="F647" s="190"/>
      <c r="G647" s="190"/>
      <c r="H647" s="190"/>
      <c r="I647" s="190"/>
      <c r="J647" s="190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</row>
    <row r="648" spans="1:26">
      <c r="A648" s="204"/>
      <c r="B648" s="190"/>
      <c r="C648" s="190"/>
      <c r="D648" s="199"/>
      <c r="E648" s="190"/>
      <c r="F648" s="190"/>
      <c r="G648" s="190"/>
      <c r="H648" s="190"/>
      <c r="I648" s="190"/>
      <c r="J648" s="190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</row>
    <row r="649" spans="1:26">
      <c r="A649" s="204"/>
      <c r="B649" s="190"/>
      <c r="C649" s="190"/>
      <c r="D649" s="199"/>
      <c r="E649" s="190"/>
      <c r="F649" s="190"/>
      <c r="G649" s="190"/>
      <c r="H649" s="190"/>
      <c r="I649" s="190"/>
      <c r="J649" s="190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</row>
    <row r="650" spans="1:26">
      <c r="A650" s="204"/>
      <c r="B650" s="190"/>
      <c r="C650" s="190"/>
      <c r="D650" s="199"/>
      <c r="E650" s="190"/>
      <c r="F650" s="190"/>
      <c r="G650" s="190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</row>
    <row r="651" spans="1:26">
      <c r="A651" s="204"/>
      <c r="B651" s="190"/>
      <c r="C651" s="190"/>
      <c r="D651" s="199"/>
      <c r="E651" s="190"/>
      <c r="F651" s="190"/>
      <c r="G651" s="190"/>
      <c r="H651" s="190"/>
      <c r="I651" s="190"/>
      <c r="J651" s="190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</row>
    <row r="652" spans="1:26">
      <c r="A652" s="204"/>
      <c r="B652" s="190"/>
      <c r="C652" s="190"/>
      <c r="D652" s="199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</row>
    <row r="653" spans="1:26">
      <c r="A653" s="204"/>
      <c r="B653" s="190"/>
      <c r="C653" s="190"/>
      <c r="D653" s="199"/>
      <c r="E653" s="190"/>
      <c r="F653" s="190"/>
      <c r="G653" s="190"/>
      <c r="H653" s="190"/>
      <c r="I653" s="190"/>
      <c r="J653" s="190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</row>
    <row r="654" spans="1:26">
      <c r="A654" s="204"/>
      <c r="B654" s="190"/>
      <c r="C654" s="190"/>
      <c r="D654" s="199"/>
      <c r="E654" s="190"/>
      <c r="F654" s="190"/>
      <c r="G654" s="190"/>
      <c r="H654" s="190"/>
      <c r="I654" s="190"/>
      <c r="J654" s="190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</row>
    <row r="655" spans="1:26">
      <c r="A655" s="204"/>
      <c r="B655" s="190"/>
      <c r="C655" s="190"/>
      <c r="D655" s="199"/>
      <c r="E655" s="190"/>
      <c r="F655" s="190"/>
      <c r="G655" s="190"/>
      <c r="H655" s="190"/>
      <c r="I655" s="190"/>
      <c r="J655" s="190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</row>
    <row r="656" spans="1:26">
      <c r="A656" s="204"/>
      <c r="B656" s="190"/>
      <c r="C656" s="190"/>
      <c r="D656" s="199"/>
      <c r="E656" s="190"/>
      <c r="F656" s="190"/>
      <c r="G656" s="190"/>
      <c r="H656" s="190"/>
      <c r="I656" s="190"/>
      <c r="J656" s="190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</row>
    <row r="657" spans="1:26">
      <c r="A657" s="204"/>
      <c r="B657" s="190"/>
      <c r="C657" s="190"/>
      <c r="D657" s="199"/>
      <c r="E657" s="190"/>
      <c r="F657" s="190"/>
      <c r="G657" s="190"/>
      <c r="H657" s="190"/>
      <c r="I657" s="190"/>
      <c r="J657" s="190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</row>
    <row r="658" spans="1:26">
      <c r="A658" s="204"/>
      <c r="B658" s="190"/>
      <c r="C658" s="190"/>
      <c r="D658" s="199"/>
      <c r="E658" s="190"/>
      <c r="F658" s="190"/>
      <c r="G658" s="190"/>
      <c r="H658" s="190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</row>
    <row r="659" spans="1:26">
      <c r="A659" s="204"/>
      <c r="B659" s="190"/>
      <c r="C659" s="190"/>
      <c r="D659" s="199"/>
      <c r="E659" s="190"/>
      <c r="F659" s="190"/>
      <c r="G659" s="190"/>
      <c r="H659" s="190"/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</row>
    <row r="660" spans="1:26">
      <c r="A660" s="204"/>
      <c r="B660" s="190"/>
      <c r="C660" s="190"/>
      <c r="D660" s="199"/>
      <c r="E660" s="190"/>
      <c r="F660" s="190"/>
      <c r="G660" s="190"/>
      <c r="H660" s="190"/>
      <c r="I660" s="190"/>
      <c r="J660" s="190"/>
      <c r="K660" s="190"/>
      <c r="L660" s="190"/>
      <c r="M660" s="190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90"/>
    </row>
    <row r="661" spans="1:26">
      <c r="A661" s="204"/>
      <c r="B661" s="190"/>
      <c r="C661" s="190"/>
      <c r="D661" s="199"/>
      <c r="E661" s="190"/>
      <c r="F661" s="190"/>
      <c r="G661" s="190"/>
      <c r="H661" s="190"/>
      <c r="I661" s="190"/>
      <c r="J661" s="190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</row>
    <row r="662" spans="1:26">
      <c r="A662" s="204"/>
      <c r="B662" s="190"/>
      <c r="C662" s="190"/>
      <c r="D662" s="199"/>
      <c r="E662" s="190"/>
      <c r="F662" s="190"/>
      <c r="G662" s="190"/>
      <c r="H662" s="190"/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</row>
    <row r="663" spans="1:26">
      <c r="A663" s="204"/>
      <c r="B663" s="190"/>
      <c r="C663" s="190"/>
      <c r="D663" s="199"/>
      <c r="E663" s="190"/>
      <c r="F663" s="190"/>
      <c r="G663" s="190"/>
      <c r="H663" s="190"/>
      <c r="I663" s="190"/>
      <c r="J663" s="190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</row>
    <row r="664" spans="1:26">
      <c r="A664" s="204"/>
      <c r="B664" s="190"/>
      <c r="C664" s="190"/>
      <c r="D664" s="199"/>
      <c r="E664" s="190"/>
      <c r="F664" s="190"/>
      <c r="G664" s="190"/>
      <c r="H664" s="190"/>
      <c r="I664" s="190"/>
      <c r="J664" s="190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</row>
    <row r="665" spans="1:26">
      <c r="A665" s="204"/>
      <c r="B665" s="190"/>
      <c r="C665" s="190"/>
      <c r="D665" s="199"/>
      <c r="E665" s="190"/>
      <c r="F665" s="190"/>
      <c r="G665" s="190"/>
      <c r="H665" s="190"/>
      <c r="I665" s="190"/>
      <c r="J665" s="190"/>
      <c r="K665" s="190"/>
      <c r="L665" s="190"/>
      <c r="M665" s="190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90"/>
    </row>
    <row r="666" spans="1:26">
      <c r="A666" s="204"/>
      <c r="B666" s="190"/>
      <c r="C666" s="190"/>
      <c r="D666" s="199"/>
      <c r="E666" s="190"/>
      <c r="F666" s="190"/>
      <c r="G666" s="190"/>
      <c r="H666" s="190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</row>
    <row r="667" spans="1:26">
      <c r="A667" s="204"/>
      <c r="B667" s="190"/>
      <c r="C667" s="190"/>
      <c r="D667" s="199"/>
      <c r="E667" s="190"/>
      <c r="F667" s="190"/>
      <c r="G667" s="190"/>
      <c r="H667" s="190"/>
      <c r="I667" s="190"/>
      <c r="J667" s="190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</row>
    <row r="668" spans="1:26">
      <c r="A668" s="204"/>
      <c r="B668" s="190"/>
      <c r="C668" s="190"/>
      <c r="D668" s="199"/>
      <c r="E668" s="190"/>
      <c r="F668" s="190"/>
      <c r="G668" s="190"/>
      <c r="H668" s="190"/>
      <c r="I668" s="190"/>
      <c r="J668" s="190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</row>
    <row r="669" spans="1:26">
      <c r="A669" s="204"/>
      <c r="B669" s="190"/>
      <c r="C669" s="190"/>
      <c r="D669" s="199"/>
      <c r="E669" s="190"/>
      <c r="F669" s="190"/>
      <c r="G669" s="190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</row>
    <row r="670" spans="1:26">
      <c r="A670" s="204"/>
      <c r="B670" s="190"/>
      <c r="C670" s="190"/>
      <c r="D670" s="199"/>
      <c r="E670" s="190"/>
      <c r="F670" s="190"/>
      <c r="G670" s="190"/>
      <c r="H670" s="190"/>
      <c r="I670" s="190"/>
      <c r="J670" s="190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</row>
    <row r="671" spans="1:26">
      <c r="A671" s="204"/>
      <c r="B671" s="190"/>
      <c r="C671" s="190"/>
      <c r="D671" s="199"/>
      <c r="E671" s="190"/>
      <c r="F671" s="190"/>
      <c r="G671" s="190"/>
      <c r="H671" s="190"/>
      <c r="I671" s="190"/>
      <c r="J671" s="190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</row>
    <row r="672" spans="1:26">
      <c r="A672" s="204"/>
      <c r="B672" s="190"/>
      <c r="C672" s="190"/>
      <c r="D672" s="199"/>
      <c r="E672" s="190"/>
      <c r="F672" s="190"/>
      <c r="G672" s="190"/>
      <c r="H672" s="190"/>
      <c r="I672" s="190"/>
      <c r="J672" s="190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</row>
    <row r="673" spans="1:26">
      <c r="A673" s="204"/>
      <c r="B673" s="190"/>
      <c r="C673" s="190"/>
      <c r="D673" s="199"/>
      <c r="E673" s="190"/>
      <c r="F673" s="190"/>
      <c r="G673" s="190"/>
      <c r="H673" s="190"/>
      <c r="I673" s="190"/>
      <c r="J673" s="190"/>
      <c r="K673" s="190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</row>
    <row r="674" spans="1:26">
      <c r="A674" s="204"/>
      <c r="B674" s="190"/>
      <c r="C674" s="190"/>
      <c r="D674" s="199"/>
      <c r="E674" s="190"/>
      <c r="F674" s="190"/>
      <c r="G674" s="190"/>
      <c r="H674" s="190"/>
      <c r="I674" s="190"/>
      <c r="J674" s="190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</row>
    <row r="675" spans="1:26">
      <c r="A675" s="204"/>
      <c r="B675" s="190"/>
      <c r="C675" s="190"/>
      <c r="D675" s="199"/>
      <c r="E675" s="190"/>
      <c r="F675" s="190"/>
      <c r="G675" s="190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</row>
    <row r="676" spans="1:26">
      <c r="A676" s="204"/>
      <c r="B676" s="190"/>
      <c r="C676" s="190"/>
      <c r="D676" s="199"/>
      <c r="E676" s="190"/>
      <c r="F676" s="190"/>
      <c r="G676" s="190"/>
      <c r="H676" s="190"/>
      <c r="I676" s="190"/>
      <c r="J676" s="190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</row>
    <row r="677" spans="1:26">
      <c r="A677" s="204"/>
      <c r="B677" s="190"/>
      <c r="C677" s="190"/>
      <c r="D677" s="199"/>
      <c r="E677" s="190"/>
      <c r="F677" s="190"/>
      <c r="G677" s="190"/>
      <c r="H677" s="190"/>
      <c r="I677" s="190"/>
      <c r="J677" s="190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</row>
    <row r="678" spans="1:26">
      <c r="A678" s="204"/>
      <c r="B678" s="190"/>
      <c r="C678" s="190"/>
      <c r="D678" s="199"/>
      <c r="E678" s="190"/>
      <c r="F678" s="190"/>
      <c r="G678" s="190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</row>
    <row r="679" spans="1:26">
      <c r="A679" s="204"/>
      <c r="B679" s="190"/>
      <c r="C679" s="190"/>
      <c r="D679" s="199"/>
      <c r="E679" s="190"/>
      <c r="F679" s="190"/>
      <c r="G679" s="190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90"/>
    </row>
    <row r="680" spans="1:26">
      <c r="A680" s="204"/>
      <c r="B680" s="190"/>
      <c r="C680" s="190"/>
      <c r="D680" s="199"/>
      <c r="E680" s="190"/>
      <c r="F680" s="190"/>
      <c r="G680" s="190"/>
      <c r="H680" s="190"/>
      <c r="I680" s="190"/>
      <c r="J680" s="190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</row>
    <row r="681" spans="1:26">
      <c r="A681" s="204"/>
      <c r="B681" s="190"/>
      <c r="C681" s="190"/>
      <c r="D681" s="199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</row>
    <row r="682" spans="1:26">
      <c r="A682" s="204"/>
      <c r="B682" s="190"/>
      <c r="C682" s="190"/>
      <c r="D682" s="199"/>
      <c r="E682" s="190"/>
      <c r="F682" s="190"/>
      <c r="G682" s="190"/>
      <c r="H682" s="190"/>
      <c r="I682" s="190"/>
      <c r="J682" s="190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</row>
    <row r="683" spans="1:26">
      <c r="A683" s="204"/>
      <c r="B683" s="190"/>
      <c r="C683" s="190"/>
      <c r="D683" s="199"/>
      <c r="E683" s="190"/>
      <c r="F683" s="190"/>
      <c r="G683" s="190"/>
      <c r="H683" s="190"/>
      <c r="I683" s="190"/>
      <c r="J683" s="190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</row>
    <row r="684" spans="1:26">
      <c r="A684" s="204"/>
      <c r="B684" s="190"/>
      <c r="C684" s="190"/>
      <c r="D684" s="199"/>
      <c r="E684" s="190"/>
      <c r="F684" s="190"/>
      <c r="G684" s="190"/>
      <c r="H684" s="190"/>
      <c r="I684" s="190"/>
      <c r="J684" s="190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</row>
    <row r="685" spans="1:26">
      <c r="A685" s="204"/>
      <c r="B685" s="190"/>
      <c r="C685" s="190"/>
      <c r="D685" s="199"/>
      <c r="E685" s="190"/>
      <c r="F685" s="190"/>
      <c r="G685" s="190"/>
      <c r="H685" s="190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</row>
    <row r="686" spans="1:26">
      <c r="A686" s="204"/>
      <c r="B686" s="190"/>
      <c r="C686" s="190"/>
      <c r="D686" s="199"/>
      <c r="E686" s="190"/>
      <c r="F686" s="190"/>
      <c r="G686" s="190"/>
      <c r="H686" s="190"/>
      <c r="I686" s="190"/>
      <c r="J686" s="190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</row>
    <row r="687" spans="1:26">
      <c r="A687" s="204"/>
      <c r="B687" s="190"/>
      <c r="C687" s="190"/>
      <c r="D687" s="199"/>
      <c r="E687" s="190"/>
      <c r="F687" s="190"/>
      <c r="G687" s="190"/>
      <c r="H687" s="190"/>
      <c r="I687" s="190"/>
      <c r="J687" s="190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</row>
    <row r="688" spans="1:26">
      <c r="A688" s="204"/>
      <c r="B688" s="190"/>
      <c r="C688" s="190"/>
      <c r="D688" s="199"/>
      <c r="E688" s="190"/>
      <c r="F688" s="190"/>
      <c r="G688" s="190"/>
      <c r="H688" s="190"/>
      <c r="I688" s="190"/>
      <c r="J688" s="190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</row>
    <row r="689" spans="1:26">
      <c r="A689" s="204"/>
      <c r="B689" s="190"/>
      <c r="C689" s="190"/>
      <c r="D689" s="199"/>
      <c r="E689" s="190"/>
      <c r="F689" s="190"/>
      <c r="G689" s="190"/>
      <c r="H689" s="190"/>
      <c r="I689" s="190"/>
      <c r="J689" s="190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</row>
    <row r="690" spans="1:26">
      <c r="A690" s="204"/>
      <c r="B690" s="190"/>
      <c r="C690" s="190"/>
      <c r="D690" s="199"/>
      <c r="E690" s="190"/>
      <c r="F690" s="190"/>
      <c r="G690" s="190"/>
      <c r="H690" s="190"/>
      <c r="I690" s="190"/>
      <c r="J690" s="190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</row>
    <row r="691" spans="1:26">
      <c r="A691" s="204"/>
      <c r="B691" s="190"/>
      <c r="C691" s="190"/>
      <c r="D691" s="199"/>
      <c r="E691" s="190"/>
      <c r="F691" s="190"/>
      <c r="G691" s="190"/>
      <c r="H691" s="190"/>
      <c r="I691" s="190"/>
      <c r="J691" s="190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</row>
    <row r="692" spans="1:26">
      <c r="A692" s="204"/>
      <c r="B692" s="190"/>
      <c r="C692" s="190"/>
      <c r="D692" s="199"/>
      <c r="E692" s="190"/>
      <c r="F692" s="190"/>
      <c r="G692" s="190"/>
      <c r="H692" s="190"/>
      <c r="I692" s="190"/>
      <c r="J692" s="190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</row>
    <row r="693" spans="1:26">
      <c r="A693" s="204"/>
      <c r="B693" s="190"/>
      <c r="C693" s="190"/>
      <c r="D693" s="199"/>
      <c r="E693" s="190"/>
      <c r="F693" s="190"/>
      <c r="G693" s="190"/>
      <c r="H693" s="190"/>
      <c r="I693" s="190"/>
      <c r="J693" s="190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</row>
    <row r="694" spans="1:26">
      <c r="A694" s="204"/>
      <c r="B694" s="190"/>
      <c r="C694" s="190"/>
      <c r="D694" s="199"/>
      <c r="E694" s="190"/>
      <c r="F694" s="190"/>
      <c r="G694" s="190"/>
      <c r="H694" s="190"/>
      <c r="I694" s="190"/>
      <c r="J694" s="190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</row>
    <row r="695" spans="1:26">
      <c r="A695" s="204"/>
      <c r="B695" s="190"/>
      <c r="C695" s="190"/>
      <c r="D695" s="199"/>
      <c r="E695" s="190"/>
      <c r="F695" s="190"/>
      <c r="G695" s="190"/>
      <c r="H695" s="190"/>
      <c r="I695" s="190"/>
      <c r="J695" s="190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</row>
    <row r="696" spans="1:26">
      <c r="A696" s="204"/>
      <c r="B696" s="190"/>
      <c r="C696" s="190"/>
      <c r="D696" s="199"/>
      <c r="E696" s="190"/>
      <c r="F696" s="190"/>
      <c r="G696" s="190"/>
      <c r="H696" s="190"/>
      <c r="I696" s="190"/>
      <c r="J696" s="190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</row>
    <row r="697" spans="1:26">
      <c r="A697" s="204"/>
      <c r="B697" s="190"/>
      <c r="C697" s="190"/>
      <c r="D697" s="199"/>
      <c r="E697" s="190"/>
      <c r="F697" s="190"/>
      <c r="G697" s="190"/>
      <c r="H697" s="190"/>
      <c r="I697" s="190"/>
      <c r="J697" s="190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</row>
    <row r="698" spans="1:26">
      <c r="A698" s="204"/>
      <c r="B698" s="190"/>
      <c r="C698" s="190"/>
      <c r="D698" s="199"/>
      <c r="E698" s="190"/>
      <c r="F698" s="190"/>
      <c r="G698" s="190"/>
      <c r="H698" s="190"/>
      <c r="I698" s="190"/>
      <c r="J698" s="190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</row>
    <row r="699" spans="1:26">
      <c r="A699" s="204"/>
      <c r="B699" s="190"/>
      <c r="C699" s="190"/>
      <c r="D699" s="199"/>
      <c r="E699" s="190"/>
      <c r="F699" s="190"/>
      <c r="G699" s="190"/>
      <c r="H699" s="190"/>
      <c r="I699" s="190"/>
      <c r="J699" s="190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</row>
    <row r="700" spans="1:26">
      <c r="A700" s="204"/>
      <c r="B700" s="190"/>
      <c r="C700" s="190"/>
      <c r="D700" s="199"/>
      <c r="E700" s="190"/>
      <c r="F700" s="190"/>
      <c r="G700" s="190"/>
      <c r="H700" s="190"/>
      <c r="I700" s="190"/>
      <c r="J700" s="190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</row>
    <row r="701" spans="1:26">
      <c r="A701" s="204"/>
      <c r="B701" s="190"/>
      <c r="C701" s="190"/>
      <c r="D701" s="199"/>
      <c r="E701" s="190"/>
      <c r="F701" s="190"/>
      <c r="G701" s="190"/>
      <c r="H701" s="190"/>
      <c r="I701" s="190"/>
      <c r="J701" s="190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</row>
    <row r="702" spans="1:26">
      <c r="A702" s="204"/>
      <c r="B702" s="190"/>
      <c r="C702" s="190"/>
      <c r="D702" s="199"/>
      <c r="E702" s="190"/>
      <c r="F702" s="190"/>
      <c r="G702" s="190"/>
      <c r="H702" s="190"/>
      <c r="I702" s="190"/>
      <c r="J702" s="190"/>
      <c r="K702" s="190"/>
      <c r="L702" s="190"/>
      <c r="M702" s="190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90"/>
    </row>
    <row r="703" spans="1:26">
      <c r="A703" s="204"/>
      <c r="B703" s="190"/>
      <c r="C703" s="190"/>
      <c r="D703" s="199"/>
      <c r="E703" s="190"/>
      <c r="F703" s="190"/>
      <c r="G703" s="190"/>
      <c r="H703" s="190"/>
      <c r="I703" s="190"/>
      <c r="J703" s="190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</row>
    <row r="704" spans="1:26">
      <c r="A704" s="204"/>
      <c r="B704" s="190"/>
      <c r="C704" s="190"/>
      <c r="D704" s="199"/>
      <c r="E704" s="190"/>
      <c r="F704" s="190"/>
      <c r="G704" s="190"/>
      <c r="H704" s="190"/>
      <c r="I704" s="190"/>
      <c r="J704" s="190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</row>
    <row r="705" spans="1:26">
      <c r="A705" s="204"/>
      <c r="B705" s="190"/>
      <c r="C705" s="190"/>
      <c r="D705" s="199"/>
      <c r="E705" s="190"/>
      <c r="F705" s="190"/>
      <c r="G705" s="190"/>
      <c r="H705" s="190"/>
      <c r="I705" s="190"/>
      <c r="J705" s="190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</row>
    <row r="706" spans="1:26">
      <c r="A706" s="204"/>
      <c r="B706" s="190"/>
      <c r="C706" s="190"/>
      <c r="D706" s="199"/>
      <c r="E706" s="190"/>
      <c r="F706" s="190"/>
      <c r="G706" s="190"/>
      <c r="H706" s="190"/>
      <c r="I706" s="190"/>
      <c r="J706" s="190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</row>
    <row r="707" spans="1:26">
      <c r="A707" s="204"/>
      <c r="B707" s="190"/>
      <c r="C707" s="190"/>
      <c r="D707" s="199"/>
      <c r="E707" s="190"/>
      <c r="F707" s="190"/>
      <c r="G707" s="190"/>
      <c r="H707" s="190"/>
      <c r="I707" s="190"/>
      <c r="J707" s="190"/>
      <c r="K707" s="190"/>
      <c r="L707" s="190"/>
      <c r="M707" s="190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</row>
    <row r="708" spans="1:26">
      <c r="A708" s="204"/>
      <c r="B708" s="190"/>
      <c r="C708" s="190"/>
      <c r="D708" s="199"/>
      <c r="E708" s="190"/>
      <c r="F708" s="190"/>
      <c r="G708" s="190"/>
      <c r="H708" s="190"/>
      <c r="I708" s="190"/>
      <c r="J708" s="190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</row>
    <row r="709" spans="1:26">
      <c r="A709" s="204"/>
      <c r="B709" s="190"/>
      <c r="C709" s="190"/>
      <c r="D709" s="199"/>
      <c r="E709" s="190"/>
      <c r="F709" s="190"/>
      <c r="G709" s="190"/>
      <c r="H709" s="190"/>
      <c r="I709" s="190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</row>
    <row r="710" spans="1:26">
      <c r="A710" s="204"/>
      <c r="B710" s="190"/>
      <c r="C710" s="190"/>
      <c r="D710" s="199"/>
      <c r="E710" s="190"/>
      <c r="F710" s="190"/>
      <c r="G710" s="190"/>
      <c r="H710" s="190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</row>
    <row r="711" spans="1:26">
      <c r="A711" s="204"/>
      <c r="B711" s="190"/>
      <c r="C711" s="190"/>
      <c r="D711" s="199"/>
      <c r="E711" s="190"/>
      <c r="F711" s="190"/>
      <c r="G711" s="190"/>
      <c r="H711" s="190"/>
      <c r="I711" s="190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</row>
    <row r="712" spans="1:26">
      <c r="A712" s="204"/>
      <c r="B712" s="190"/>
      <c r="C712" s="190"/>
      <c r="D712" s="199"/>
      <c r="E712" s="190"/>
      <c r="F712" s="190"/>
      <c r="G712" s="190"/>
      <c r="H712" s="190"/>
      <c r="I712" s="190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</row>
    <row r="713" spans="1:26">
      <c r="A713" s="204"/>
      <c r="B713" s="190"/>
      <c r="C713" s="190"/>
      <c r="D713" s="199"/>
      <c r="E713" s="190"/>
      <c r="F713" s="190"/>
      <c r="G713" s="190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</row>
    <row r="714" spans="1:26">
      <c r="A714" s="204"/>
      <c r="B714" s="190"/>
      <c r="C714" s="190"/>
      <c r="D714" s="199"/>
      <c r="E714" s="190"/>
      <c r="F714" s="190"/>
      <c r="G714" s="190"/>
      <c r="H714" s="190"/>
      <c r="I714" s="190"/>
      <c r="J714" s="190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</row>
    <row r="715" spans="1:26">
      <c r="A715" s="204"/>
      <c r="B715" s="190"/>
      <c r="C715" s="190"/>
      <c r="D715" s="199"/>
      <c r="E715" s="190"/>
      <c r="F715" s="190"/>
      <c r="G715" s="190"/>
      <c r="H715" s="190"/>
      <c r="I715" s="190"/>
      <c r="J715" s="190"/>
      <c r="K715" s="190"/>
      <c r="L715" s="190"/>
      <c r="M715" s="190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90"/>
    </row>
    <row r="716" spans="1:26">
      <c r="A716" s="204"/>
      <c r="B716" s="190"/>
      <c r="C716" s="190"/>
      <c r="D716" s="199"/>
      <c r="E716" s="190"/>
      <c r="F716" s="190"/>
      <c r="G716" s="190"/>
      <c r="H716" s="190"/>
      <c r="I716" s="190"/>
      <c r="J716" s="190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</row>
    <row r="717" spans="1:26">
      <c r="A717" s="204"/>
      <c r="B717" s="190"/>
      <c r="C717" s="190"/>
      <c r="D717" s="199"/>
      <c r="E717" s="190"/>
      <c r="F717" s="190"/>
      <c r="G717" s="190"/>
      <c r="H717" s="190"/>
      <c r="I717" s="190"/>
      <c r="J717" s="190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</row>
    <row r="718" spans="1:26">
      <c r="A718" s="204"/>
      <c r="B718" s="190"/>
      <c r="C718" s="190"/>
      <c r="D718" s="199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</row>
    <row r="719" spans="1:26">
      <c r="A719" s="204"/>
      <c r="B719" s="190"/>
      <c r="C719" s="190"/>
      <c r="D719" s="199"/>
      <c r="E719" s="190"/>
      <c r="F719" s="190"/>
      <c r="G719" s="190"/>
      <c r="H719" s="190"/>
      <c r="I719" s="190"/>
      <c r="J719" s="190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</row>
    <row r="720" spans="1:26">
      <c r="A720" s="204"/>
      <c r="B720" s="190"/>
      <c r="C720" s="190"/>
      <c r="D720" s="199"/>
      <c r="E720" s="190"/>
      <c r="F720" s="190"/>
      <c r="G720" s="190"/>
      <c r="H720" s="190"/>
      <c r="I720" s="190"/>
      <c r="J720" s="190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</row>
    <row r="721" spans="1:26">
      <c r="A721" s="204"/>
      <c r="B721" s="190"/>
      <c r="C721" s="190"/>
      <c r="D721" s="199"/>
      <c r="E721" s="190"/>
      <c r="F721" s="190"/>
      <c r="G721" s="190"/>
      <c r="H721" s="190"/>
      <c r="I721" s="190"/>
      <c r="J721" s="190"/>
      <c r="K721" s="190"/>
      <c r="L721" s="190"/>
      <c r="M721" s="190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90"/>
    </row>
    <row r="722" spans="1:26">
      <c r="A722" s="204"/>
      <c r="B722" s="190"/>
      <c r="C722" s="190"/>
      <c r="D722" s="199"/>
      <c r="E722" s="190"/>
      <c r="F722" s="190"/>
      <c r="G722" s="190"/>
      <c r="H722" s="190"/>
      <c r="I722" s="190"/>
      <c r="J722" s="190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</row>
    <row r="723" spans="1:26">
      <c r="A723" s="204"/>
      <c r="B723" s="190"/>
      <c r="C723" s="190"/>
      <c r="D723" s="199"/>
      <c r="E723" s="190"/>
      <c r="F723" s="190"/>
      <c r="G723" s="190"/>
      <c r="H723" s="190"/>
      <c r="I723" s="190"/>
      <c r="J723" s="190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</row>
    <row r="724" spans="1:26">
      <c r="A724" s="204"/>
      <c r="B724" s="190"/>
      <c r="C724" s="190"/>
      <c r="D724" s="199"/>
      <c r="E724" s="190"/>
      <c r="F724" s="190"/>
      <c r="G724" s="190"/>
      <c r="H724" s="190"/>
      <c r="I724" s="190"/>
      <c r="J724" s="190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</row>
    <row r="725" spans="1:26">
      <c r="A725" s="204"/>
      <c r="B725" s="190"/>
      <c r="C725" s="190"/>
      <c r="D725" s="199"/>
      <c r="E725" s="190"/>
      <c r="F725" s="190"/>
      <c r="G725" s="190"/>
      <c r="H725" s="190"/>
      <c r="I725" s="190"/>
      <c r="J725" s="190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</row>
    <row r="726" spans="1:26">
      <c r="A726" s="204"/>
      <c r="B726" s="190"/>
      <c r="C726" s="190"/>
      <c r="D726" s="199"/>
      <c r="E726" s="190"/>
      <c r="F726" s="190"/>
      <c r="G726" s="190"/>
      <c r="H726" s="190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</row>
    <row r="727" spans="1:26">
      <c r="A727" s="204"/>
      <c r="B727" s="190"/>
      <c r="C727" s="190"/>
      <c r="D727" s="199"/>
      <c r="E727" s="190"/>
      <c r="F727" s="190"/>
      <c r="G727" s="190"/>
      <c r="H727" s="190"/>
      <c r="I727" s="190"/>
      <c r="J727" s="190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</row>
    <row r="728" spans="1:26">
      <c r="A728" s="204"/>
      <c r="B728" s="190"/>
      <c r="C728" s="190"/>
      <c r="D728" s="199"/>
      <c r="E728" s="190"/>
      <c r="F728" s="190"/>
      <c r="G728" s="190"/>
      <c r="H728" s="190"/>
      <c r="I728" s="190"/>
      <c r="J728" s="190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</row>
    <row r="729" spans="1:26">
      <c r="A729" s="204"/>
      <c r="B729" s="190"/>
      <c r="C729" s="190"/>
      <c r="D729" s="199"/>
      <c r="E729" s="190"/>
      <c r="F729" s="190"/>
      <c r="G729" s="190"/>
      <c r="H729" s="190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</row>
    <row r="730" spans="1:26">
      <c r="A730" s="204"/>
      <c r="B730" s="190"/>
      <c r="C730" s="190"/>
      <c r="D730" s="199"/>
      <c r="E730" s="190"/>
      <c r="F730" s="190"/>
      <c r="G730" s="190"/>
      <c r="H730" s="190"/>
      <c r="I730" s="190"/>
      <c r="J730" s="190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</row>
    <row r="731" spans="1:26">
      <c r="A731" s="204"/>
      <c r="B731" s="190"/>
      <c r="C731" s="190"/>
      <c r="D731" s="199"/>
      <c r="E731" s="190"/>
      <c r="F731" s="190"/>
      <c r="G731" s="190"/>
      <c r="H731" s="190"/>
      <c r="I731" s="190"/>
      <c r="J731" s="190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</row>
    <row r="732" spans="1:26">
      <c r="A732" s="204"/>
      <c r="B732" s="190"/>
      <c r="C732" s="190"/>
      <c r="D732" s="199"/>
      <c r="E732" s="190"/>
      <c r="F732" s="190"/>
      <c r="G732" s="190"/>
      <c r="H732" s="190"/>
      <c r="I732" s="190"/>
      <c r="J732" s="190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</row>
    <row r="733" spans="1:26">
      <c r="A733" s="204"/>
      <c r="B733" s="190"/>
      <c r="C733" s="190"/>
      <c r="D733" s="199"/>
      <c r="E733" s="190"/>
      <c r="F733" s="190"/>
      <c r="G733" s="190"/>
      <c r="H733" s="190"/>
      <c r="I733" s="190"/>
      <c r="J733" s="190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</row>
    <row r="734" spans="1:26">
      <c r="A734" s="204"/>
      <c r="B734" s="190"/>
      <c r="C734" s="190"/>
      <c r="D734" s="199"/>
      <c r="E734" s="190"/>
      <c r="F734" s="190"/>
      <c r="G734" s="190"/>
      <c r="H734" s="190"/>
      <c r="I734" s="190"/>
      <c r="J734" s="190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</row>
    <row r="735" spans="1:26">
      <c r="A735" s="204"/>
      <c r="B735" s="190"/>
      <c r="C735" s="190"/>
      <c r="D735" s="199"/>
      <c r="E735" s="190"/>
      <c r="F735" s="190"/>
      <c r="G735" s="190"/>
      <c r="H735" s="190"/>
      <c r="I735" s="190"/>
      <c r="J735" s="190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</row>
    <row r="736" spans="1:26">
      <c r="A736" s="204"/>
      <c r="B736" s="190"/>
      <c r="C736" s="190"/>
      <c r="D736" s="199"/>
      <c r="E736" s="190"/>
      <c r="F736" s="190"/>
      <c r="G736" s="190"/>
      <c r="H736" s="190"/>
      <c r="I736" s="190"/>
      <c r="J736" s="190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</row>
    <row r="737" spans="1:26">
      <c r="A737" s="204"/>
      <c r="B737" s="190"/>
      <c r="C737" s="190"/>
      <c r="D737" s="199"/>
      <c r="E737" s="190"/>
      <c r="F737" s="190"/>
      <c r="G737" s="190"/>
      <c r="H737" s="190"/>
      <c r="I737" s="190"/>
      <c r="J737" s="190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</row>
    <row r="738" spans="1:26">
      <c r="A738" s="204"/>
      <c r="B738" s="190"/>
      <c r="C738" s="190"/>
      <c r="D738" s="199"/>
      <c r="E738" s="190"/>
      <c r="F738" s="190"/>
      <c r="G738" s="190"/>
      <c r="H738" s="190"/>
      <c r="I738" s="190"/>
      <c r="J738" s="190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</row>
    <row r="739" spans="1:26">
      <c r="A739" s="204"/>
      <c r="B739" s="190"/>
      <c r="C739" s="190"/>
      <c r="D739" s="199"/>
      <c r="E739" s="190"/>
      <c r="F739" s="190"/>
      <c r="G739" s="190"/>
      <c r="H739" s="190"/>
      <c r="I739" s="190"/>
      <c r="J739" s="190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</row>
    <row r="740" spans="1:26">
      <c r="A740" s="204"/>
      <c r="B740" s="190"/>
      <c r="C740" s="190"/>
      <c r="D740" s="199"/>
      <c r="E740" s="190"/>
      <c r="F740" s="190"/>
      <c r="G740" s="190"/>
      <c r="H740" s="190"/>
      <c r="I740" s="190"/>
      <c r="J740" s="190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</row>
    <row r="741" spans="1:26">
      <c r="A741" s="204"/>
      <c r="B741" s="190"/>
      <c r="C741" s="190"/>
      <c r="D741" s="199"/>
      <c r="E741" s="190"/>
      <c r="F741" s="190"/>
      <c r="G741" s="190"/>
      <c r="H741" s="190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</row>
    <row r="742" spans="1:26">
      <c r="A742" s="204"/>
      <c r="B742" s="190"/>
      <c r="C742" s="190"/>
      <c r="D742" s="199"/>
      <c r="E742" s="190"/>
      <c r="F742" s="190"/>
      <c r="G742" s="190"/>
      <c r="H742" s="190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</row>
    <row r="743" spans="1:26">
      <c r="A743" s="204"/>
      <c r="B743" s="190"/>
      <c r="C743" s="190"/>
      <c r="D743" s="199"/>
      <c r="E743" s="190"/>
      <c r="F743" s="190"/>
      <c r="G743" s="190"/>
      <c r="H743" s="190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</row>
    <row r="744" spans="1:26">
      <c r="A744" s="204"/>
      <c r="B744" s="190"/>
      <c r="C744" s="190"/>
      <c r="D744" s="199"/>
      <c r="E744" s="190"/>
      <c r="F744" s="190"/>
      <c r="G744" s="190"/>
      <c r="H744" s="190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</row>
    <row r="745" spans="1:26">
      <c r="A745" s="204"/>
      <c r="B745" s="190"/>
      <c r="C745" s="190"/>
      <c r="D745" s="199"/>
      <c r="E745" s="190"/>
      <c r="F745" s="190"/>
      <c r="G745" s="190"/>
      <c r="H745" s="190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</row>
    <row r="746" spans="1:26">
      <c r="A746" s="204"/>
      <c r="B746" s="190"/>
      <c r="C746" s="190"/>
      <c r="D746" s="199"/>
      <c r="E746" s="190"/>
      <c r="F746" s="190"/>
      <c r="G746" s="190"/>
      <c r="H746" s="190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</row>
    <row r="747" spans="1:26">
      <c r="A747" s="204"/>
      <c r="B747" s="190"/>
      <c r="C747" s="190"/>
      <c r="D747" s="199"/>
      <c r="E747" s="190"/>
      <c r="F747" s="190"/>
      <c r="G747" s="190"/>
      <c r="H747" s="190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</row>
    <row r="748" spans="1:26">
      <c r="A748" s="204"/>
      <c r="B748" s="190"/>
      <c r="C748" s="190"/>
      <c r="D748" s="199"/>
      <c r="E748" s="190"/>
      <c r="F748" s="190"/>
      <c r="G748" s="190"/>
      <c r="H748" s="190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</row>
    <row r="749" spans="1:26">
      <c r="A749" s="204"/>
      <c r="B749" s="190"/>
      <c r="C749" s="190"/>
      <c r="D749" s="199"/>
      <c r="E749" s="190"/>
      <c r="F749" s="190"/>
      <c r="G749" s="190"/>
      <c r="H749" s="190"/>
      <c r="I749" s="190"/>
      <c r="J749" s="190"/>
      <c r="K749" s="190"/>
      <c r="L749" s="190"/>
      <c r="M749" s="190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90"/>
    </row>
    <row r="750" spans="1:26">
      <c r="A750" s="204"/>
      <c r="B750" s="190"/>
      <c r="C750" s="190"/>
      <c r="D750" s="199"/>
      <c r="E750" s="190"/>
      <c r="F750" s="190"/>
      <c r="G750" s="190"/>
      <c r="H750" s="190"/>
      <c r="I750" s="190"/>
      <c r="J750" s="190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</row>
    <row r="751" spans="1:26">
      <c r="A751" s="204"/>
      <c r="B751" s="190"/>
      <c r="C751" s="190"/>
      <c r="D751" s="199"/>
      <c r="E751" s="190"/>
      <c r="F751" s="190"/>
      <c r="G751" s="190"/>
      <c r="H751" s="190"/>
      <c r="I751" s="190"/>
      <c r="J751" s="190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</row>
    <row r="752" spans="1:26">
      <c r="A752" s="204"/>
      <c r="B752" s="190"/>
      <c r="C752" s="190"/>
      <c r="D752" s="199"/>
      <c r="E752" s="190"/>
      <c r="F752" s="190"/>
      <c r="G752" s="190"/>
      <c r="H752" s="190"/>
      <c r="I752" s="190"/>
      <c r="J752" s="190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</row>
    <row r="753" spans="1:26">
      <c r="A753" s="204"/>
      <c r="B753" s="190"/>
      <c r="C753" s="190"/>
      <c r="D753" s="199"/>
      <c r="E753" s="190"/>
      <c r="F753" s="190"/>
      <c r="G753" s="190"/>
      <c r="H753" s="190"/>
      <c r="I753" s="190"/>
      <c r="J753" s="190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</row>
    <row r="754" spans="1:26">
      <c r="A754" s="204"/>
      <c r="B754" s="190"/>
      <c r="C754" s="190"/>
      <c r="D754" s="199"/>
      <c r="E754" s="190"/>
      <c r="F754" s="190"/>
      <c r="G754" s="190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</row>
    <row r="755" spans="1:26">
      <c r="A755" s="204"/>
      <c r="B755" s="190"/>
      <c r="C755" s="190"/>
      <c r="D755" s="199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</row>
    <row r="756" spans="1:26">
      <c r="A756" s="204"/>
      <c r="B756" s="190"/>
      <c r="C756" s="190"/>
      <c r="D756" s="199"/>
      <c r="E756" s="190"/>
      <c r="F756" s="190"/>
      <c r="G756" s="190"/>
      <c r="H756" s="190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</row>
    <row r="757" spans="1:26">
      <c r="A757" s="204"/>
      <c r="B757" s="190"/>
      <c r="C757" s="190"/>
      <c r="D757" s="199"/>
      <c r="E757" s="190"/>
      <c r="F757" s="190"/>
      <c r="G757" s="190"/>
      <c r="H757" s="190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</row>
    <row r="758" spans="1:26">
      <c r="A758" s="204"/>
      <c r="B758" s="190"/>
      <c r="C758" s="190"/>
      <c r="D758" s="199"/>
      <c r="E758" s="190"/>
      <c r="F758" s="190"/>
      <c r="G758" s="190"/>
      <c r="H758" s="190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</row>
    <row r="759" spans="1:26">
      <c r="A759" s="204"/>
      <c r="B759" s="190"/>
      <c r="C759" s="190"/>
      <c r="D759" s="199"/>
      <c r="E759" s="190"/>
      <c r="F759" s="190"/>
      <c r="G759" s="190"/>
      <c r="H759" s="190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</row>
    <row r="760" spans="1:26">
      <c r="A760" s="204"/>
      <c r="B760" s="190"/>
      <c r="C760" s="190"/>
      <c r="D760" s="199"/>
      <c r="E760" s="190"/>
      <c r="F760" s="190"/>
      <c r="G760" s="190"/>
      <c r="H760" s="190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</row>
    <row r="761" spans="1:26">
      <c r="A761" s="204"/>
      <c r="B761" s="190"/>
      <c r="C761" s="190"/>
      <c r="D761" s="199"/>
      <c r="E761" s="190"/>
      <c r="F761" s="190"/>
      <c r="G761" s="190"/>
      <c r="H761" s="190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</row>
    <row r="762" spans="1:26">
      <c r="A762" s="204"/>
      <c r="B762" s="190"/>
      <c r="C762" s="190"/>
      <c r="D762" s="199"/>
      <c r="E762" s="190"/>
      <c r="F762" s="190"/>
      <c r="G762" s="190"/>
      <c r="H762" s="190"/>
      <c r="I762" s="190"/>
      <c r="J762" s="190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</row>
    <row r="763" spans="1:26">
      <c r="A763" s="204"/>
      <c r="B763" s="190"/>
      <c r="C763" s="190"/>
      <c r="D763" s="199"/>
      <c r="E763" s="190"/>
      <c r="F763" s="190"/>
      <c r="G763" s="190"/>
      <c r="H763" s="190"/>
      <c r="I763" s="190"/>
      <c r="J763" s="190"/>
      <c r="K763" s="190"/>
      <c r="L763" s="190"/>
      <c r="M763" s="190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</row>
    <row r="764" spans="1:26">
      <c r="A764" s="204"/>
      <c r="B764" s="190"/>
      <c r="C764" s="190"/>
      <c r="D764" s="199"/>
      <c r="E764" s="190"/>
      <c r="F764" s="190"/>
      <c r="G764" s="190"/>
      <c r="H764" s="190"/>
      <c r="I764" s="190"/>
      <c r="J764" s="190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</row>
    <row r="765" spans="1:26">
      <c r="A765" s="204"/>
      <c r="B765" s="190"/>
      <c r="C765" s="190"/>
      <c r="D765" s="199"/>
      <c r="E765" s="190"/>
      <c r="F765" s="190"/>
      <c r="G765" s="190"/>
      <c r="H765" s="190"/>
      <c r="I765" s="190"/>
      <c r="J765" s="190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</row>
    <row r="766" spans="1:26">
      <c r="A766" s="204"/>
      <c r="B766" s="190"/>
      <c r="C766" s="190"/>
      <c r="D766" s="199"/>
      <c r="E766" s="190"/>
      <c r="F766" s="190"/>
      <c r="G766" s="190"/>
      <c r="H766" s="190"/>
      <c r="I766" s="190"/>
      <c r="J766" s="190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</row>
    <row r="767" spans="1:26">
      <c r="A767" s="204"/>
      <c r="B767" s="190"/>
      <c r="C767" s="190"/>
      <c r="D767" s="199"/>
      <c r="E767" s="190"/>
      <c r="F767" s="190"/>
      <c r="G767" s="190"/>
      <c r="H767" s="190"/>
      <c r="I767" s="190"/>
      <c r="J767" s="190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</row>
    <row r="768" spans="1:26">
      <c r="A768" s="204"/>
      <c r="B768" s="190"/>
      <c r="C768" s="190"/>
      <c r="D768" s="199"/>
      <c r="E768" s="190"/>
      <c r="F768" s="190"/>
      <c r="G768" s="190"/>
      <c r="H768" s="190"/>
      <c r="I768" s="190"/>
      <c r="J768" s="190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</row>
    <row r="769" spans="1:26">
      <c r="A769" s="204"/>
      <c r="B769" s="190"/>
      <c r="C769" s="190"/>
      <c r="D769" s="199"/>
      <c r="E769" s="190"/>
      <c r="F769" s="190"/>
      <c r="G769" s="190"/>
      <c r="H769" s="190"/>
      <c r="I769" s="190"/>
      <c r="J769" s="190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</row>
    <row r="770" spans="1:26">
      <c r="A770" s="204"/>
      <c r="B770" s="190"/>
      <c r="C770" s="190"/>
      <c r="D770" s="199"/>
      <c r="E770" s="190"/>
      <c r="F770" s="190"/>
      <c r="G770" s="190"/>
      <c r="H770" s="190"/>
      <c r="I770" s="190"/>
      <c r="J770" s="190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</row>
    <row r="771" spans="1:26">
      <c r="A771" s="204"/>
      <c r="B771" s="190"/>
      <c r="C771" s="190"/>
      <c r="D771" s="199"/>
      <c r="E771" s="190"/>
      <c r="F771" s="190"/>
      <c r="G771" s="190"/>
      <c r="H771" s="190"/>
      <c r="I771" s="190"/>
      <c r="J771" s="190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</row>
    <row r="772" spans="1:26">
      <c r="A772" s="204"/>
      <c r="B772" s="190"/>
      <c r="C772" s="190"/>
      <c r="D772" s="199"/>
      <c r="E772" s="190"/>
      <c r="F772" s="190"/>
      <c r="G772" s="190"/>
      <c r="H772" s="190"/>
      <c r="I772" s="190"/>
      <c r="J772" s="190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</row>
    <row r="773" spans="1:26">
      <c r="A773" s="204"/>
      <c r="B773" s="190"/>
      <c r="C773" s="190"/>
      <c r="D773" s="199"/>
      <c r="E773" s="190"/>
      <c r="F773" s="190"/>
      <c r="G773" s="190"/>
      <c r="H773" s="190"/>
      <c r="I773" s="190"/>
      <c r="J773" s="190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</row>
    <row r="774" spans="1:26">
      <c r="A774" s="204"/>
      <c r="B774" s="190"/>
      <c r="C774" s="190"/>
      <c r="D774" s="199"/>
      <c r="E774" s="190"/>
      <c r="F774" s="190"/>
      <c r="G774" s="190"/>
      <c r="H774" s="190"/>
      <c r="I774" s="190"/>
      <c r="J774" s="190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</row>
    <row r="775" spans="1:26">
      <c r="A775" s="204"/>
      <c r="B775" s="190"/>
      <c r="C775" s="190"/>
      <c r="D775" s="199"/>
      <c r="E775" s="190"/>
      <c r="F775" s="190"/>
      <c r="G775" s="190"/>
      <c r="H775" s="190"/>
      <c r="I775" s="190"/>
      <c r="J775" s="190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</row>
    <row r="776" spans="1:26">
      <c r="A776" s="204"/>
      <c r="B776" s="190"/>
      <c r="C776" s="190"/>
      <c r="D776" s="199"/>
      <c r="E776" s="190"/>
      <c r="F776" s="190"/>
      <c r="G776" s="190"/>
      <c r="H776" s="190"/>
      <c r="I776" s="190"/>
      <c r="J776" s="190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</row>
    <row r="777" spans="1:26">
      <c r="A777" s="204"/>
      <c r="B777" s="190"/>
      <c r="C777" s="190"/>
      <c r="D777" s="199"/>
      <c r="E777" s="190"/>
      <c r="F777" s="190"/>
      <c r="G777" s="190"/>
      <c r="H777" s="190"/>
      <c r="I777" s="190"/>
      <c r="J777" s="190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</row>
    <row r="778" spans="1:26">
      <c r="A778" s="204"/>
      <c r="B778" s="190"/>
      <c r="C778" s="190"/>
      <c r="D778" s="199"/>
      <c r="E778" s="190"/>
      <c r="F778" s="190"/>
      <c r="G778" s="190"/>
      <c r="H778" s="190"/>
      <c r="I778" s="190"/>
      <c r="J778" s="190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</row>
    <row r="779" spans="1:26">
      <c r="A779" s="204"/>
      <c r="B779" s="190"/>
      <c r="C779" s="190"/>
      <c r="D779" s="199"/>
      <c r="E779" s="190"/>
      <c r="F779" s="190"/>
      <c r="G779" s="190"/>
      <c r="H779" s="190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</row>
    <row r="780" spans="1:26">
      <c r="A780" s="204"/>
      <c r="B780" s="190"/>
      <c r="C780" s="190"/>
      <c r="D780" s="199"/>
      <c r="E780" s="190"/>
      <c r="F780" s="190"/>
      <c r="G780" s="190"/>
      <c r="H780" s="190"/>
      <c r="I780" s="190"/>
      <c r="J780" s="190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</row>
    <row r="781" spans="1:26">
      <c r="A781" s="204"/>
      <c r="B781" s="190"/>
      <c r="C781" s="190"/>
      <c r="D781" s="199"/>
      <c r="E781" s="190"/>
      <c r="F781" s="190"/>
      <c r="G781" s="190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</row>
    <row r="782" spans="1:26">
      <c r="A782" s="204"/>
      <c r="B782" s="190"/>
      <c r="C782" s="190"/>
      <c r="D782" s="199"/>
      <c r="E782" s="190"/>
      <c r="F782" s="190"/>
      <c r="G782" s="190"/>
      <c r="H782" s="190"/>
      <c r="I782" s="190"/>
      <c r="J782" s="190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</row>
    <row r="783" spans="1:26">
      <c r="A783" s="204"/>
      <c r="B783" s="190"/>
      <c r="C783" s="190"/>
      <c r="D783" s="199"/>
      <c r="E783" s="190"/>
      <c r="F783" s="190"/>
      <c r="G783" s="190"/>
      <c r="H783" s="190"/>
      <c r="I783" s="190"/>
      <c r="J783" s="190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</row>
    <row r="784" spans="1:26">
      <c r="A784" s="204"/>
      <c r="B784" s="190"/>
      <c r="C784" s="190"/>
      <c r="D784" s="199"/>
      <c r="E784" s="190"/>
      <c r="F784" s="190"/>
      <c r="G784" s="190"/>
      <c r="H784" s="190"/>
      <c r="I784" s="190"/>
      <c r="J784" s="190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</row>
    <row r="785" spans="1:26">
      <c r="A785" s="204"/>
      <c r="B785" s="190"/>
      <c r="C785" s="190"/>
      <c r="D785" s="199"/>
      <c r="E785" s="190"/>
      <c r="F785" s="190"/>
      <c r="G785" s="190"/>
      <c r="H785" s="190"/>
      <c r="I785" s="190"/>
      <c r="J785" s="190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</row>
    <row r="786" spans="1:26">
      <c r="A786" s="204"/>
      <c r="B786" s="190"/>
      <c r="C786" s="190"/>
      <c r="D786" s="199"/>
      <c r="E786" s="190"/>
      <c r="F786" s="190"/>
      <c r="G786" s="190"/>
      <c r="H786" s="190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90"/>
    </row>
    <row r="787" spans="1:26">
      <c r="A787" s="204"/>
      <c r="B787" s="190"/>
      <c r="C787" s="190"/>
      <c r="D787" s="199"/>
      <c r="E787" s="190"/>
      <c r="F787" s="190"/>
      <c r="G787" s="190"/>
      <c r="H787" s="190"/>
      <c r="I787" s="190"/>
      <c r="J787" s="190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</row>
    <row r="788" spans="1:26">
      <c r="A788" s="204"/>
      <c r="B788" s="190"/>
      <c r="C788" s="190"/>
      <c r="D788" s="199"/>
      <c r="E788" s="190"/>
      <c r="F788" s="190"/>
      <c r="G788" s="190"/>
      <c r="H788" s="190"/>
      <c r="I788" s="190"/>
      <c r="J788" s="190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</row>
    <row r="789" spans="1:26">
      <c r="A789" s="204"/>
      <c r="B789" s="190"/>
      <c r="C789" s="190"/>
      <c r="D789" s="199"/>
      <c r="E789" s="190"/>
      <c r="F789" s="190"/>
      <c r="G789" s="190"/>
      <c r="H789" s="190"/>
      <c r="I789" s="190"/>
      <c r="J789" s="190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</row>
    <row r="790" spans="1:26">
      <c r="A790" s="204"/>
      <c r="B790" s="190"/>
      <c r="C790" s="190"/>
      <c r="D790" s="199"/>
      <c r="E790" s="190"/>
      <c r="F790" s="190"/>
      <c r="G790" s="190"/>
      <c r="H790" s="190"/>
      <c r="I790" s="190"/>
      <c r="J790" s="190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</row>
    <row r="791" spans="1:26">
      <c r="A791" s="204"/>
      <c r="B791" s="190"/>
      <c r="C791" s="190"/>
      <c r="D791" s="199"/>
      <c r="E791" s="190"/>
      <c r="F791" s="190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90"/>
    </row>
    <row r="792" spans="1:26">
      <c r="A792" s="204"/>
      <c r="B792" s="190"/>
      <c r="C792" s="190"/>
      <c r="D792" s="199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</row>
    <row r="793" spans="1:26">
      <c r="A793" s="204"/>
      <c r="B793" s="190"/>
      <c r="C793" s="190"/>
      <c r="D793" s="199"/>
      <c r="E793" s="190"/>
      <c r="F793" s="190"/>
      <c r="G793" s="190"/>
      <c r="H793" s="190"/>
      <c r="I793" s="190"/>
      <c r="J793" s="190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</row>
    <row r="794" spans="1:26">
      <c r="A794" s="204"/>
      <c r="B794" s="190"/>
      <c r="C794" s="190"/>
      <c r="D794" s="199"/>
      <c r="E794" s="190"/>
      <c r="F794" s="190"/>
      <c r="G794" s="190"/>
      <c r="H794" s="190"/>
      <c r="I794" s="190"/>
      <c r="J794" s="190"/>
      <c r="K794" s="190"/>
      <c r="L794" s="190"/>
      <c r="M794" s="190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90"/>
    </row>
    <row r="795" spans="1:26">
      <c r="A795" s="204"/>
      <c r="B795" s="190"/>
      <c r="C795" s="190"/>
      <c r="D795" s="199"/>
      <c r="E795" s="190"/>
      <c r="F795" s="190"/>
      <c r="G795" s="190"/>
      <c r="H795" s="190"/>
      <c r="I795" s="190"/>
      <c r="J795" s="190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</row>
    <row r="796" spans="1:26">
      <c r="A796" s="204"/>
      <c r="B796" s="190"/>
      <c r="C796" s="190"/>
      <c r="D796" s="199"/>
      <c r="E796" s="190"/>
      <c r="F796" s="190"/>
      <c r="G796" s="190"/>
      <c r="H796" s="190"/>
      <c r="I796" s="190"/>
      <c r="J796" s="190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</row>
    <row r="797" spans="1:26">
      <c r="A797" s="204"/>
      <c r="B797" s="190"/>
      <c r="C797" s="190"/>
      <c r="D797" s="199"/>
      <c r="E797" s="190"/>
      <c r="F797" s="190"/>
      <c r="G797" s="190"/>
      <c r="H797" s="190"/>
      <c r="I797" s="190"/>
      <c r="J797" s="190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</row>
    <row r="798" spans="1:26">
      <c r="A798" s="204"/>
      <c r="B798" s="190"/>
      <c r="C798" s="190"/>
      <c r="D798" s="199"/>
      <c r="E798" s="190"/>
      <c r="F798" s="190"/>
      <c r="G798" s="190"/>
      <c r="H798" s="190"/>
      <c r="I798" s="190"/>
      <c r="J798" s="190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</row>
    <row r="799" spans="1:26">
      <c r="A799" s="204"/>
      <c r="B799" s="190"/>
      <c r="C799" s="190"/>
      <c r="D799" s="199"/>
      <c r="E799" s="190"/>
      <c r="F799" s="190"/>
      <c r="G799" s="190"/>
      <c r="H799" s="190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</row>
    <row r="800" spans="1:26">
      <c r="A800" s="204"/>
      <c r="B800" s="190"/>
      <c r="C800" s="190"/>
      <c r="D800" s="199"/>
      <c r="E800" s="190"/>
      <c r="F800" s="190"/>
      <c r="G800" s="190"/>
      <c r="H800" s="190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</row>
    <row r="801" spans="1:26">
      <c r="A801" s="204"/>
      <c r="B801" s="190"/>
      <c r="C801" s="190"/>
      <c r="D801" s="199"/>
      <c r="E801" s="190"/>
      <c r="F801" s="190"/>
      <c r="G801" s="190"/>
      <c r="H801" s="190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</row>
    <row r="802" spans="1:26">
      <c r="A802" s="204"/>
      <c r="B802" s="190"/>
      <c r="C802" s="190"/>
      <c r="D802" s="199"/>
      <c r="E802" s="190"/>
      <c r="F802" s="190"/>
      <c r="G802" s="190"/>
      <c r="H802" s="190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</row>
    <row r="803" spans="1:26">
      <c r="A803" s="204"/>
      <c r="B803" s="190"/>
      <c r="C803" s="190"/>
      <c r="D803" s="199"/>
      <c r="E803" s="190"/>
      <c r="F803" s="190"/>
      <c r="G803" s="190"/>
      <c r="H803" s="190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</row>
    <row r="804" spans="1:26">
      <c r="A804" s="204"/>
      <c r="B804" s="190"/>
      <c r="C804" s="190"/>
      <c r="D804" s="199"/>
      <c r="E804" s="190"/>
      <c r="F804" s="190"/>
      <c r="G804" s="190"/>
      <c r="H804" s="190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</row>
    <row r="805" spans="1:26">
      <c r="A805" s="204"/>
      <c r="B805" s="190"/>
      <c r="C805" s="190"/>
      <c r="D805" s="199"/>
      <c r="E805" s="190"/>
      <c r="F805" s="190"/>
      <c r="G805" s="190"/>
      <c r="H805" s="190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</row>
    <row r="806" spans="1:26">
      <c r="A806" s="204"/>
      <c r="B806" s="190"/>
      <c r="C806" s="190"/>
      <c r="D806" s="199"/>
      <c r="E806" s="190"/>
      <c r="F806" s="190"/>
      <c r="G806" s="190"/>
      <c r="H806" s="190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</row>
    <row r="807" spans="1:26">
      <c r="A807" s="204"/>
      <c r="B807" s="190"/>
      <c r="C807" s="190"/>
      <c r="D807" s="199"/>
      <c r="E807" s="190"/>
      <c r="F807" s="190"/>
      <c r="G807" s="190"/>
      <c r="H807" s="190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</row>
    <row r="808" spans="1:26">
      <c r="A808" s="204"/>
      <c r="B808" s="190"/>
      <c r="C808" s="190"/>
      <c r="D808" s="199"/>
      <c r="E808" s="190"/>
      <c r="F808" s="190"/>
      <c r="G808" s="190"/>
      <c r="H808" s="190"/>
      <c r="I808" s="190"/>
      <c r="J808" s="190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</row>
    <row r="809" spans="1:26">
      <c r="A809" s="204"/>
      <c r="B809" s="190"/>
      <c r="C809" s="190"/>
      <c r="D809" s="199"/>
      <c r="E809" s="190"/>
      <c r="F809" s="190"/>
      <c r="G809" s="190"/>
      <c r="H809" s="190"/>
      <c r="I809" s="190"/>
      <c r="J809" s="190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</row>
    <row r="810" spans="1:26">
      <c r="A810" s="204"/>
      <c r="B810" s="190"/>
      <c r="C810" s="190"/>
      <c r="D810" s="199"/>
      <c r="E810" s="190"/>
      <c r="F810" s="190"/>
      <c r="G810" s="190"/>
      <c r="H810" s="190"/>
      <c r="I810" s="190"/>
      <c r="J810" s="190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</row>
    <row r="811" spans="1:26">
      <c r="A811" s="204"/>
      <c r="B811" s="190"/>
      <c r="C811" s="190"/>
      <c r="D811" s="199"/>
      <c r="E811" s="190"/>
      <c r="F811" s="190"/>
      <c r="G811" s="190"/>
      <c r="H811" s="190"/>
      <c r="I811" s="190"/>
      <c r="J811" s="190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</row>
    <row r="812" spans="1:26">
      <c r="A812" s="204"/>
      <c r="B812" s="190"/>
      <c r="C812" s="190"/>
      <c r="D812" s="199"/>
      <c r="E812" s="190"/>
      <c r="F812" s="190"/>
      <c r="G812" s="190"/>
      <c r="H812" s="190"/>
      <c r="I812" s="190"/>
      <c r="J812" s="190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</row>
    <row r="813" spans="1:26">
      <c r="A813" s="204"/>
      <c r="B813" s="190"/>
      <c r="C813" s="190"/>
      <c r="D813" s="199"/>
      <c r="E813" s="190"/>
      <c r="F813" s="190"/>
      <c r="G813" s="190"/>
      <c r="H813" s="190"/>
      <c r="I813" s="190"/>
      <c r="J813" s="190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</row>
    <row r="814" spans="1:26">
      <c r="A814" s="204"/>
      <c r="B814" s="190"/>
      <c r="C814" s="190"/>
      <c r="D814" s="199"/>
      <c r="E814" s="190"/>
      <c r="F814" s="190"/>
      <c r="G814" s="190"/>
      <c r="H814" s="190"/>
      <c r="I814" s="190"/>
      <c r="J814" s="190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</row>
    <row r="815" spans="1:26">
      <c r="A815" s="204"/>
      <c r="B815" s="190"/>
      <c r="C815" s="190"/>
      <c r="D815" s="199"/>
      <c r="E815" s="190"/>
      <c r="F815" s="190"/>
      <c r="G815" s="190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</row>
    <row r="816" spans="1:26">
      <c r="A816" s="204"/>
      <c r="B816" s="190"/>
      <c r="C816" s="190"/>
      <c r="D816" s="199"/>
      <c r="E816" s="190"/>
      <c r="F816" s="190"/>
      <c r="G816" s="190"/>
      <c r="H816" s="190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</row>
    <row r="817" spans="1:26">
      <c r="A817" s="204"/>
      <c r="B817" s="190"/>
      <c r="C817" s="190"/>
      <c r="D817" s="199"/>
      <c r="E817" s="190"/>
      <c r="F817" s="190"/>
      <c r="G817" s="190"/>
      <c r="H817" s="190"/>
      <c r="I817" s="190"/>
      <c r="J817" s="190"/>
      <c r="K817" s="190"/>
      <c r="L817" s="190"/>
      <c r="M817" s="190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90"/>
    </row>
    <row r="818" spans="1:26">
      <c r="A818" s="204"/>
      <c r="B818" s="190"/>
      <c r="C818" s="190"/>
      <c r="D818" s="199"/>
      <c r="E818" s="190"/>
      <c r="F818" s="190"/>
      <c r="G818" s="190"/>
      <c r="H818" s="190"/>
      <c r="I818" s="190"/>
      <c r="J818" s="190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</row>
    <row r="819" spans="1:26">
      <c r="A819" s="204"/>
      <c r="B819" s="190"/>
      <c r="C819" s="190"/>
      <c r="D819" s="199"/>
      <c r="E819" s="190"/>
      <c r="F819" s="190"/>
      <c r="G819" s="190"/>
      <c r="H819" s="190"/>
      <c r="I819" s="190"/>
      <c r="J819" s="190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</row>
    <row r="820" spans="1:26">
      <c r="A820" s="204"/>
      <c r="B820" s="190"/>
      <c r="C820" s="190"/>
      <c r="D820" s="199"/>
      <c r="E820" s="190"/>
      <c r="F820" s="190"/>
      <c r="G820" s="190"/>
      <c r="H820" s="190"/>
      <c r="I820" s="190"/>
      <c r="J820" s="190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</row>
    <row r="821" spans="1:26">
      <c r="A821" s="204"/>
      <c r="B821" s="190"/>
      <c r="C821" s="190"/>
      <c r="D821" s="199"/>
      <c r="E821" s="190"/>
      <c r="F821" s="190"/>
      <c r="G821" s="190"/>
      <c r="H821" s="190"/>
      <c r="I821" s="190"/>
      <c r="J821" s="190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</row>
    <row r="822" spans="1:26">
      <c r="A822" s="204"/>
      <c r="B822" s="190"/>
      <c r="C822" s="190"/>
      <c r="D822" s="199"/>
      <c r="E822" s="190"/>
      <c r="F822" s="190"/>
      <c r="G822" s="190"/>
      <c r="H822" s="190"/>
      <c r="I822" s="190"/>
      <c r="J822" s="190"/>
      <c r="K822" s="190"/>
      <c r="L822" s="190"/>
      <c r="M822" s="190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90"/>
    </row>
    <row r="823" spans="1:26">
      <c r="A823" s="204"/>
      <c r="B823" s="190"/>
      <c r="C823" s="190"/>
      <c r="D823" s="199"/>
      <c r="E823" s="190"/>
      <c r="F823" s="190"/>
      <c r="G823" s="190"/>
      <c r="H823" s="190"/>
      <c r="I823" s="190"/>
      <c r="J823" s="190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</row>
    <row r="824" spans="1:26">
      <c r="A824" s="204"/>
      <c r="B824" s="190"/>
      <c r="C824" s="190"/>
      <c r="D824" s="199"/>
      <c r="E824" s="190"/>
      <c r="F824" s="190"/>
      <c r="G824" s="190"/>
      <c r="H824" s="190"/>
      <c r="I824" s="190"/>
      <c r="J824" s="190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</row>
    <row r="825" spans="1:26">
      <c r="A825" s="204"/>
      <c r="B825" s="190"/>
      <c r="C825" s="190"/>
      <c r="D825" s="199"/>
      <c r="E825" s="190"/>
      <c r="F825" s="190"/>
      <c r="G825" s="190"/>
      <c r="H825" s="190"/>
      <c r="I825" s="190"/>
      <c r="J825" s="190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</row>
    <row r="826" spans="1:26">
      <c r="A826" s="204"/>
      <c r="B826" s="190"/>
      <c r="C826" s="190"/>
      <c r="D826" s="199"/>
      <c r="E826" s="190"/>
      <c r="F826" s="190"/>
      <c r="G826" s="190"/>
      <c r="H826" s="190"/>
      <c r="I826" s="190"/>
      <c r="J826" s="190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</row>
    <row r="827" spans="1:26">
      <c r="A827" s="204"/>
      <c r="B827" s="190"/>
      <c r="C827" s="190"/>
      <c r="D827" s="199"/>
      <c r="E827" s="190"/>
      <c r="F827" s="190"/>
      <c r="G827" s="190"/>
      <c r="H827" s="190"/>
      <c r="I827" s="190"/>
      <c r="J827" s="190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</row>
    <row r="828" spans="1:26">
      <c r="A828" s="204"/>
      <c r="B828" s="190"/>
      <c r="C828" s="190"/>
      <c r="D828" s="199"/>
      <c r="E828" s="190"/>
      <c r="F828" s="190"/>
      <c r="G828" s="190"/>
      <c r="H828" s="190"/>
      <c r="I828" s="190"/>
      <c r="J828" s="190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</row>
    <row r="829" spans="1:26">
      <c r="A829" s="204"/>
      <c r="B829" s="190"/>
      <c r="C829" s="190"/>
      <c r="D829" s="199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</row>
    <row r="830" spans="1:26">
      <c r="A830" s="204"/>
      <c r="B830" s="190"/>
      <c r="C830" s="190"/>
      <c r="D830" s="199"/>
      <c r="E830" s="190"/>
      <c r="F830" s="190"/>
      <c r="G830" s="190"/>
      <c r="H830" s="190"/>
      <c r="I830" s="190"/>
      <c r="J830" s="190"/>
      <c r="K830" s="190"/>
      <c r="L830" s="190"/>
      <c r="M830" s="190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90"/>
    </row>
    <row r="831" spans="1:26">
      <c r="A831" s="204"/>
      <c r="B831" s="190"/>
      <c r="C831" s="190"/>
      <c r="D831" s="199"/>
      <c r="E831" s="190"/>
      <c r="F831" s="190"/>
      <c r="G831" s="190"/>
      <c r="H831" s="190"/>
      <c r="I831" s="190"/>
      <c r="J831" s="190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</row>
    <row r="832" spans="1:26">
      <c r="A832" s="204"/>
      <c r="B832" s="190"/>
      <c r="C832" s="190"/>
      <c r="D832" s="199"/>
      <c r="E832" s="190"/>
      <c r="F832" s="190"/>
      <c r="G832" s="190"/>
      <c r="H832" s="190"/>
      <c r="I832" s="190"/>
      <c r="J832" s="190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</row>
    <row r="833" spans="1:26">
      <c r="A833" s="204"/>
      <c r="B833" s="190"/>
      <c r="C833" s="190"/>
      <c r="D833" s="199"/>
      <c r="E833" s="190"/>
      <c r="F833" s="190"/>
      <c r="G833" s="190"/>
      <c r="H833" s="190"/>
      <c r="I833" s="190"/>
      <c r="J833" s="190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</row>
    <row r="834" spans="1:26">
      <c r="A834" s="204"/>
      <c r="B834" s="190"/>
      <c r="C834" s="190"/>
      <c r="D834" s="199"/>
      <c r="E834" s="190"/>
      <c r="F834" s="190"/>
      <c r="G834" s="190"/>
      <c r="H834" s="190"/>
      <c r="I834" s="190"/>
      <c r="J834" s="190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</row>
    <row r="835" spans="1:26">
      <c r="A835" s="204"/>
      <c r="B835" s="190"/>
      <c r="C835" s="190"/>
      <c r="D835" s="199"/>
      <c r="E835" s="190"/>
      <c r="F835" s="190"/>
      <c r="G835" s="190"/>
      <c r="H835" s="190"/>
      <c r="I835" s="190"/>
      <c r="J835" s="190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</row>
    <row r="836" spans="1:26">
      <c r="A836" s="204"/>
      <c r="B836" s="190"/>
      <c r="C836" s="190"/>
      <c r="D836" s="199"/>
      <c r="E836" s="190"/>
      <c r="F836" s="190"/>
      <c r="G836" s="190"/>
      <c r="H836" s="190"/>
      <c r="I836" s="190"/>
      <c r="J836" s="190"/>
      <c r="K836" s="190"/>
      <c r="L836" s="190"/>
      <c r="M836" s="190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90"/>
    </row>
    <row r="837" spans="1:26">
      <c r="A837" s="204"/>
      <c r="B837" s="190"/>
      <c r="C837" s="190"/>
      <c r="D837" s="199"/>
      <c r="E837" s="190"/>
      <c r="F837" s="190"/>
      <c r="G837" s="190"/>
      <c r="H837" s="190"/>
      <c r="I837" s="190"/>
      <c r="J837" s="190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</row>
    <row r="838" spans="1:26">
      <c r="A838" s="204"/>
      <c r="B838" s="190"/>
      <c r="C838" s="190"/>
      <c r="D838" s="199"/>
      <c r="E838" s="190"/>
      <c r="F838" s="190"/>
      <c r="G838" s="190"/>
      <c r="H838" s="190"/>
      <c r="I838" s="190"/>
      <c r="J838" s="190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</row>
    <row r="839" spans="1:26">
      <c r="A839" s="204"/>
      <c r="B839" s="190"/>
      <c r="C839" s="190"/>
      <c r="D839" s="199"/>
      <c r="E839" s="190"/>
      <c r="F839" s="190"/>
      <c r="G839" s="190"/>
      <c r="H839" s="190"/>
      <c r="I839" s="190"/>
      <c r="J839" s="190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</row>
    <row r="840" spans="1:26">
      <c r="A840" s="204"/>
      <c r="B840" s="190"/>
      <c r="C840" s="190"/>
      <c r="D840" s="199"/>
      <c r="E840" s="190"/>
      <c r="F840" s="190"/>
      <c r="G840" s="190"/>
      <c r="H840" s="190"/>
      <c r="I840" s="190"/>
      <c r="J840" s="190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</row>
    <row r="841" spans="1:26">
      <c r="A841" s="204"/>
      <c r="B841" s="190"/>
      <c r="C841" s="190"/>
      <c r="D841" s="199"/>
      <c r="E841" s="190"/>
      <c r="F841" s="190"/>
      <c r="G841" s="190"/>
      <c r="H841" s="190"/>
      <c r="I841" s="190"/>
      <c r="J841" s="190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</row>
    <row r="842" spans="1:26">
      <c r="A842" s="204"/>
      <c r="B842" s="190"/>
      <c r="C842" s="190"/>
      <c r="D842" s="199"/>
      <c r="E842" s="190"/>
      <c r="F842" s="190"/>
      <c r="G842" s="190"/>
      <c r="H842" s="190"/>
      <c r="I842" s="190"/>
      <c r="J842" s="190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</row>
    <row r="843" spans="1:26">
      <c r="A843" s="204"/>
      <c r="B843" s="190"/>
      <c r="C843" s="190"/>
      <c r="D843" s="199"/>
      <c r="E843" s="190"/>
      <c r="F843" s="190"/>
      <c r="G843" s="190"/>
      <c r="H843" s="190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</row>
    <row r="844" spans="1:26">
      <c r="A844" s="204"/>
      <c r="B844" s="190"/>
      <c r="C844" s="190"/>
      <c r="D844" s="199"/>
      <c r="E844" s="190"/>
      <c r="F844" s="190"/>
      <c r="G844" s="190"/>
      <c r="H844" s="190"/>
      <c r="I844" s="190"/>
      <c r="J844" s="190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</row>
    <row r="845" spans="1:26">
      <c r="A845" s="204"/>
      <c r="B845" s="190"/>
      <c r="C845" s="190"/>
      <c r="D845" s="199"/>
      <c r="E845" s="190"/>
      <c r="F845" s="190"/>
      <c r="G845" s="190"/>
      <c r="H845" s="190"/>
      <c r="I845" s="190"/>
      <c r="J845" s="190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</row>
    <row r="846" spans="1:26">
      <c r="A846" s="204"/>
      <c r="B846" s="190"/>
      <c r="C846" s="190"/>
      <c r="D846" s="199"/>
      <c r="E846" s="190"/>
      <c r="F846" s="190"/>
      <c r="G846" s="190"/>
      <c r="H846" s="190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</row>
    <row r="847" spans="1:26">
      <c r="A847" s="204"/>
      <c r="B847" s="190"/>
      <c r="C847" s="190"/>
      <c r="D847" s="199"/>
      <c r="E847" s="190"/>
      <c r="F847" s="190"/>
      <c r="G847" s="190"/>
      <c r="H847" s="190"/>
      <c r="I847" s="190"/>
      <c r="J847" s="190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</row>
    <row r="848" spans="1:26">
      <c r="A848" s="204"/>
      <c r="B848" s="190"/>
      <c r="C848" s="190"/>
      <c r="D848" s="199"/>
      <c r="E848" s="190"/>
      <c r="F848" s="190"/>
      <c r="G848" s="190"/>
      <c r="H848" s="190"/>
      <c r="I848" s="190"/>
      <c r="J848" s="190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</row>
    <row r="849" spans="1:26">
      <c r="A849" s="204"/>
      <c r="B849" s="190"/>
      <c r="C849" s="190"/>
      <c r="D849" s="199"/>
      <c r="E849" s="190"/>
      <c r="F849" s="190"/>
      <c r="G849" s="190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</row>
    <row r="850" spans="1:26">
      <c r="A850" s="204"/>
      <c r="B850" s="190"/>
      <c r="C850" s="190"/>
      <c r="D850" s="199"/>
      <c r="E850" s="190"/>
      <c r="F850" s="190"/>
      <c r="G850" s="190"/>
      <c r="H850" s="190"/>
      <c r="I850" s="190"/>
      <c r="J850" s="190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</row>
    <row r="851" spans="1:26">
      <c r="A851" s="204"/>
      <c r="B851" s="190"/>
      <c r="C851" s="190"/>
      <c r="D851" s="199"/>
      <c r="E851" s="190"/>
      <c r="F851" s="190"/>
      <c r="G851" s="190"/>
      <c r="H851" s="190"/>
      <c r="I851" s="190"/>
      <c r="J851" s="190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</row>
    <row r="852" spans="1:26">
      <c r="A852" s="204"/>
      <c r="B852" s="190"/>
      <c r="C852" s="190"/>
      <c r="D852" s="199"/>
      <c r="E852" s="190"/>
      <c r="F852" s="190"/>
      <c r="G852" s="190"/>
      <c r="H852" s="190"/>
      <c r="I852" s="190"/>
      <c r="J852" s="190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</row>
    <row r="853" spans="1:26">
      <c r="A853" s="204"/>
      <c r="B853" s="190"/>
      <c r="C853" s="190"/>
      <c r="D853" s="199"/>
      <c r="E853" s="190"/>
      <c r="F853" s="190"/>
      <c r="G853" s="190"/>
      <c r="H853" s="190"/>
      <c r="I853" s="190"/>
      <c r="J853" s="190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</row>
    <row r="854" spans="1:26">
      <c r="A854" s="204"/>
      <c r="B854" s="190"/>
      <c r="C854" s="190"/>
      <c r="D854" s="199"/>
      <c r="E854" s="190"/>
      <c r="F854" s="190"/>
      <c r="G854" s="190"/>
      <c r="H854" s="190"/>
      <c r="I854" s="190"/>
      <c r="J854" s="190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</row>
    <row r="855" spans="1:26">
      <c r="A855" s="204"/>
      <c r="B855" s="190"/>
      <c r="C855" s="190"/>
      <c r="D855" s="199"/>
      <c r="E855" s="190"/>
      <c r="F855" s="190"/>
      <c r="G855" s="190"/>
      <c r="H855" s="190"/>
      <c r="I855" s="190"/>
      <c r="J855" s="190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</row>
    <row r="856" spans="1:26">
      <c r="A856" s="204"/>
      <c r="B856" s="190"/>
      <c r="C856" s="190"/>
      <c r="D856" s="199"/>
      <c r="E856" s="190"/>
      <c r="F856" s="190"/>
      <c r="G856" s="190"/>
      <c r="H856" s="190"/>
      <c r="I856" s="190"/>
      <c r="J856" s="190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</row>
    <row r="857" spans="1:26">
      <c r="A857" s="204"/>
      <c r="B857" s="190"/>
      <c r="C857" s="190"/>
      <c r="D857" s="199"/>
      <c r="E857" s="190"/>
      <c r="F857" s="190"/>
      <c r="G857" s="190"/>
      <c r="H857" s="190"/>
      <c r="I857" s="190"/>
      <c r="J857" s="190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</row>
    <row r="858" spans="1:26">
      <c r="A858" s="204"/>
      <c r="B858" s="190"/>
      <c r="C858" s="190"/>
      <c r="D858" s="199"/>
      <c r="E858" s="190"/>
      <c r="F858" s="190"/>
      <c r="G858" s="190"/>
      <c r="H858" s="190"/>
      <c r="I858" s="190"/>
      <c r="J858" s="190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</row>
    <row r="859" spans="1:26">
      <c r="A859" s="204"/>
      <c r="B859" s="190"/>
      <c r="C859" s="190"/>
      <c r="D859" s="199"/>
      <c r="E859" s="190"/>
      <c r="F859" s="190"/>
      <c r="G859" s="190"/>
      <c r="H859" s="190"/>
      <c r="I859" s="190"/>
      <c r="J859" s="190"/>
      <c r="K859" s="190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</row>
    <row r="860" spans="1:26">
      <c r="A860" s="204"/>
      <c r="B860" s="190"/>
      <c r="C860" s="190"/>
      <c r="D860" s="199"/>
      <c r="E860" s="190"/>
      <c r="F860" s="190"/>
      <c r="G860" s="190"/>
      <c r="H860" s="190"/>
      <c r="I860" s="190"/>
      <c r="J860" s="190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</row>
    <row r="861" spans="1:26">
      <c r="A861" s="204"/>
      <c r="B861" s="190"/>
      <c r="C861" s="190"/>
      <c r="D861" s="199"/>
      <c r="E861" s="190"/>
      <c r="F861" s="190"/>
      <c r="G861" s="190"/>
      <c r="H861" s="190"/>
      <c r="I861" s="190"/>
      <c r="J861" s="190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</row>
    <row r="862" spans="1:26">
      <c r="A862" s="204"/>
      <c r="B862" s="190"/>
      <c r="C862" s="190"/>
      <c r="D862" s="199"/>
      <c r="E862" s="190"/>
      <c r="F862" s="190"/>
      <c r="G862" s="190"/>
      <c r="H862" s="190"/>
      <c r="I862" s="190"/>
      <c r="J862" s="190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</row>
    <row r="863" spans="1:26">
      <c r="A863" s="204"/>
      <c r="B863" s="190"/>
      <c r="C863" s="190"/>
      <c r="D863" s="199"/>
      <c r="E863" s="190"/>
      <c r="F863" s="190"/>
      <c r="G863" s="190"/>
      <c r="H863" s="190"/>
      <c r="I863" s="190"/>
      <c r="J863" s="190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</row>
    <row r="864" spans="1:26">
      <c r="A864" s="204"/>
      <c r="B864" s="190"/>
      <c r="C864" s="190"/>
      <c r="D864" s="199"/>
      <c r="E864" s="190"/>
      <c r="F864" s="190"/>
      <c r="G864" s="190"/>
      <c r="H864" s="190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</row>
    <row r="865" spans="1:26">
      <c r="A865" s="204"/>
      <c r="B865" s="190"/>
      <c r="C865" s="190"/>
      <c r="D865" s="199"/>
      <c r="E865" s="190"/>
      <c r="F865" s="190"/>
      <c r="G865" s="190"/>
      <c r="H865" s="190"/>
      <c r="I865" s="190"/>
      <c r="J865" s="190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</row>
    <row r="866" spans="1:26">
      <c r="A866" s="204"/>
      <c r="B866" s="190"/>
      <c r="C866" s="190"/>
      <c r="D866" s="199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</row>
    <row r="867" spans="1:26">
      <c r="A867" s="204"/>
      <c r="B867" s="190"/>
      <c r="C867" s="190"/>
      <c r="D867" s="199"/>
      <c r="E867" s="190"/>
      <c r="F867" s="190"/>
      <c r="G867" s="190"/>
      <c r="H867" s="190"/>
      <c r="I867" s="190"/>
      <c r="J867" s="190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</row>
    <row r="868" spans="1:26">
      <c r="A868" s="204"/>
      <c r="B868" s="190"/>
      <c r="C868" s="190"/>
      <c r="D868" s="199"/>
      <c r="E868" s="190"/>
      <c r="F868" s="190"/>
      <c r="G868" s="190"/>
      <c r="H868" s="190"/>
      <c r="I868" s="190"/>
      <c r="J868" s="190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</row>
    <row r="869" spans="1:26">
      <c r="A869" s="204"/>
      <c r="B869" s="190"/>
      <c r="C869" s="190"/>
      <c r="D869" s="199"/>
      <c r="E869" s="190"/>
      <c r="F869" s="190"/>
      <c r="G869" s="190"/>
      <c r="H869" s="190"/>
      <c r="I869" s="190"/>
      <c r="J869" s="190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</row>
    <row r="870" spans="1:26">
      <c r="A870" s="204"/>
      <c r="B870" s="190"/>
      <c r="C870" s="190"/>
      <c r="D870" s="199"/>
      <c r="E870" s="190"/>
      <c r="F870" s="190"/>
      <c r="G870" s="190"/>
      <c r="H870" s="190"/>
      <c r="I870" s="190"/>
      <c r="J870" s="190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</row>
    <row r="871" spans="1:26">
      <c r="A871" s="204"/>
      <c r="B871" s="190"/>
      <c r="C871" s="190"/>
      <c r="D871" s="199"/>
      <c r="E871" s="190"/>
      <c r="F871" s="190"/>
      <c r="G871" s="190"/>
      <c r="H871" s="190"/>
      <c r="I871" s="190"/>
      <c r="J871" s="190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</row>
    <row r="872" spans="1:26">
      <c r="A872" s="204"/>
      <c r="B872" s="190"/>
      <c r="C872" s="190"/>
      <c r="D872" s="199"/>
      <c r="E872" s="190"/>
      <c r="F872" s="190"/>
      <c r="G872" s="190"/>
      <c r="H872" s="190"/>
      <c r="I872" s="190"/>
      <c r="J872" s="190"/>
      <c r="K872" s="190"/>
      <c r="L872" s="190"/>
      <c r="M872" s="190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90"/>
    </row>
    <row r="873" spans="1:26">
      <c r="A873" s="204"/>
      <c r="B873" s="190"/>
      <c r="C873" s="190"/>
      <c r="D873" s="199"/>
      <c r="E873" s="190"/>
      <c r="F873" s="190"/>
      <c r="G873" s="190"/>
      <c r="H873" s="190"/>
      <c r="I873" s="190"/>
      <c r="J873" s="190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</row>
    <row r="874" spans="1:26">
      <c r="A874" s="204"/>
      <c r="B874" s="190"/>
      <c r="C874" s="190"/>
      <c r="D874" s="199"/>
      <c r="E874" s="190"/>
      <c r="F874" s="190"/>
      <c r="G874" s="190"/>
      <c r="H874" s="190"/>
      <c r="I874" s="190"/>
      <c r="J874" s="190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</row>
    <row r="875" spans="1:26">
      <c r="A875" s="204"/>
      <c r="B875" s="190"/>
      <c r="C875" s="190"/>
      <c r="D875" s="199"/>
      <c r="E875" s="190"/>
      <c r="F875" s="190"/>
      <c r="G875" s="190"/>
      <c r="H875" s="190"/>
      <c r="I875" s="190"/>
      <c r="J875" s="190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</row>
    <row r="876" spans="1:26">
      <c r="A876" s="204"/>
      <c r="B876" s="190"/>
      <c r="C876" s="190"/>
      <c r="D876" s="199"/>
      <c r="E876" s="190"/>
      <c r="F876" s="190"/>
      <c r="G876" s="190"/>
      <c r="H876" s="190"/>
      <c r="I876" s="190"/>
      <c r="J876" s="190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</row>
    <row r="877" spans="1:26">
      <c r="A877" s="204"/>
      <c r="B877" s="190"/>
      <c r="C877" s="190"/>
      <c r="D877" s="199"/>
      <c r="E877" s="190"/>
      <c r="F877" s="190"/>
      <c r="G877" s="190"/>
      <c r="H877" s="190"/>
      <c r="I877" s="190"/>
      <c r="J877" s="190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</row>
    <row r="878" spans="1:26">
      <c r="A878" s="204"/>
      <c r="B878" s="190"/>
      <c r="C878" s="190"/>
      <c r="D878" s="199"/>
      <c r="E878" s="190"/>
      <c r="F878" s="190"/>
      <c r="G878" s="190"/>
      <c r="H878" s="190"/>
      <c r="I878" s="190"/>
      <c r="J878" s="190"/>
      <c r="K878" s="190"/>
      <c r="L878" s="190"/>
      <c r="M878" s="190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90"/>
    </row>
    <row r="879" spans="1:26">
      <c r="A879" s="204"/>
      <c r="B879" s="190"/>
      <c r="C879" s="190"/>
      <c r="D879" s="199"/>
      <c r="E879" s="190"/>
      <c r="F879" s="190"/>
      <c r="G879" s="190"/>
      <c r="H879" s="190"/>
      <c r="I879" s="190"/>
      <c r="J879" s="190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</row>
    <row r="880" spans="1:26">
      <c r="A880" s="204"/>
      <c r="B880" s="190"/>
      <c r="C880" s="190"/>
      <c r="D880" s="199"/>
      <c r="E880" s="190"/>
      <c r="F880" s="190"/>
      <c r="G880" s="190"/>
      <c r="H880" s="190"/>
      <c r="I880" s="190"/>
      <c r="J880" s="190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</row>
    <row r="881" spans="1:26">
      <c r="A881" s="204"/>
      <c r="B881" s="190"/>
      <c r="C881" s="190"/>
      <c r="D881" s="199"/>
      <c r="E881" s="190"/>
      <c r="F881" s="190"/>
      <c r="G881" s="190"/>
      <c r="H881" s="190"/>
      <c r="I881" s="190"/>
      <c r="J881" s="190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</row>
    <row r="882" spans="1:26">
      <c r="A882" s="204"/>
      <c r="B882" s="190"/>
      <c r="C882" s="190"/>
      <c r="D882" s="199"/>
      <c r="E882" s="190"/>
      <c r="F882" s="190"/>
      <c r="G882" s="190"/>
      <c r="H882" s="190"/>
      <c r="I882" s="190"/>
      <c r="J882" s="190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</row>
    <row r="883" spans="1:26">
      <c r="A883" s="204"/>
      <c r="B883" s="190"/>
      <c r="C883" s="190"/>
      <c r="D883" s="199"/>
      <c r="E883" s="190"/>
      <c r="F883" s="190"/>
      <c r="G883" s="190"/>
      <c r="H883" s="190"/>
      <c r="I883" s="190"/>
      <c r="J883" s="190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</row>
    <row r="884" spans="1:26">
      <c r="A884" s="204"/>
      <c r="B884" s="190"/>
      <c r="C884" s="190"/>
      <c r="D884" s="199"/>
      <c r="E884" s="190"/>
      <c r="F884" s="190"/>
      <c r="G884" s="190"/>
      <c r="H884" s="190"/>
      <c r="I884" s="190"/>
      <c r="J884" s="190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</row>
    <row r="885" spans="1:26">
      <c r="A885" s="204"/>
      <c r="B885" s="190"/>
      <c r="C885" s="190"/>
      <c r="D885" s="199"/>
      <c r="E885" s="190"/>
      <c r="F885" s="190"/>
      <c r="G885" s="190"/>
      <c r="H885" s="190"/>
      <c r="I885" s="190"/>
      <c r="J885" s="190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</row>
    <row r="886" spans="1:26">
      <c r="A886" s="204"/>
      <c r="B886" s="190"/>
      <c r="C886" s="190"/>
      <c r="D886" s="199"/>
      <c r="E886" s="190"/>
      <c r="F886" s="190"/>
      <c r="G886" s="190"/>
      <c r="H886" s="190"/>
      <c r="I886" s="190"/>
      <c r="J886" s="190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</row>
    <row r="887" spans="1:26">
      <c r="A887" s="204"/>
      <c r="B887" s="190"/>
      <c r="C887" s="190"/>
      <c r="D887" s="199"/>
      <c r="E887" s="190"/>
      <c r="F887" s="190"/>
      <c r="G887" s="190"/>
      <c r="H887" s="190"/>
      <c r="I887" s="190"/>
      <c r="J887" s="190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</row>
    <row r="888" spans="1:26">
      <c r="A888" s="204"/>
      <c r="B888" s="190"/>
      <c r="C888" s="190"/>
      <c r="D888" s="199"/>
      <c r="E888" s="190"/>
      <c r="F888" s="190"/>
      <c r="G888" s="190"/>
      <c r="H888" s="190"/>
      <c r="I888" s="190"/>
      <c r="J888" s="190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</row>
    <row r="889" spans="1:26">
      <c r="A889" s="204"/>
      <c r="B889" s="190"/>
      <c r="C889" s="190"/>
      <c r="D889" s="199"/>
      <c r="E889" s="190"/>
      <c r="F889" s="190"/>
      <c r="G889" s="190"/>
      <c r="H889" s="190"/>
      <c r="I889" s="190"/>
      <c r="J889" s="190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</row>
    <row r="890" spans="1:26">
      <c r="A890" s="204"/>
      <c r="B890" s="190"/>
      <c r="C890" s="190"/>
      <c r="D890" s="199"/>
      <c r="E890" s="190"/>
      <c r="F890" s="190"/>
      <c r="G890" s="190"/>
      <c r="H890" s="190"/>
      <c r="I890" s="190"/>
      <c r="J890" s="190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</row>
    <row r="891" spans="1:26">
      <c r="A891" s="204"/>
      <c r="B891" s="190"/>
      <c r="C891" s="190"/>
      <c r="D891" s="199"/>
      <c r="E891" s="190"/>
      <c r="F891" s="190"/>
      <c r="G891" s="190"/>
      <c r="H891" s="190"/>
      <c r="I891" s="190"/>
      <c r="J891" s="190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</row>
    <row r="892" spans="1:26">
      <c r="A892" s="204"/>
      <c r="B892" s="190"/>
      <c r="C892" s="190"/>
      <c r="D892" s="199"/>
      <c r="E892" s="190"/>
      <c r="F892" s="190"/>
      <c r="G892" s="190"/>
      <c r="H892" s="190"/>
      <c r="I892" s="190"/>
      <c r="J892" s="190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</row>
    <row r="893" spans="1:26">
      <c r="A893" s="204"/>
      <c r="B893" s="190"/>
      <c r="C893" s="190"/>
      <c r="D893" s="199"/>
      <c r="E893" s="190"/>
      <c r="F893" s="190"/>
      <c r="G893" s="190"/>
      <c r="H893" s="190"/>
      <c r="I893" s="190"/>
      <c r="J893" s="190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</row>
    <row r="894" spans="1:26">
      <c r="A894" s="204"/>
      <c r="B894" s="190"/>
      <c r="C894" s="190"/>
      <c r="D894" s="199"/>
      <c r="E894" s="190"/>
      <c r="F894" s="190"/>
      <c r="G894" s="190"/>
      <c r="H894" s="190"/>
      <c r="I894" s="190"/>
      <c r="J894" s="190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</row>
    <row r="895" spans="1:26">
      <c r="A895" s="204"/>
      <c r="B895" s="190"/>
      <c r="C895" s="190"/>
      <c r="D895" s="199"/>
      <c r="E895" s="190"/>
      <c r="F895" s="190"/>
      <c r="G895" s="190"/>
      <c r="H895" s="190"/>
      <c r="I895" s="190"/>
      <c r="J895" s="190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</row>
    <row r="896" spans="1:26">
      <c r="A896" s="204"/>
      <c r="B896" s="190"/>
      <c r="C896" s="190"/>
      <c r="D896" s="199"/>
      <c r="E896" s="190"/>
      <c r="F896" s="190"/>
      <c r="G896" s="190"/>
      <c r="H896" s="190"/>
      <c r="I896" s="190"/>
      <c r="J896" s="190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</row>
    <row r="897" spans="1:26">
      <c r="A897" s="204"/>
      <c r="B897" s="190"/>
      <c r="C897" s="190"/>
      <c r="D897" s="199"/>
      <c r="E897" s="190"/>
      <c r="F897" s="190"/>
      <c r="G897" s="190"/>
      <c r="H897" s="190"/>
      <c r="I897" s="190"/>
      <c r="J897" s="190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</row>
    <row r="898" spans="1:26">
      <c r="A898" s="204"/>
      <c r="B898" s="190"/>
      <c r="C898" s="190"/>
      <c r="D898" s="199"/>
      <c r="E898" s="190"/>
      <c r="F898" s="190"/>
      <c r="G898" s="190"/>
      <c r="H898" s="190"/>
      <c r="I898" s="190"/>
      <c r="J898" s="190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</row>
    <row r="899" spans="1:26">
      <c r="A899" s="204"/>
      <c r="B899" s="190"/>
      <c r="C899" s="190"/>
      <c r="D899" s="199"/>
      <c r="E899" s="190"/>
      <c r="F899" s="190"/>
      <c r="G899" s="190"/>
      <c r="H899" s="190"/>
      <c r="I899" s="190"/>
      <c r="J899" s="190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</row>
    <row r="900" spans="1:26">
      <c r="A900" s="204"/>
      <c r="B900" s="190"/>
      <c r="C900" s="190"/>
      <c r="D900" s="199"/>
      <c r="E900" s="190"/>
      <c r="F900" s="190"/>
      <c r="G900" s="190"/>
      <c r="H900" s="190"/>
      <c r="I900" s="190"/>
      <c r="J900" s="190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</row>
    <row r="901" spans="1:26">
      <c r="A901" s="204"/>
      <c r="B901" s="190"/>
      <c r="C901" s="190"/>
      <c r="D901" s="199"/>
      <c r="E901" s="190"/>
      <c r="F901" s="190"/>
      <c r="G901" s="190"/>
      <c r="H901" s="190"/>
      <c r="I901" s="190"/>
      <c r="J901" s="190"/>
      <c r="K901" s="190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</row>
    <row r="902" spans="1:26">
      <c r="A902" s="204"/>
      <c r="B902" s="190"/>
      <c r="C902" s="190"/>
      <c r="D902" s="199"/>
      <c r="E902" s="190"/>
      <c r="F902" s="190"/>
      <c r="G902" s="190"/>
      <c r="H902" s="190"/>
      <c r="I902" s="190"/>
      <c r="J902" s="190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</row>
    <row r="903" spans="1:26">
      <c r="A903" s="204"/>
      <c r="B903" s="190"/>
      <c r="C903" s="190"/>
      <c r="D903" s="199"/>
      <c r="E903" s="190"/>
      <c r="F903" s="190"/>
      <c r="G903" s="190"/>
      <c r="H903" s="190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</row>
    <row r="904" spans="1:26">
      <c r="A904" s="204"/>
      <c r="B904" s="190"/>
      <c r="C904" s="190"/>
      <c r="D904" s="199"/>
      <c r="E904" s="190"/>
      <c r="F904" s="190"/>
      <c r="G904" s="190"/>
      <c r="H904" s="190"/>
      <c r="I904" s="190"/>
      <c r="J904" s="190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</row>
    <row r="905" spans="1:26">
      <c r="A905" s="204"/>
      <c r="B905" s="190"/>
      <c r="C905" s="190"/>
      <c r="D905" s="199"/>
      <c r="E905" s="190"/>
      <c r="F905" s="190"/>
      <c r="G905" s="190"/>
      <c r="H905" s="190"/>
      <c r="I905" s="190"/>
      <c r="J905" s="190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</row>
    <row r="906" spans="1:26">
      <c r="A906" s="204"/>
      <c r="B906" s="190"/>
      <c r="C906" s="190"/>
      <c r="D906" s="199"/>
      <c r="E906" s="190"/>
      <c r="F906" s="190"/>
      <c r="G906" s="190"/>
      <c r="H906" s="190"/>
      <c r="I906" s="190"/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90"/>
    </row>
    <row r="907" spans="1:26">
      <c r="A907" s="204"/>
      <c r="B907" s="190"/>
      <c r="C907" s="190"/>
      <c r="D907" s="199"/>
      <c r="E907" s="190"/>
      <c r="F907" s="190"/>
      <c r="G907" s="190"/>
      <c r="H907" s="190"/>
      <c r="I907" s="190"/>
      <c r="J907" s="190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</row>
    <row r="908" spans="1:26">
      <c r="A908" s="204"/>
      <c r="B908" s="190"/>
      <c r="C908" s="190"/>
      <c r="D908" s="199"/>
      <c r="E908" s="190"/>
      <c r="F908" s="190"/>
      <c r="G908" s="190"/>
      <c r="H908" s="190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</row>
    <row r="909" spans="1:26">
      <c r="A909" s="204"/>
      <c r="B909" s="190"/>
      <c r="C909" s="190"/>
      <c r="D909" s="199"/>
      <c r="E909" s="190"/>
      <c r="F909" s="190"/>
      <c r="G909" s="190"/>
      <c r="H909" s="190"/>
      <c r="I909" s="190"/>
      <c r="J909" s="190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</row>
    <row r="910" spans="1:26">
      <c r="A910" s="204"/>
      <c r="B910" s="190"/>
      <c r="C910" s="190"/>
      <c r="D910" s="199"/>
      <c r="E910" s="190"/>
      <c r="F910" s="190"/>
      <c r="G910" s="190"/>
      <c r="H910" s="190"/>
      <c r="I910" s="190"/>
      <c r="J910" s="190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</row>
    <row r="911" spans="1:26">
      <c r="A911" s="204"/>
      <c r="B911" s="190"/>
      <c r="C911" s="190"/>
      <c r="D911" s="199"/>
      <c r="E911" s="190"/>
      <c r="F911" s="190"/>
      <c r="G911" s="190"/>
      <c r="H911" s="190"/>
      <c r="I911" s="190"/>
      <c r="J911" s="190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</row>
    <row r="912" spans="1:26">
      <c r="A912" s="204"/>
      <c r="B912" s="190"/>
      <c r="C912" s="190"/>
      <c r="D912" s="199"/>
      <c r="E912" s="190"/>
      <c r="F912" s="190"/>
      <c r="G912" s="190"/>
      <c r="H912" s="190"/>
      <c r="I912" s="190"/>
      <c r="J912" s="190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</row>
    <row r="913" spans="1:26">
      <c r="A913" s="204"/>
      <c r="B913" s="190"/>
      <c r="C913" s="190"/>
      <c r="D913" s="199"/>
      <c r="E913" s="190"/>
      <c r="F913" s="190"/>
      <c r="G913" s="190"/>
      <c r="H913" s="190"/>
      <c r="I913" s="190"/>
      <c r="J913" s="190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</row>
    <row r="914" spans="1:26">
      <c r="A914" s="204"/>
      <c r="B914" s="190"/>
      <c r="C914" s="190"/>
      <c r="D914" s="199"/>
      <c r="E914" s="190"/>
      <c r="F914" s="190"/>
      <c r="G914" s="190"/>
      <c r="H914" s="190"/>
      <c r="I914" s="190"/>
      <c r="J914" s="190"/>
      <c r="K914" s="190"/>
      <c r="L914" s="190"/>
      <c r="M914" s="190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90"/>
    </row>
    <row r="915" spans="1:26">
      <c r="A915" s="204"/>
      <c r="B915" s="190"/>
      <c r="C915" s="190"/>
      <c r="D915" s="199"/>
      <c r="E915" s="190"/>
      <c r="F915" s="190"/>
      <c r="G915" s="190"/>
      <c r="H915" s="190"/>
      <c r="I915" s="190"/>
      <c r="J915" s="190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</row>
    <row r="916" spans="1:26">
      <c r="A916" s="204"/>
      <c r="B916" s="190"/>
      <c r="C916" s="190"/>
      <c r="D916" s="199"/>
      <c r="E916" s="190"/>
      <c r="F916" s="190"/>
      <c r="G916" s="190"/>
      <c r="H916" s="190"/>
      <c r="I916" s="190"/>
      <c r="J916" s="190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</row>
    <row r="917" spans="1:26">
      <c r="A917" s="204"/>
      <c r="B917" s="190"/>
      <c r="C917" s="190"/>
      <c r="D917" s="199"/>
      <c r="E917" s="190"/>
      <c r="F917" s="190"/>
      <c r="G917" s="190"/>
      <c r="H917" s="190"/>
      <c r="I917" s="190"/>
      <c r="J917" s="190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</row>
    <row r="918" spans="1:26">
      <c r="A918" s="204"/>
      <c r="B918" s="190"/>
      <c r="C918" s="190"/>
      <c r="D918" s="199"/>
      <c r="E918" s="190"/>
      <c r="F918" s="190"/>
      <c r="G918" s="190"/>
      <c r="H918" s="190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</row>
    <row r="919" spans="1:26">
      <c r="A919" s="204"/>
      <c r="B919" s="190"/>
      <c r="C919" s="190"/>
      <c r="D919" s="199"/>
      <c r="E919" s="190"/>
      <c r="F919" s="190"/>
      <c r="G919" s="190"/>
      <c r="H919" s="190"/>
      <c r="I919" s="190"/>
      <c r="J919" s="190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</row>
    <row r="920" spans="1:26">
      <c r="A920" s="204"/>
      <c r="B920" s="190"/>
      <c r="C920" s="190"/>
      <c r="D920" s="199"/>
      <c r="E920" s="190"/>
      <c r="F920" s="190"/>
      <c r="G920" s="190"/>
      <c r="H920" s="190"/>
      <c r="I920" s="190"/>
      <c r="J920" s="190"/>
      <c r="K920" s="190"/>
      <c r="L920" s="190"/>
      <c r="M920" s="190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90"/>
    </row>
    <row r="921" spans="1:26">
      <c r="A921" s="204"/>
      <c r="B921" s="190"/>
      <c r="C921" s="190"/>
      <c r="D921" s="199"/>
      <c r="E921" s="190"/>
      <c r="F921" s="190"/>
      <c r="G921" s="190"/>
      <c r="H921" s="190"/>
      <c r="I921" s="190"/>
      <c r="J921" s="190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</row>
    <row r="922" spans="1:26">
      <c r="A922" s="204"/>
      <c r="B922" s="190"/>
      <c r="C922" s="190"/>
      <c r="D922" s="199"/>
      <c r="E922" s="190"/>
      <c r="F922" s="190"/>
      <c r="G922" s="190"/>
      <c r="H922" s="190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</row>
    <row r="923" spans="1:26">
      <c r="A923" s="204"/>
      <c r="B923" s="190"/>
      <c r="C923" s="190"/>
      <c r="D923" s="199"/>
      <c r="E923" s="190"/>
      <c r="F923" s="190"/>
      <c r="G923" s="190"/>
      <c r="H923" s="190"/>
      <c r="I923" s="190"/>
      <c r="J923" s="190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</row>
    <row r="924" spans="1:26">
      <c r="A924" s="204"/>
      <c r="B924" s="190"/>
      <c r="C924" s="190"/>
      <c r="D924" s="199"/>
      <c r="E924" s="190"/>
      <c r="F924" s="190"/>
      <c r="G924" s="190"/>
      <c r="H924" s="190"/>
      <c r="I924" s="190"/>
      <c r="J924" s="190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</row>
    <row r="925" spans="1:26">
      <c r="A925" s="204"/>
      <c r="B925" s="190"/>
      <c r="C925" s="190"/>
      <c r="D925" s="199"/>
      <c r="E925" s="190"/>
      <c r="F925" s="190"/>
      <c r="G925" s="190"/>
      <c r="H925" s="190"/>
      <c r="I925" s="190"/>
      <c r="J925" s="190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</row>
    <row r="926" spans="1:26">
      <c r="A926" s="204"/>
      <c r="B926" s="190"/>
      <c r="C926" s="190"/>
      <c r="D926" s="199"/>
      <c r="E926" s="190"/>
      <c r="F926" s="190"/>
      <c r="G926" s="190"/>
      <c r="H926" s="190"/>
      <c r="I926" s="190"/>
      <c r="J926" s="190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</row>
    <row r="927" spans="1:26">
      <c r="A927" s="204"/>
      <c r="B927" s="190"/>
      <c r="C927" s="190"/>
      <c r="D927" s="199"/>
      <c r="E927" s="190"/>
      <c r="F927" s="190"/>
      <c r="G927" s="190"/>
      <c r="H927" s="190"/>
      <c r="I927" s="190"/>
      <c r="J927" s="190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</row>
    <row r="928" spans="1:26">
      <c r="A928" s="204"/>
      <c r="B928" s="190"/>
      <c r="C928" s="190"/>
      <c r="D928" s="199"/>
      <c r="E928" s="190"/>
      <c r="F928" s="190"/>
      <c r="G928" s="190"/>
      <c r="H928" s="190"/>
      <c r="I928" s="190"/>
      <c r="J928" s="190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</row>
    <row r="929" spans="1:26">
      <c r="A929" s="204"/>
      <c r="B929" s="190"/>
      <c r="C929" s="190"/>
      <c r="D929" s="199"/>
      <c r="E929" s="190"/>
      <c r="F929" s="190"/>
      <c r="G929" s="190"/>
      <c r="H929" s="190"/>
      <c r="I929" s="190"/>
      <c r="J929" s="190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</row>
    <row r="930" spans="1:26">
      <c r="A930" s="204"/>
      <c r="B930" s="190"/>
      <c r="C930" s="190"/>
      <c r="D930" s="199"/>
      <c r="E930" s="190"/>
      <c r="F930" s="190"/>
      <c r="G930" s="190"/>
      <c r="H930" s="190"/>
      <c r="I930" s="190"/>
      <c r="J930" s="190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</row>
    <row r="931" spans="1:26">
      <c r="A931" s="204"/>
      <c r="B931" s="190"/>
      <c r="C931" s="190"/>
      <c r="D931" s="199"/>
      <c r="E931" s="190"/>
      <c r="F931" s="190"/>
      <c r="G931" s="190"/>
      <c r="H931" s="190"/>
      <c r="I931" s="190"/>
      <c r="J931" s="190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</row>
    <row r="932" spans="1:26">
      <c r="A932" s="204"/>
      <c r="B932" s="190"/>
      <c r="C932" s="190"/>
      <c r="D932" s="199"/>
      <c r="E932" s="190"/>
      <c r="F932" s="190"/>
      <c r="G932" s="190"/>
      <c r="H932" s="190"/>
      <c r="I932" s="190"/>
      <c r="J932" s="190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</row>
    <row r="933" spans="1:26">
      <c r="A933" s="204"/>
      <c r="B933" s="190"/>
      <c r="C933" s="190"/>
      <c r="D933" s="199"/>
      <c r="E933" s="190"/>
      <c r="F933" s="190"/>
      <c r="G933" s="190"/>
      <c r="H933" s="190"/>
      <c r="I933" s="190"/>
      <c r="J933" s="190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</row>
    <row r="934" spans="1:26">
      <c r="A934" s="204"/>
      <c r="B934" s="190"/>
      <c r="C934" s="190"/>
      <c r="D934" s="199"/>
      <c r="E934" s="190"/>
      <c r="F934" s="190"/>
      <c r="G934" s="190"/>
      <c r="H934" s="190"/>
      <c r="I934" s="190"/>
      <c r="J934" s="190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</row>
    <row r="935" spans="1:26">
      <c r="A935" s="204"/>
      <c r="B935" s="190"/>
      <c r="C935" s="190"/>
      <c r="D935" s="199"/>
      <c r="E935" s="190"/>
      <c r="F935" s="190"/>
      <c r="G935" s="190"/>
      <c r="H935" s="190"/>
      <c r="I935" s="190"/>
      <c r="J935" s="190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</row>
    <row r="936" spans="1:26">
      <c r="A936" s="204"/>
      <c r="B936" s="190"/>
      <c r="C936" s="190"/>
      <c r="D936" s="199"/>
      <c r="E936" s="190"/>
      <c r="F936" s="190"/>
      <c r="G936" s="190"/>
      <c r="H936" s="190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</row>
    <row r="937" spans="1:26">
      <c r="A937" s="204"/>
      <c r="B937" s="190"/>
      <c r="C937" s="190"/>
      <c r="D937" s="199"/>
      <c r="E937" s="190"/>
      <c r="F937" s="190"/>
      <c r="G937" s="190"/>
      <c r="H937" s="190"/>
      <c r="I937" s="190"/>
      <c r="J937" s="190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</row>
    <row r="938" spans="1:26">
      <c r="A938" s="204"/>
      <c r="B938" s="190"/>
      <c r="C938" s="190"/>
      <c r="D938" s="199"/>
      <c r="E938" s="190"/>
      <c r="F938" s="190"/>
      <c r="G938" s="190"/>
      <c r="H938" s="190"/>
      <c r="I938" s="190"/>
      <c r="J938" s="190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</row>
    <row r="939" spans="1:26">
      <c r="A939" s="204"/>
      <c r="B939" s="190"/>
      <c r="C939" s="190"/>
      <c r="D939" s="199"/>
      <c r="E939" s="190"/>
      <c r="F939" s="190"/>
      <c r="G939" s="190"/>
      <c r="H939" s="190"/>
      <c r="I939" s="190"/>
      <c r="J939" s="190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</row>
    <row r="940" spans="1:26">
      <c r="A940" s="204"/>
      <c r="B940" s="190"/>
      <c r="C940" s="190"/>
      <c r="D940" s="199"/>
      <c r="E940" s="190"/>
      <c r="F940" s="190"/>
      <c r="G940" s="190"/>
      <c r="H940" s="190"/>
      <c r="I940" s="190"/>
      <c r="J940" s="190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</row>
    <row r="941" spans="1:26">
      <c r="A941" s="204"/>
      <c r="B941" s="190"/>
      <c r="C941" s="190"/>
      <c r="D941" s="199"/>
      <c r="E941" s="190"/>
      <c r="F941" s="190"/>
      <c r="G941" s="190"/>
      <c r="H941" s="190"/>
      <c r="I941" s="190"/>
      <c r="J941" s="190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</row>
    <row r="942" spans="1:26">
      <c r="A942" s="204"/>
      <c r="B942" s="190"/>
      <c r="C942" s="190"/>
      <c r="D942" s="199"/>
      <c r="E942" s="190"/>
      <c r="F942" s="190"/>
      <c r="G942" s="190"/>
      <c r="H942" s="190"/>
      <c r="I942" s="190"/>
      <c r="J942" s="190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</row>
    <row r="943" spans="1:26">
      <c r="A943" s="204"/>
      <c r="B943" s="190"/>
      <c r="C943" s="190"/>
      <c r="D943" s="199"/>
      <c r="E943" s="190"/>
      <c r="F943" s="190"/>
      <c r="G943" s="190"/>
      <c r="H943" s="190"/>
      <c r="I943" s="190"/>
      <c r="J943" s="190"/>
      <c r="K943" s="190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</row>
    <row r="944" spans="1:26">
      <c r="A944" s="204"/>
      <c r="B944" s="190"/>
      <c r="C944" s="190"/>
      <c r="D944" s="199"/>
      <c r="E944" s="190"/>
      <c r="F944" s="190"/>
      <c r="G944" s="190"/>
      <c r="H944" s="190"/>
      <c r="I944" s="190"/>
      <c r="J944" s="190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</row>
    <row r="945" spans="1:26">
      <c r="A945" s="204"/>
      <c r="B945" s="190"/>
      <c r="C945" s="190"/>
      <c r="D945" s="199"/>
      <c r="E945" s="190"/>
      <c r="F945" s="190"/>
      <c r="G945" s="190"/>
      <c r="H945" s="190"/>
      <c r="I945" s="190"/>
      <c r="J945" s="190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</row>
    <row r="946" spans="1:26">
      <c r="A946" s="204"/>
      <c r="B946" s="190"/>
      <c r="C946" s="190"/>
      <c r="D946" s="199"/>
      <c r="E946" s="190"/>
      <c r="F946" s="190"/>
      <c r="G946" s="190"/>
      <c r="H946" s="190"/>
      <c r="I946" s="190"/>
      <c r="J946" s="190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</row>
    <row r="947" spans="1:26">
      <c r="A947" s="204"/>
      <c r="B947" s="190"/>
      <c r="C947" s="190"/>
      <c r="D947" s="199"/>
      <c r="E947" s="190"/>
      <c r="F947" s="190"/>
      <c r="G947" s="190"/>
      <c r="H947" s="190"/>
      <c r="I947" s="190"/>
      <c r="J947" s="190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</row>
    <row r="948" spans="1:26">
      <c r="A948" s="204"/>
      <c r="B948" s="190"/>
      <c r="C948" s="190"/>
      <c r="D948" s="199"/>
      <c r="E948" s="190"/>
      <c r="F948" s="190"/>
      <c r="G948" s="190"/>
      <c r="H948" s="190"/>
      <c r="I948" s="190"/>
      <c r="J948" s="190"/>
      <c r="K948" s="190"/>
      <c r="L948" s="190"/>
      <c r="M948" s="190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90"/>
    </row>
    <row r="949" spans="1:26">
      <c r="A949" s="204"/>
      <c r="B949" s="190"/>
      <c r="C949" s="190"/>
      <c r="D949" s="199"/>
      <c r="E949" s="190"/>
      <c r="F949" s="190"/>
      <c r="G949" s="190"/>
      <c r="H949" s="190"/>
      <c r="I949" s="190"/>
      <c r="J949" s="190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</row>
    <row r="950" spans="1:26">
      <c r="A950" s="204"/>
      <c r="B950" s="190"/>
      <c r="C950" s="190"/>
      <c r="D950" s="199"/>
      <c r="E950" s="190"/>
      <c r="F950" s="190"/>
      <c r="G950" s="190"/>
      <c r="H950" s="190"/>
      <c r="I950" s="190"/>
      <c r="J950" s="190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</row>
    <row r="951" spans="1:26">
      <c r="A951" s="204"/>
      <c r="B951" s="190"/>
      <c r="C951" s="190"/>
      <c r="D951" s="199"/>
      <c r="E951" s="190"/>
      <c r="F951" s="190"/>
      <c r="G951" s="190"/>
      <c r="H951" s="190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</row>
    <row r="952" spans="1:26">
      <c r="A952" s="204"/>
      <c r="B952" s="190"/>
      <c r="C952" s="190"/>
      <c r="D952" s="199"/>
      <c r="E952" s="190"/>
      <c r="F952" s="190"/>
      <c r="G952" s="190"/>
      <c r="H952" s="190"/>
      <c r="I952" s="190"/>
      <c r="J952" s="190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</row>
    <row r="953" spans="1:26">
      <c r="A953" s="204"/>
      <c r="B953" s="190"/>
      <c r="C953" s="190"/>
      <c r="D953" s="199"/>
      <c r="E953" s="190"/>
      <c r="F953" s="190"/>
      <c r="G953" s="190"/>
      <c r="H953" s="190"/>
      <c r="I953" s="190"/>
      <c r="J953" s="190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</row>
    <row r="954" spans="1:26">
      <c r="A954" s="204"/>
      <c r="B954" s="190"/>
      <c r="C954" s="190"/>
      <c r="D954" s="199"/>
      <c r="E954" s="190"/>
      <c r="F954" s="190"/>
      <c r="G954" s="190"/>
      <c r="H954" s="190"/>
      <c r="I954" s="190"/>
      <c r="J954" s="190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</row>
    <row r="955" spans="1:26">
      <c r="A955" s="204"/>
      <c r="B955" s="190"/>
      <c r="C955" s="190"/>
      <c r="D955" s="199"/>
      <c r="E955" s="190"/>
      <c r="F955" s="190"/>
      <c r="G955" s="190"/>
      <c r="H955" s="190"/>
      <c r="I955" s="190"/>
      <c r="J955" s="190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</row>
    <row r="956" spans="1:26">
      <c r="A956" s="204"/>
      <c r="B956" s="190"/>
      <c r="C956" s="190"/>
      <c r="D956" s="199"/>
      <c r="E956" s="190"/>
      <c r="F956" s="190"/>
      <c r="G956" s="190"/>
      <c r="H956" s="190"/>
      <c r="I956" s="190"/>
      <c r="J956" s="190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</row>
    <row r="957" spans="1:26">
      <c r="A957" s="204"/>
      <c r="B957" s="190"/>
      <c r="C957" s="190"/>
      <c r="D957" s="199"/>
      <c r="E957" s="190"/>
      <c r="F957" s="190"/>
      <c r="G957" s="190"/>
      <c r="H957" s="190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</row>
    <row r="958" spans="1:26">
      <c r="A958" s="204"/>
      <c r="B958" s="190"/>
      <c r="C958" s="190"/>
      <c r="D958" s="199"/>
      <c r="E958" s="190"/>
      <c r="F958" s="190"/>
      <c r="G958" s="190"/>
      <c r="H958" s="190"/>
      <c r="I958" s="190"/>
      <c r="J958" s="190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</row>
    <row r="959" spans="1:26">
      <c r="A959" s="204"/>
      <c r="B959" s="190"/>
      <c r="C959" s="190"/>
      <c r="D959" s="199"/>
      <c r="E959" s="190"/>
      <c r="F959" s="190"/>
      <c r="G959" s="190"/>
      <c r="H959" s="190"/>
      <c r="I959" s="190"/>
      <c r="J959" s="190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</row>
    <row r="960" spans="1:26">
      <c r="A960" s="204"/>
      <c r="B960" s="190"/>
      <c r="C960" s="190"/>
      <c r="D960" s="199"/>
      <c r="E960" s="190"/>
      <c r="F960" s="190"/>
      <c r="G960" s="190"/>
      <c r="H960" s="190"/>
      <c r="I960" s="190"/>
      <c r="J960" s="190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</row>
    <row r="961" spans="1:26">
      <c r="A961" s="204"/>
      <c r="B961" s="190"/>
      <c r="C961" s="190"/>
      <c r="D961" s="199"/>
      <c r="E961" s="190"/>
      <c r="F961" s="190"/>
      <c r="G961" s="190"/>
      <c r="H961" s="190"/>
      <c r="I961" s="190"/>
      <c r="J961" s="190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</row>
    <row r="962" spans="1:26">
      <c r="A962" s="204"/>
      <c r="B962" s="190"/>
      <c r="C962" s="190"/>
      <c r="D962" s="199"/>
      <c r="E962" s="190"/>
      <c r="F962" s="190"/>
      <c r="G962" s="190"/>
      <c r="H962" s="190"/>
      <c r="I962" s="190"/>
      <c r="J962" s="190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</row>
    <row r="963" spans="1:26">
      <c r="A963" s="204"/>
      <c r="B963" s="190"/>
      <c r="C963" s="190"/>
      <c r="D963" s="199"/>
      <c r="E963" s="190"/>
      <c r="F963" s="190"/>
      <c r="G963" s="190"/>
      <c r="H963" s="190"/>
      <c r="I963" s="190"/>
      <c r="J963" s="190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</row>
    <row r="964" spans="1:26">
      <c r="A964" s="204"/>
      <c r="B964" s="190"/>
      <c r="C964" s="190"/>
      <c r="D964" s="199"/>
      <c r="E964" s="190"/>
      <c r="F964" s="190"/>
      <c r="G964" s="190"/>
      <c r="H964" s="190"/>
      <c r="I964" s="190"/>
      <c r="J964" s="190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</row>
    <row r="965" spans="1:26">
      <c r="A965" s="204"/>
      <c r="B965" s="190"/>
      <c r="C965" s="190"/>
      <c r="D965" s="199"/>
      <c r="E965" s="190"/>
      <c r="F965" s="190"/>
      <c r="G965" s="190"/>
      <c r="H965" s="190"/>
      <c r="I965" s="190"/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</row>
    <row r="966" spans="1:26">
      <c r="A966" s="204"/>
      <c r="B966" s="190"/>
      <c r="C966" s="190"/>
      <c r="D966" s="199"/>
      <c r="E966" s="190"/>
      <c r="F966" s="190"/>
      <c r="G966" s="190"/>
      <c r="H966" s="190"/>
      <c r="I966" s="190"/>
      <c r="J966" s="190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</row>
    <row r="967" spans="1:26">
      <c r="A967" s="204"/>
      <c r="B967" s="190"/>
      <c r="C967" s="190"/>
      <c r="D967" s="199"/>
      <c r="E967" s="190"/>
      <c r="F967" s="190"/>
      <c r="G967" s="190"/>
      <c r="H967" s="190"/>
      <c r="I967" s="190"/>
      <c r="J967" s="190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</row>
    <row r="968" spans="1:26">
      <c r="A968" s="204"/>
      <c r="B968" s="190"/>
      <c r="C968" s="190"/>
      <c r="D968" s="199"/>
      <c r="E968" s="190"/>
      <c r="F968" s="190"/>
      <c r="G968" s="190"/>
      <c r="H968" s="190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</row>
    <row r="969" spans="1:26">
      <c r="A969" s="204"/>
      <c r="B969" s="190"/>
      <c r="C969" s="190"/>
      <c r="D969" s="199"/>
      <c r="E969" s="190"/>
      <c r="F969" s="190"/>
      <c r="G969" s="190"/>
      <c r="H969" s="190"/>
      <c r="I969" s="190"/>
      <c r="J969" s="190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</row>
    <row r="970" spans="1:26">
      <c r="A970" s="204"/>
      <c r="B970" s="190"/>
      <c r="C970" s="190"/>
      <c r="D970" s="199"/>
      <c r="E970" s="190"/>
      <c r="F970" s="190"/>
      <c r="G970" s="190"/>
      <c r="H970" s="190"/>
      <c r="I970" s="190"/>
      <c r="J970" s="190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</row>
    <row r="971" spans="1:26">
      <c r="A971" s="204"/>
      <c r="B971" s="190"/>
      <c r="C971" s="190"/>
      <c r="D971" s="199"/>
      <c r="E971" s="190"/>
      <c r="F971" s="190"/>
      <c r="G971" s="190"/>
      <c r="H971" s="190"/>
      <c r="I971" s="190"/>
      <c r="J971" s="190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</row>
    <row r="972" spans="1:26">
      <c r="A972" s="204"/>
      <c r="B972" s="190"/>
      <c r="C972" s="190"/>
      <c r="D972" s="199"/>
      <c r="E972" s="190"/>
      <c r="F972" s="190"/>
      <c r="G972" s="190"/>
      <c r="H972" s="190"/>
      <c r="I972" s="190"/>
      <c r="J972" s="190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</row>
    <row r="973" spans="1:26">
      <c r="A973" s="204"/>
      <c r="B973" s="190"/>
      <c r="C973" s="190"/>
      <c r="D973" s="199"/>
      <c r="E973" s="190"/>
      <c r="F973" s="190"/>
      <c r="G973" s="190"/>
      <c r="H973" s="190"/>
      <c r="I973" s="190"/>
      <c r="J973" s="190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</row>
    <row r="974" spans="1:26">
      <c r="A974" s="204"/>
      <c r="B974" s="190"/>
      <c r="C974" s="190"/>
      <c r="D974" s="199"/>
      <c r="E974" s="190"/>
      <c r="F974" s="190"/>
      <c r="G974" s="190"/>
      <c r="H974" s="190"/>
      <c r="I974" s="190"/>
      <c r="J974" s="190"/>
      <c r="K974" s="190"/>
      <c r="L974" s="190"/>
      <c r="M974" s="190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90"/>
    </row>
    <row r="975" spans="1:26">
      <c r="A975" s="204"/>
      <c r="B975" s="190"/>
      <c r="C975" s="190"/>
      <c r="D975" s="199"/>
      <c r="E975" s="190"/>
      <c r="F975" s="190"/>
      <c r="G975" s="190"/>
      <c r="H975" s="190"/>
      <c r="I975" s="190"/>
      <c r="J975" s="190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</row>
    <row r="976" spans="1:26">
      <c r="A976" s="204"/>
      <c r="B976" s="190"/>
      <c r="C976" s="190"/>
      <c r="D976" s="199"/>
      <c r="E976" s="190"/>
      <c r="F976" s="190"/>
      <c r="G976" s="190"/>
      <c r="H976" s="190"/>
      <c r="I976" s="190"/>
      <c r="J976" s="190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</row>
    <row r="977" spans="1:26">
      <c r="A977" s="204"/>
      <c r="B977" s="190"/>
      <c r="C977" s="190"/>
      <c r="D977" s="199"/>
      <c r="E977" s="190"/>
      <c r="F977" s="190"/>
      <c r="G977" s="190"/>
      <c r="H977" s="190"/>
      <c r="I977" s="190"/>
      <c r="J977" s="190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</row>
    <row r="978" spans="1:26">
      <c r="A978" s="204"/>
      <c r="B978" s="190"/>
      <c r="C978" s="190"/>
      <c r="D978" s="199"/>
      <c r="E978" s="190"/>
      <c r="F978" s="190"/>
      <c r="G978" s="190"/>
      <c r="H978" s="190"/>
      <c r="I978" s="190"/>
      <c r="J978" s="190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</row>
    <row r="979" spans="1:26">
      <c r="A979" s="204"/>
      <c r="B979" s="190"/>
      <c r="C979" s="190"/>
      <c r="D979" s="199"/>
      <c r="E979" s="190"/>
      <c r="F979" s="190"/>
      <c r="G979" s="190"/>
      <c r="H979" s="190"/>
      <c r="I979" s="190"/>
      <c r="J979" s="190"/>
      <c r="K979" s="190"/>
      <c r="L979" s="190"/>
      <c r="M979" s="190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90"/>
    </row>
    <row r="980" spans="1:26">
      <c r="A980" s="204"/>
      <c r="B980" s="190"/>
      <c r="C980" s="190"/>
      <c r="D980" s="199"/>
      <c r="E980" s="190"/>
      <c r="F980" s="190"/>
      <c r="G980" s="190"/>
      <c r="H980" s="190"/>
      <c r="I980" s="190"/>
      <c r="J980" s="190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</row>
    <row r="981" spans="1:26">
      <c r="A981" s="204"/>
      <c r="B981" s="190"/>
      <c r="C981" s="190"/>
      <c r="D981" s="199"/>
      <c r="E981" s="190"/>
      <c r="F981" s="190"/>
      <c r="G981" s="190"/>
      <c r="H981" s="190"/>
      <c r="I981" s="190"/>
      <c r="J981" s="190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</row>
    <row r="982" spans="1:26">
      <c r="A982" s="204"/>
      <c r="B982" s="190"/>
      <c r="C982" s="190"/>
      <c r="D982" s="199"/>
      <c r="E982" s="190"/>
      <c r="F982" s="190"/>
      <c r="G982" s="190"/>
      <c r="H982" s="190"/>
      <c r="I982" s="190"/>
      <c r="J982" s="190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</row>
    <row r="983" spans="1:26">
      <c r="A983" s="204"/>
      <c r="B983" s="190"/>
      <c r="C983" s="190"/>
      <c r="D983" s="199"/>
      <c r="E983" s="190"/>
      <c r="F983" s="190"/>
      <c r="G983" s="190"/>
      <c r="H983" s="190"/>
      <c r="I983" s="190"/>
      <c r="J983" s="190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</row>
    <row r="984" spans="1:26">
      <c r="A984" s="204"/>
      <c r="B984" s="190"/>
      <c r="C984" s="190"/>
      <c r="D984" s="199"/>
      <c r="E984" s="190"/>
      <c r="F984" s="190"/>
      <c r="G984" s="190"/>
      <c r="H984" s="190"/>
      <c r="I984" s="190"/>
      <c r="J984" s="190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</row>
    <row r="985" spans="1:26">
      <c r="A985" s="204"/>
      <c r="B985" s="190"/>
      <c r="C985" s="190"/>
      <c r="D985" s="199"/>
      <c r="E985" s="190"/>
      <c r="F985" s="190"/>
      <c r="G985" s="190"/>
      <c r="H985" s="190"/>
      <c r="I985" s="190"/>
      <c r="J985" s="190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</row>
    <row r="986" spans="1:26">
      <c r="A986" s="204"/>
      <c r="B986" s="190"/>
      <c r="C986" s="190"/>
      <c r="D986" s="199"/>
      <c r="E986" s="190"/>
      <c r="F986" s="190"/>
      <c r="G986" s="190"/>
      <c r="H986" s="190"/>
      <c r="I986" s="190"/>
      <c r="J986" s="190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</row>
    <row r="987" spans="1:26">
      <c r="A987" s="204"/>
      <c r="B987" s="190"/>
      <c r="C987" s="190"/>
      <c r="D987" s="199"/>
      <c r="E987" s="190"/>
      <c r="F987" s="190"/>
      <c r="G987" s="190"/>
      <c r="H987" s="190"/>
      <c r="I987" s="190"/>
      <c r="J987" s="190"/>
      <c r="K987" s="190"/>
      <c r="L987" s="190"/>
      <c r="M987" s="190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90"/>
    </row>
    <row r="988" spans="1:26">
      <c r="A988" s="204"/>
      <c r="B988" s="190"/>
      <c r="C988" s="190"/>
      <c r="D988" s="199"/>
      <c r="E988" s="190"/>
      <c r="F988" s="190"/>
      <c r="G988" s="190"/>
      <c r="H988" s="190"/>
      <c r="I988" s="190"/>
      <c r="J988" s="190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</row>
    <row r="989" spans="1:26">
      <c r="A989" s="204"/>
      <c r="B989" s="190"/>
      <c r="C989" s="190"/>
      <c r="D989" s="199"/>
      <c r="E989" s="190"/>
      <c r="F989" s="190"/>
      <c r="G989" s="190"/>
      <c r="H989" s="190"/>
      <c r="I989" s="190"/>
      <c r="J989" s="190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</row>
    <row r="990" spans="1:26">
      <c r="A990" s="204"/>
      <c r="B990" s="190"/>
      <c r="C990" s="190"/>
      <c r="D990" s="199"/>
      <c r="E990" s="190"/>
      <c r="F990" s="190"/>
      <c r="G990" s="190"/>
      <c r="H990" s="190"/>
      <c r="I990" s="190"/>
      <c r="J990" s="190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</row>
    <row r="991" spans="1:26">
      <c r="A991" s="204"/>
      <c r="B991" s="190"/>
      <c r="C991" s="190"/>
      <c r="D991" s="199"/>
      <c r="E991" s="190"/>
      <c r="F991" s="190"/>
      <c r="G991" s="190"/>
      <c r="H991" s="190"/>
      <c r="I991" s="190"/>
      <c r="J991" s="190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</row>
    <row r="992" spans="1:26">
      <c r="A992" s="204"/>
      <c r="B992" s="190"/>
      <c r="C992" s="190"/>
      <c r="D992" s="199"/>
      <c r="E992" s="190"/>
      <c r="F992" s="190"/>
      <c r="G992" s="190"/>
      <c r="H992" s="190"/>
      <c r="I992" s="190"/>
      <c r="J992" s="190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</row>
    <row r="993" spans="1:26">
      <c r="A993" s="204"/>
      <c r="B993" s="190"/>
      <c r="C993" s="190"/>
      <c r="D993" s="199"/>
      <c r="E993" s="190"/>
      <c r="F993" s="190"/>
      <c r="G993" s="190"/>
      <c r="H993" s="190"/>
      <c r="I993" s="190"/>
      <c r="J993" s="190"/>
      <c r="K993" s="190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</row>
    <row r="994" spans="1:26">
      <c r="A994" s="204"/>
      <c r="B994" s="190"/>
      <c r="C994" s="190"/>
      <c r="D994" s="199"/>
      <c r="E994" s="190"/>
      <c r="F994" s="190"/>
      <c r="G994" s="190"/>
      <c r="H994" s="190"/>
      <c r="I994" s="190"/>
      <c r="J994" s="190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</row>
    <row r="995" spans="1:26">
      <c r="A995" s="204"/>
      <c r="B995" s="190"/>
      <c r="C995" s="190"/>
      <c r="D995" s="199"/>
      <c r="E995" s="190"/>
      <c r="F995" s="190"/>
      <c r="G995" s="190"/>
      <c r="H995" s="190"/>
      <c r="I995" s="190"/>
      <c r="J995" s="190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</row>
    <row r="996" spans="1:26">
      <c r="A996" s="204"/>
      <c r="B996" s="190"/>
      <c r="C996" s="190"/>
      <c r="D996" s="199"/>
      <c r="E996" s="190"/>
      <c r="F996" s="190"/>
      <c r="G996" s="190"/>
      <c r="H996" s="190"/>
      <c r="I996" s="190"/>
      <c r="J996" s="190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</row>
    <row r="997" spans="1:26">
      <c r="A997" s="204"/>
      <c r="B997" s="190"/>
      <c r="C997" s="190"/>
      <c r="D997" s="199"/>
      <c r="E997" s="190"/>
      <c r="F997" s="190"/>
      <c r="G997" s="190"/>
      <c r="H997" s="190"/>
      <c r="I997" s="190"/>
      <c r="J997" s="190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</row>
    <row r="998" spans="1:26">
      <c r="A998" s="204"/>
      <c r="B998" s="190"/>
      <c r="C998" s="190"/>
      <c r="D998" s="199"/>
      <c r="E998" s="190"/>
      <c r="F998" s="190"/>
      <c r="G998" s="190"/>
      <c r="H998" s="190"/>
      <c r="I998" s="190"/>
      <c r="J998" s="190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</row>
    <row r="999" spans="1:26">
      <c r="A999" s="204"/>
      <c r="B999" s="190"/>
      <c r="C999" s="190"/>
      <c r="D999" s="199"/>
      <c r="E999" s="190"/>
      <c r="F999" s="190"/>
      <c r="G999" s="190"/>
      <c r="H999" s="190"/>
      <c r="I999" s="190"/>
      <c r="J999" s="190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</row>
    <row r="1000" spans="1:26">
      <c r="A1000" s="204"/>
      <c r="B1000" s="190"/>
      <c r="C1000" s="190"/>
      <c r="D1000" s="199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</row>
  </sheetData>
  <mergeCells count="1">
    <mergeCell ref="A1:D1"/>
  </mergeCells>
  <pageMargins left="0.51" right="0.51" top="0.79" bottom="0.79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sqref="A1:F1"/>
    </sheetView>
  </sheetViews>
  <sheetFormatPr defaultColWidth="14.42578125" defaultRowHeight="15" customHeight="1"/>
  <cols>
    <col min="1" max="1" width="10.42578125" customWidth="1"/>
    <col min="2" max="2" width="13.28515625" customWidth="1"/>
    <col min="3" max="3" width="38.7109375" customWidth="1"/>
    <col min="4" max="4" width="54.7109375" customWidth="1"/>
    <col min="5" max="5" width="14" customWidth="1"/>
    <col min="6" max="6" width="22.7109375" customWidth="1"/>
    <col min="7" max="7" width="16.85546875" customWidth="1"/>
    <col min="8" max="8" width="18.7109375" customWidth="1"/>
    <col min="9" max="26" width="8.7109375" customWidth="1"/>
  </cols>
  <sheetData>
    <row r="1" spans="1:26" ht="12.75" customHeight="1">
      <c r="A1" s="205"/>
      <c r="B1" s="205"/>
      <c r="C1" s="205"/>
      <c r="D1" s="205"/>
      <c r="E1" s="206"/>
      <c r="F1" s="205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</row>
    <row r="2" spans="1:26" ht="15" customHeight="1">
      <c r="A2" s="208"/>
      <c r="B2" s="209"/>
      <c r="C2" s="673" t="s">
        <v>1254</v>
      </c>
      <c r="D2" s="674"/>
      <c r="E2" s="674"/>
      <c r="F2" s="675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</row>
    <row r="3" spans="1:26" ht="12.75" customHeight="1">
      <c r="A3" s="210"/>
      <c r="B3" s="210"/>
      <c r="C3" s="210"/>
      <c r="D3" s="210"/>
      <c r="E3" s="210"/>
      <c r="F3" s="210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</row>
    <row r="4" spans="1:26" ht="12.75" customHeight="1">
      <c r="A4" s="210"/>
      <c r="B4" s="210"/>
      <c r="C4" s="210"/>
      <c r="D4" s="210"/>
      <c r="E4" s="210"/>
      <c r="F4" s="210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</row>
    <row r="5" spans="1:26" ht="12.75" customHeight="1">
      <c r="A5" s="210"/>
      <c r="B5" s="210"/>
      <c r="C5" s="210"/>
      <c r="D5" s="210"/>
      <c r="E5" s="210"/>
      <c r="F5" s="210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</row>
    <row r="6" spans="1:26" ht="12.75" customHeight="1">
      <c r="A6" s="211" t="s">
        <v>62</v>
      </c>
      <c r="B6" s="212" t="s">
        <v>1255</v>
      </c>
      <c r="C6" s="212" t="s">
        <v>1256</v>
      </c>
      <c r="D6" s="212" t="s">
        <v>65</v>
      </c>
      <c r="E6" s="213" t="s">
        <v>1246</v>
      </c>
      <c r="F6" s="214" t="s">
        <v>1257</v>
      </c>
      <c r="G6" s="215" t="s">
        <v>1258</v>
      </c>
      <c r="H6" s="216" t="s">
        <v>1259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</row>
    <row r="7" spans="1:26" ht="12.75" customHeight="1">
      <c r="A7" s="217">
        <v>45070</v>
      </c>
      <c r="B7" s="218">
        <v>16102</v>
      </c>
      <c r="C7" s="219" t="s">
        <v>1260</v>
      </c>
      <c r="D7" s="220" t="s">
        <v>1261</v>
      </c>
      <c r="E7" s="221">
        <v>132.9</v>
      </c>
      <c r="F7" s="222" t="s">
        <v>39</v>
      </c>
      <c r="G7" s="223" t="s">
        <v>1262</v>
      </c>
      <c r="H7" s="223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</row>
    <row r="8" spans="1:26" ht="12.75" customHeight="1">
      <c r="A8" s="224">
        <v>45070</v>
      </c>
      <c r="B8" s="225">
        <v>2155</v>
      </c>
      <c r="C8" s="226" t="s">
        <v>1263</v>
      </c>
      <c r="D8" s="227" t="s">
        <v>1264</v>
      </c>
      <c r="E8" s="228">
        <v>37.9</v>
      </c>
      <c r="F8" s="229" t="s">
        <v>39</v>
      </c>
      <c r="G8" s="223" t="s">
        <v>1262</v>
      </c>
      <c r="H8" s="230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26" ht="14.25" customHeight="1">
      <c r="A9" s="224">
        <v>45070</v>
      </c>
      <c r="B9" s="225">
        <v>75786</v>
      </c>
      <c r="C9" s="227" t="s">
        <v>1265</v>
      </c>
      <c r="D9" s="226" t="s">
        <v>1266</v>
      </c>
      <c r="E9" s="228">
        <v>67.8</v>
      </c>
      <c r="F9" s="229" t="s">
        <v>39</v>
      </c>
      <c r="G9" s="223" t="s">
        <v>1262</v>
      </c>
      <c r="H9" s="230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</row>
    <row r="10" spans="1:26" ht="12.75" customHeight="1">
      <c r="A10" s="224">
        <v>45140</v>
      </c>
      <c r="B10" s="225">
        <v>14988</v>
      </c>
      <c r="C10" s="231" t="s">
        <v>1267</v>
      </c>
      <c r="D10" s="232" t="s">
        <v>1268</v>
      </c>
      <c r="E10" s="233">
        <v>129.18</v>
      </c>
      <c r="F10" s="229" t="s">
        <v>39</v>
      </c>
      <c r="G10" s="223" t="s">
        <v>1262</v>
      </c>
      <c r="H10" s="230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</row>
    <row r="11" spans="1:26" ht="12.75" customHeight="1">
      <c r="A11" s="224">
        <v>45113</v>
      </c>
      <c r="B11" s="227">
        <v>3879202</v>
      </c>
      <c r="C11" s="226" t="s">
        <v>1269</v>
      </c>
      <c r="D11" s="227" t="s">
        <v>1270</v>
      </c>
      <c r="E11" s="228">
        <v>6720</v>
      </c>
      <c r="F11" s="229" t="s">
        <v>1271</v>
      </c>
      <c r="G11" s="230" t="s">
        <v>1095</v>
      </c>
      <c r="H11" s="230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</row>
    <row r="12" spans="1:26" ht="12.75" customHeight="1">
      <c r="A12" s="224">
        <v>45170</v>
      </c>
      <c r="B12" s="225">
        <v>171567</v>
      </c>
      <c r="C12" s="226" t="s">
        <v>1272</v>
      </c>
      <c r="D12" s="234" t="s">
        <v>1273</v>
      </c>
      <c r="E12" s="228">
        <v>1776</v>
      </c>
      <c r="F12" s="229" t="s">
        <v>1274</v>
      </c>
      <c r="G12" s="235" t="s">
        <v>1275</v>
      </c>
      <c r="H12" s="230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</row>
    <row r="13" spans="1:26" ht="12.75" customHeight="1">
      <c r="A13" s="224">
        <v>45230</v>
      </c>
      <c r="B13" s="227">
        <v>4354901</v>
      </c>
      <c r="C13" s="226" t="s">
        <v>1276</v>
      </c>
      <c r="D13" s="227" t="s">
        <v>1277</v>
      </c>
      <c r="E13" s="228">
        <v>7310.25</v>
      </c>
      <c r="F13" s="229" t="s">
        <v>1278</v>
      </c>
      <c r="G13" s="230" t="s">
        <v>1279</v>
      </c>
      <c r="H13" s="230" t="s">
        <v>1280</v>
      </c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</row>
    <row r="14" spans="1:26" ht="12.75" customHeight="1">
      <c r="A14" s="224">
        <v>45425</v>
      </c>
      <c r="B14" s="227">
        <v>2974</v>
      </c>
      <c r="C14" s="227" t="s">
        <v>1281</v>
      </c>
      <c r="D14" s="236" t="s">
        <v>1282</v>
      </c>
      <c r="E14" s="228">
        <v>750</v>
      </c>
      <c r="F14" s="229" t="s">
        <v>1283</v>
      </c>
      <c r="G14" s="230"/>
      <c r="H14" s="230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</row>
    <row r="15" spans="1:26" ht="12.75" customHeight="1">
      <c r="A15" s="224">
        <v>45425</v>
      </c>
      <c r="B15" s="227" t="s">
        <v>1284</v>
      </c>
      <c r="C15" s="227" t="s">
        <v>1285</v>
      </c>
      <c r="D15" s="236" t="s">
        <v>1286</v>
      </c>
      <c r="E15" s="237">
        <v>354.04</v>
      </c>
      <c r="F15" s="229"/>
      <c r="G15" s="230"/>
      <c r="H15" s="230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</row>
    <row r="16" spans="1:26" ht="12.75" customHeight="1">
      <c r="A16" s="224">
        <v>45470</v>
      </c>
      <c r="B16" s="227">
        <v>662</v>
      </c>
      <c r="C16" s="227" t="s">
        <v>1287</v>
      </c>
      <c r="D16" s="238" t="s">
        <v>1288</v>
      </c>
      <c r="E16" s="239">
        <v>1031.6400000000001</v>
      </c>
      <c r="F16" s="229"/>
      <c r="G16" s="230"/>
      <c r="H16" s="230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</row>
    <row r="17" spans="1:26" ht="12.75" customHeight="1">
      <c r="A17" s="240">
        <v>45586</v>
      </c>
      <c r="B17" s="241">
        <v>1</v>
      </c>
      <c r="C17" s="241" t="s">
        <v>1289</v>
      </c>
      <c r="D17" s="242" t="s">
        <v>1290</v>
      </c>
      <c r="E17" s="243">
        <v>3480</v>
      </c>
      <c r="F17" s="244" t="s">
        <v>1291</v>
      </c>
      <c r="G17" s="230"/>
      <c r="H17" s="230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</row>
    <row r="18" spans="1:26" ht="12.75" customHeight="1">
      <c r="A18" s="205"/>
      <c r="B18" s="205"/>
      <c r="C18" s="205"/>
      <c r="D18" s="205"/>
      <c r="E18" s="245">
        <f>SUM(E7:E17)</f>
        <v>21789.71</v>
      </c>
      <c r="F18" s="205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</row>
    <row r="19" spans="1:26" ht="12.75" customHeight="1">
      <c r="A19" s="205"/>
      <c r="B19" s="205"/>
      <c r="C19" s="205"/>
      <c r="D19" s="205"/>
      <c r="E19" s="206"/>
      <c r="F19" s="205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</row>
    <row r="20" spans="1:26" ht="12.75" customHeight="1">
      <c r="A20" s="205"/>
      <c r="B20" s="205"/>
      <c r="C20" s="205"/>
      <c r="D20" s="205"/>
      <c r="E20" s="206"/>
      <c r="F20" s="205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</row>
    <row r="21" spans="1:26" ht="12.75" customHeight="1">
      <c r="A21" s="205"/>
      <c r="B21" s="205"/>
      <c r="C21" s="205"/>
      <c r="D21" s="205"/>
      <c r="E21" s="206"/>
      <c r="F21" s="205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</row>
    <row r="22" spans="1:26" ht="12.75" customHeight="1">
      <c r="A22" s="205"/>
      <c r="B22" s="205"/>
      <c r="C22" s="205"/>
      <c r="D22" s="205"/>
      <c r="E22" s="206"/>
      <c r="F22" s="205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</row>
    <row r="23" spans="1:26" ht="12.75" customHeight="1">
      <c r="A23" s="205"/>
      <c r="B23" s="205"/>
      <c r="C23" s="205"/>
      <c r="D23" s="205"/>
      <c r="E23" s="206"/>
      <c r="F23" s="205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</row>
    <row r="24" spans="1:26" ht="12.75" customHeight="1">
      <c r="A24" s="205"/>
      <c r="B24" s="205"/>
      <c r="C24" s="205"/>
      <c r="D24" s="205"/>
      <c r="E24" s="206"/>
      <c r="F24" s="205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</row>
    <row r="25" spans="1:26" ht="12.75" customHeight="1">
      <c r="A25" s="205"/>
      <c r="B25" s="205"/>
      <c r="C25" s="205"/>
      <c r="D25" s="205"/>
      <c r="E25" s="206"/>
      <c r="F25" s="205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</row>
    <row r="26" spans="1:26" ht="12.75" customHeight="1">
      <c r="A26" s="205"/>
      <c r="B26" s="205"/>
      <c r="C26" s="205"/>
      <c r="D26" s="205"/>
      <c r="E26" s="206"/>
      <c r="F26" s="205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</row>
    <row r="27" spans="1:26" ht="12.75" customHeight="1">
      <c r="A27" s="205"/>
      <c r="B27" s="205"/>
      <c r="C27" s="205"/>
      <c r="D27" s="205"/>
      <c r="E27" s="206"/>
      <c r="F27" s="205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</row>
    <row r="28" spans="1:26" ht="12.75" customHeight="1">
      <c r="A28" s="205"/>
      <c r="B28" s="205"/>
      <c r="C28" s="205"/>
      <c r="D28" s="205"/>
      <c r="E28" s="206"/>
      <c r="F28" s="205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</row>
    <row r="29" spans="1:26" ht="12.75" customHeight="1">
      <c r="A29" s="205"/>
      <c r="B29" s="205"/>
      <c r="C29" s="205"/>
      <c r="D29" s="205"/>
      <c r="E29" s="206"/>
      <c r="F29" s="205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</row>
    <row r="30" spans="1:26" ht="12.75" customHeight="1">
      <c r="A30" s="205"/>
      <c r="B30" s="205"/>
      <c r="C30" s="205"/>
      <c r="D30" s="205"/>
      <c r="E30" s="206"/>
      <c r="F30" s="205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</row>
    <row r="31" spans="1:26" ht="12.75" customHeight="1">
      <c r="A31" s="205"/>
      <c r="B31" s="205"/>
      <c r="C31" s="205"/>
      <c r="D31" s="205"/>
      <c r="E31" s="206"/>
      <c r="F31" s="205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</row>
    <row r="32" spans="1:26" ht="12.75" customHeight="1">
      <c r="A32" s="205"/>
      <c r="B32" s="205"/>
      <c r="C32" s="205"/>
      <c r="D32" s="205"/>
      <c r="E32" s="206"/>
      <c r="F32" s="205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</row>
    <row r="33" spans="1:26" ht="12.75" customHeight="1">
      <c r="A33" s="205"/>
      <c r="B33" s="205"/>
      <c r="C33" s="205"/>
      <c r="D33" s="205"/>
      <c r="E33" s="206"/>
      <c r="F33" s="205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</row>
    <row r="34" spans="1:26" ht="12.75" customHeight="1">
      <c r="A34" s="205"/>
      <c r="B34" s="205"/>
      <c r="C34" s="205"/>
      <c r="D34" s="205"/>
      <c r="E34" s="206"/>
      <c r="F34" s="205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</row>
    <row r="35" spans="1:26" ht="12.75" customHeight="1">
      <c r="A35" s="205"/>
      <c r="B35" s="205"/>
      <c r="C35" s="205"/>
      <c r="D35" s="205"/>
      <c r="E35" s="206"/>
      <c r="F35" s="205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</row>
    <row r="36" spans="1:26" ht="12.75" customHeight="1">
      <c r="A36" s="205"/>
      <c r="B36" s="205"/>
      <c r="C36" s="205"/>
      <c r="D36" s="205"/>
      <c r="E36" s="206"/>
      <c r="F36" s="205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</row>
    <row r="37" spans="1:26" ht="12.75" customHeight="1">
      <c r="A37" s="205"/>
      <c r="B37" s="205"/>
      <c r="C37" s="205"/>
      <c r="D37" s="205"/>
      <c r="E37" s="206"/>
      <c r="F37" s="205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</row>
    <row r="38" spans="1:26" ht="12.75" customHeight="1">
      <c r="A38" s="205"/>
      <c r="B38" s="205"/>
      <c r="C38" s="205"/>
      <c r="D38" s="205"/>
      <c r="E38" s="206"/>
      <c r="F38" s="205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</row>
    <row r="39" spans="1:26" ht="12.75" customHeight="1">
      <c r="A39" s="205"/>
      <c r="B39" s="205"/>
      <c r="C39" s="205"/>
      <c r="D39" s="205"/>
      <c r="E39" s="206"/>
      <c r="F39" s="205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</row>
    <row r="40" spans="1:26" ht="12.75" customHeight="1">
      <c r="A40" s="205"/>
      <c r="B40" s="205"/>
      <c r="C40" s="205"/>
      <c r="D40" s="205"/>
      <c r="E40" s="206"/>
      <c r="F40" s="205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</row>
    <row r="41" spans="1:26" ht="12.75" customHeight="1">
      <c r="A41" s="205"/>
      <c r="B41" s="205"/>
      <c r="C41" s="205"/>
      <c r="D41" s="205"/>
      <c r="E41" s="206"/>
      <c r="F41" s="205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</row>
    <row r="42" spans="1:26" ht="12.75" customHeight="1">
      <c r="A42" s="205"/>
      <c r="B42" s="205"/>
      <c r="C42" s="205"/>
      <c r="D42" s="205"/>
      <c r="E42" s="206"/>
      <c r="F42" s="205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</row>
    <row r="43" spans="1:26" ht="12.75" customHeight="1">
      <c r="A43" s="205"/>
      <c r="B43" s="205"/>
      <c r="C43" s="205"/>
      <c r="D43" s="205"/>
      <c r="E43" s="206"/>
      <c r="F43" s="205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</row>
    <row r="44" spans="1:26" ht="12.75" customHeight="1">
      <c r="A44" s="205"/>
      <c r="B44" s="205"/>
      <c r="C44" s="205"/>
      <c r="D44" s="205"/>
      <c r="E44" s="206"/>
      <c r="F44" s="205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</row>
    <row r="45" spans="1:26" ht="12.75" customHeight="1">
      <c r="A45" s="205"/>
      <c r="B45" s="205"/>
      <c r="C45" s="205"/>
      <c r="D45" s="205"/>
      <c r="E45" s="206"/>
      <c r="F45" s="205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</row>
    <row r="46" spans="1:26" ht="12.75" customHeight="1">
      <c r="A46" s="205"/>
      <c r="B46" s="205"/>
      <c r="C46" s="205"/>
      <c r="D46" s="205"/>
      <c r="E46" s="206"/>
      <c r="F46" s="205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</row>
    <row r="47" spans="1:26" ht="12.75" customHeight="1">
      <c r="A47" s="205"/>
      <c r="B47" s="205"/>
      <c r="C47" s="205"/>
      <c r="D47" s="205"/>
      <c r="E47" s="206"/>
      <c r="F47" s="205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</row>
    <row r="48" spans="1:26" ht="12.75" customHeight="1">
      <c r="A48" s="205"/>
      <c r="B48" s="205"/>
      <c r="C48" s="205"/>
      <c r="D48" s="205"/>
      <c r="E48" s="206"/>
      <c r="F48" s="205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1:26" ht="12.75" customHeight="1">
      <c r="A49" s="205"/>
      <c r="B49" s="205"/>
      <c r="C49" s="205"/>
      <c r="D49" s="205"/>
      <c r="E49" s="206"/>
      <c r="F49" s="205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</row>
    <row r="50" spans="1:26" ht="12.75" customHeight="1">
      <c r="A50" s="205"/>
      <c r="B50" s="205"/>
      <c r="C50" s="205"/>
      <c r="D50" s="205"/>
      <c r="E50" s="206"/>
      <c r="F50" s="205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</row>
    <row r="51" spans="1:26" ht="12.75" customHeight="1">
      <c r="A51" s="205"/>
      <c r="B51" s="205"/>
      <c r="C51" s="205"/>
      <c r="D51" s="205"/>
      <c r="E51" s="206"/>
      <c r="F51" s="205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</row>
    <row r="52" spans="1:26" ht="12.75" customHeight="1">
      <c r="A52" s="205"/>
      <c r="B52" s="205"/>
      <c r="C52" s="205"/>
      <c r="D52" s="205"/>
      <c r="E52" s="206"/>
      <c r="F52" s="205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</row>
    <row r="53" spans="1:26" ht="12.75" customHeight="1">
      <c r="A53" s="205"/>
      <c r="B53" s="205"/>
      <c r="C53" s="205"/>
      <c r="D53" s="205"/>
      <c r="E53" s="206"/>
      <c r="F53" s="205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</row>
    <row r="54" spans="1:26" ht="12.75" customHeight="1">
      <c r="A54" s="205"/>
      <c r="B54" s="205"/>
      <c r="C54" s="205"/>
      <c r="D54" s="205"/>
      <c r="E54" s="206"/>
      <c r="F54" s="205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</row>
    <row r="55" spans="1:26" ht="12.75" customHeight="1">
      <c r="A55" s="205"/>
      <c r="B55" s="205"/>
      <c r="C55" s="205"/>
      <c r="D55" s="205"/>
      <c r="E55" s="206"/>
      <c r="F55" s="205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</row>
    <row r="56" spans="1:26" ht="12.75" customHeight="1">
      <c r="A56" s="205"/>
      <c r="B56" s="205"/>
      <c r="C56" s="205"/>
      <c r="D56" s="205"/>
      <c r="E56" s="206"/>
      <c r="F56" s="205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</row>
    <row r="57" spans="1:26" ht="12.75" customHeight="1">
      <c r="A57" s="205"/>
      <c r="B57" s="205"/>
      <c r="C57" s="205"/>
      <c r="D57" s="205"/>
      <c r="E57" s="206"/>
      <c r="F57" s="205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</row>
    <row r="58" spans="1:26" ht="12.75" customHeight="1">
      <c r="A58" s="205"/>
      <c r="B58" s="205"/>
      <c r="C58" s="205"/>
      <c r="D58" s="205"/>
      <c r="E58" s="206"/>
      <c r="F58" s="205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</row>
    <row r="59" spans="1:26" ht="12.75" customHeight="1">
      <c r="A59" s="205"/>
      <c r="B59" s="205"/>
      <c r="C59" s="205"/>
      <c r="D59" s="205"/>
      <c r="E59" s="206"/>
      <c r="F59" s="205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 ht="12.75" customHeight="1">
      <c r="A60" s="205"/>
      <c r="B60" s="205"/>
      <c r="C60" s="205"/>
      <c r="D60" s="205"/>
      <c r="E60" s="206"/>
      <c r="F60" s="205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 ht="12.75" customHeight="1">
      <c r="A61" s="205"/>
      <c r="B61" s="205"/>
      <c r="C61" s="205"/>
      <c r="D61" s="205"/>
      <c r="E61" s="206"/>
      <c r="F61" s="205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 ht="12.75" customHeight="1">
      <c r="A62" s="205"/>
      <c r="B62" s="205"/>
      <c r="C62" s="205"/>
      <c r="D62" s="205"/>
      <c r="E62" s="206"/>
      <c r="F62" s="205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 ht="12.75" customHeight="1">
      <c r="A63" s="205"/>
      <c r="B63" s="205"/>
      <c r="C63" s="205"/>
      <c r="D63" s="205"/>
      <c r="E63" s="206"/>
      <c r="F63" s="205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 ht="12.75" customHeight="1">
      <c r="A64" s="205"/>
      <c r="B64" s="205"/>
      <c r="C64" s="205"/>
      <c r="D64" s="205"/>
      <c r="E64" s="206"/>
      <c r="F64" s="205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 ht="12.75" customHeight="1">
      <c r="A65" s="205"/>
      <c r="B65" s="205"/>
      <c r="C65" s="205"/>
      <c r="D65" s="205"/>
      <c r="E65" s="206"/>
      <c r="F65" s="205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 ht="12.75" customHeight="1">
      <c r="A66" s="205"/>
      <c r="B66" s="205"/>
      <c r="C66" s="205"/>
      <c r="D66" s="205"/>
      <c r="E66" s="206"/>
      <c r="F66" s="205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 ht="12.75" customHeight="1">
      <c r="A67" s="205"/>
      <c r="B67" s="205"/>
      <c r="C67" s="205"/>
      <c r="D67" s="205"/>
      <c r="E67" s="206"/>
      <c r="F67" s="205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 ht="12.75" customHeight="1">
      <c r="A68" s="205"/>
      <c r="B68" s="205"/>
      <c r="C68" s="205"/>
      <c r="D68" s="205"/>
      <c r="E68" s="206"/>
      <c r="F68" s="205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 ht="12.75" customHeight="1">
      <c r="A69" s="205"/>
      <c r="B69" s="205"/>
      <c r="C69" s="205"/>
      <c r="D69" s="205"/>
      <c r="E69" s="206"/>
      <c r="F69" s="205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 ht="12.75" customHeight="1">
      <c r="A70" s="205"/>
      <c r="B70" s="205"/>
      <c r="C70" s="205"/>
      <c r="D70" s="205"/>
      <c r="E70" s="206"/>
      <c r="F70" s="205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 ht="12.75" customHeight="1">
      <c r="A71" s="205"/>
      <c r="B71" s="205"/>
      <c r="C71" s="205"/>
      <c r="D71" s="205"/>
      <c r="E71" s="206"/>
      <c r="F71" s="205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 ht="12.75" customHeight="1">
      <c r="A72" s="205"/>
      <c r="B72" s="205"/>
      <c r="C72" s="205"/>
      <c r="D72" s="205"/>
      <c r="E72" s="206"/>
      <c r="F72" s="205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 ht="12.75" customHeight="1">
      <c r="A73" s="205"/>
      <c r="B73" s="205"/>
      <c r="C73" s="205"/>
      <c r="D73" s="205"/>
      <c r="E73" s="206"/>
      <c r="F73" s="205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 ht="12.75" customHeight="1">
      <c r="A74" s="205"/>
      <c r="B74" s="205"/>
      <c r="C74" s="205"/>
      <c r="D74" s="205"/>
      <c r="E74" s="206"/>
      <c r="F74" s="205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 ht="12.75" customHeight="1">
      <c r="A75" s="205"/>
      <c r="B75" s="205"/>
      <c r="C75" s="205"/>
      <c r="D75" s="205"/>
      <c r="E75" s="206"/>
      <c r="F75" s="205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 ht="12.75" customHeight="1">
      <c r="A76" s="205"/>
      <c r="B76" s="205"/>
      <c r="C76" s="205"/>
      <c r="D76" s="205"/>
      <c r="E76" s="206"/>
      <c r="F76" s="205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 ht="12.75" customHeight="1">
      <c r="A77" s="205"/>
      <c r="B77" s="205"/>
      <c r="C77" s="205"/>
      <c r="D77" s="205"/>
      <c r="E77" s="206"/>
      <c r="F77" s="205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 ht="12.75" customHeight="1">
      <c r="A78" s="205"/>
      <c r="B78" s="205"/>
      <c r="C78" s="205"/>
      <c r="D78" s="205"/>
      <c r="E78" s="206"/>
      <c r="F78" s="205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 ht="12.75" customHeight="1">
      <c r="A79" s="205"/>
      <c r="B79" s="205"/>
      <c r="C79" s="205"/>
      <c r="D79" s="205"/>
      <c r="E79" s="206"/>
      <c r="F79" s="205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 ht="12.75" customHeight="1">
      <c r="A80" s="205"/>
      <c r="B80" s="205"/>
      <c r="C80" s="205"/>
      <c r="D80" s="205"/>
      <c r="E80" s="206"/>
      <c r="F80" s="205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 ht="12.75" customHeight="1">
      <c r="A81" s="205"/>
      <c r="B81" s="205"/>
      <c r="C81" s="205"/>
      <c r="D81" s="205"/>
      <c r="E81" s="206"/>
      <c r="F81" s="205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 ht="12.75" customHeight="1">
      <c r="A82" s="205"/>
      <c r="B82" s="205"/>
      <c r="C82" s="205"/>
      <c r="D82" s="205"/>
      <c r="E82" s="206"/>
      <c r="F82" s="205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 ht="12.75" customHeight="1">
      <c r="A83" s="205"/>
      <c r="B83" s="205"/>
      <c r="C83" s="205"/>
      <c r="D83" s="205"/>
      <c r="E83" s="206"/>
      <c r="F83" s="205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 ht="12.75" customHeight="1">
      <c r="A84" s="205"/>
      <c r="B84" s="205"/>
      <c r="C84" s="205"/>
      <c r="D84" s="205"/>
      <c r="E84" s="206"/>
      <c r="F84" s="205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 ht="12.75" customHeight="1">
      <c r="A85" s="205"/>
      <c r="B85" s="205"/>
      <c r="C85" s="205"/>
      <c r="D85" s="205"/>
      <c r="E85" s="206"/>
      <c r="F85" s="205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 ht="12.75" customHeight="1">
      <c r="A86" s="205"/>
      <c r="B86" s="205"/>
      <c r="C86" s="205"/>
      <c r="D86" s="205"/>
      <c r="E86" s="206"/>
      <c r="F86" s="205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 ht="12.75" customHeight="1">
      <c r="A87" s="205"/>
      <c r="B87" s="205"/>
      <c r="C87" s="205"/>
      <c r="D87" s="205"/>
      <c r="E87" s="206"/>
      <c r="F87" s="205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 ht="12.75" customHeight="1">
      <c r="A88" s="205"/>
      <c r="B88" s="205"/>
      <c r="C88" s="205"/>
      <c r="D88" s="205"/>
      <c r="E88" s="206"/>
      <c r="F88" s="205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 ht="12.75" customHeight="1">
      <c r="A89" s="205"/>
      <c r="B89" s="205"/>
      <c r="C89" s="205"/>
      <c r="D89" s="205"/>
      <c r="E89" s="206"/>
      <c r="F89" s="205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 ht="12.75" customHeight="1">
      <c r="A90" s="205"/>
      <c r="B90" s="205"/>
      <c r="C90" s="205"/>
      <c r="D90" s="205"/>
      <c r="E90" s="206"/>
      <c r="F90" s="205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 ht="12.75" customHeight="1">
      <c r="A91" s="205"/>
      <c r="B91" s="205"/>
      <c r="C91" s="205"/>
      <c r="D91" s="205"/>
      <c r="E91" s="206"/>
      <c r="F91" s="205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 ht="12.75" customHeight="1">
      <c r="A92" s="205"/>
      <c r="B92" s="205"/>
      <c r="C92" s="205"/>
      <c r="D92" s="205"/>
      <c r="E92" s="206"/>
      <c r="F92" s="205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 ht="12.75" customHeight="1">
      <c r="A93" s="205"/>
      <c r="B93" s="205"/>
      <c r="C93" s="205"/>
      <c r="D93" s="205"/>
      <c r="E93" s="206"/>
      <c r="F93" s="205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 ht="12.75" customHeight="1">
      <c r="A94" s="205"/>
      <c r="B94" s="205"/>
      <c r="C94" s="205"/>
      <c r="D94" s="205"/>
      <c r="E94" s="206"/>
      <c r="F94" s="205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 ht="12.75" customHeight="1">
      <c r="A95" s="205"/>
      <c r="B95" s="205"/>
      <c r="C95" s="205"/>
      <c r="D95" s="205"/>
      <c r="E95" s="206"/>
      <c r="F95" s="205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 ht="12.75" customHeight="1">
      <c r="A96" s="205"/>
      <c r="B96" s="205"/>
      <c r="C96" s="205"/>
      <c r="D96" s="205"/>
      <c r="E96" s="206"/>
      <c r="F96" s="205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 ht="12.75" customHeight="1">
      <c r="A97" s="205"/>
      <c r="B97" s="205"/>
      <c r="C97" s="205"/>
      <c r="D97" s="205"/>
      <c r="E97" s="206"/>
      <c r="F97" s="205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 ht="12.75" customHeight="1">
      <c r="A98" s="205"/>
      <c r="B98" s="205"/>
      <c r="C98" s="205"/>
      <c r="D98" s="205"/>
      <c r="E98" s="206"/>
      <c r="F98" s="205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 ht="12.75" customHeight="1">
      <c r="A99" s="205"/>
      <c r="B99" s="205"/>
      <c r="C99" s="205"/>
      <c r="D99" s="205"/>
      <c r="E99" s="206"/>
      <c r="F99" s="205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 ht="12.75" customHeight="1">
      <c r="A100" s="205"/>
      <c r="B100" s="205"/>
      <c r="C100" s="205"/>
      <c r="D100" s="205"/>
      <c r="E100" s="206"/>
      <c r="F100" s="205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 ht="12.75" customHeight="1">
      <c r="A101" s="205"/>
      <c r="B101" s="205"/>
      <c r="C101" s="205"/>
      <c r="D101" s="205"/>
      <c r="E101" s="206"/>
      <c r="F101" s="205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 ht="12.75" customHeight="1">
      <c r="A102" s="205"/>
      <c r="B102" s="205"/>
      <c r="C102" s="205"/>
      <c r="D102" s="205"/>
      <c r="E102" s="206"/>
      <c r="F102" s="205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 ht="12.75" customHeight="1">
      <c r="A103" s="205"/>
      <c r="B103" s="205"/>
      <c r="C103" s="205"/>
      <c r="D103" s="205"/>
      <c r="E103" s="206"/>
      <c r="F103" s="205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 ht="12.75" customHeight="1">
      <c r="A104" s="205"/>
      <c r="B104" s="205"/>
      <c r="C104" s="205"/>
      <c r="D104" s="205"/>
      <c r="E104" s="206"/>
      <c r="F104" s="205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 ht="12.75" customHeight="1">
      <c r="A105" s="205"/>
      <c r="B105" s="205"/>
      <c r="C105" s="205"/>
      <c r="D105" s="205"/>
      <c r="E105" s="206"/>
      <c r="F105" s="205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 ht="12.75" customHeight="1">
      <c r="A106" s="205"/>
      <c r="B106" s="205"/>
      <c r="C106" s="205"/>
      <c r="D106" s="205"/>
      <c r="E106" s="206"/>
      <c r="F106" s="205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 ht="12.75" customHeight="1">
      <c r="A107" s="205"/>
      <c r="B107" s="205"/>
      <c r="C107" s="205"/>
      <c r="D107" s="205"/>
      <c r="E107" s="206"/>
      <c r="F107" s="205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 ht="12.75" customHeight="1">
      <c r="A108" s="205"/>
      <c r="B108" s="205"/>
      <c r="C108" s="205"/>
      <c r="D108" s="205"/>
      <c r="E108" s="206"/>
      <c r="F108" s="205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 ht="12.75" customHeight="1">
      <c r="A109" s="205"/>
      <c r="B109" s="205"/>
      <c r="C109" s="205"/>
      <c r="D109" s="205"/>
      <c r="E109" s="206"/>
      <c r="F109" s="205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 ht="12.75" customHeight="1">
      <c r="A110" s="205"/>
      <c r="B110" s="205"/>
      <c r="C110" s="205"/>
      <c r="D110" s="205"/>
      <c r="E110" s="206"/>
      <c r="F110" s="205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 ht="12.75" customHeight="1">
      <c r="A111" s="205"/>
      <c r="B111" s="205"/>
      <c r="C111" s="205"/>
      <c r="D111" s="205"/>
      <c r="E111" s="206"/>
      <c r="F111" s="205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 ht="12.75" customHeight="1">
      <c r="A112" s="205"/>
      <c r="B112" s="205"/>
      <c r="C112" s="205"/>
      <c r="D112" s="205"/>
      <c r="E112" s="206"/>
      <c r="F112" s="205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 ht="12.75" customHeight="1">
      <c r="A113" s="205"/>
      <c r="B113" s="205"/>
      <c r="C113" s="205"/>
      <c r="D113" s="205"/>
      <c r="E113" s="206"/>
      <c r="F113" s="205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 ht="12.75" customHeight="1">
      <c r="A114" s="205"/>
      <c r="B114" s="205"/>
      <c r="C114" s="205"/>
      <c r="D114" s="205"/>
      <c r="E114" s="206"/>
      <c r="F114" s="205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 ht="12.75" customHeight="1">
      <c r="A115" s="205"/>
      <c r="B115" s="205"/>
      <c r="C115" s="205"/>
      <c r="D115" s="205"/>
      <c r="E115" s="206"/>
      <c r="F115" s="205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 ht="12.75" customHeight="1">
      <c r="A116" s="205"/>
      <c r="B116" s="205"/>
      <c r="C116" s="205"/>
      <c r="D116" s="205"/>
      <c r="E116" s="206"/>
      <c r="F116" s="205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 ht="12.75" customHeight="1">
      <c r="A117" s="205"/>
      <c r="B117" s="205"/>
      <c r="C117" s="205"/>
      <c r="D117" s="205"/>
      <c r="E117" s="206"/>
      <c r="F117" s="205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 ht="12.75" customHeight="1">
      <c r="A118" s="205"/>
      <c r="B118" s="205"/>
      <c r="C118" s="205"/>
      <c r="D118" s="205"/>
      <c r="E118" s="206"/>
      <c r="F118" s="205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 ht="12.75" customHeight="1">
      <c r="A119" s="205"/>
      <c r="B119" s="205"/>
      <c r="C119" s="205"/>
      <c r="D119" s="205"/>
      <c r="E119" s="206"/>
      <c r="F119" s="205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 ht="12.75" customHeight="1">
      <c r="A120" s="205"/>
      <c r="B120" s="205"/>
      <c r="C120" s="205"/>
      <c r="D120" s="205"/>
      <c r="E120" s="206"/>
      <c r="F120" s="205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 ht="12.75" customHeight="1">
      <c r="A121" s="205"/>
      <c r="B121" s="205"/>
      <c r="C121" s="205"/>
      <c r="D121" s="205"/>
      <c r="E121" s="206"/>
      <c r="F121" s="205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 ht="12.75" customHeight="1">
      <c r="A122" s="205"/>
      <c r="B122" s="205"/>
      <c r="C122" s="205"/>
      <c r="D122" s="205"/>
      <c r="E122" s="206"/>
      <c r="F122" s="205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 ht="12.75" customHeight="1">
      <c r="A123" s="205"/>
      <c r="B123" s="205"/>
      <c r="C123" s="205"/>
      <c r="D123" s="205"/>
      <c r="E123" s="206"/>
      <c r="F123" s="205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 ht="12.75" customHeight="1">
      <c r="A124" s="205"/>
      <c r="B124" s="205"/>
      <c r="C124" s="205"/>
      <c r="D124" s="205"/>
      <c r="E124" s="206"/>
      <c r="F124" s="205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 ht="12.75" customHeight="1">
      <c r="A125" s="205"/>
      <c r="B125" s="205"/>
      <c r="C125" s="205"/>
      <c r="D125" s="205"/>
      <c r="E125" s="206"/>
      <c r="F125" s="205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 ht="12.75" customHeight="1">
      <c r="A126" s="205"/>
      <c r="B126" s="205"/>
      <c r="C126" s="205"/>
      <c r="D126" s="205"/>
      <c r="E126" s="206"/>
      <c r="F126" s="205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 ht="12.75" customHeight="1">
      <c r="A127" s="205"/>
      <c r="B127" s="205"/>
      <c r="C127" s="205"/>
      <c r="D127" s="205"/>
      <c r="E127" s="206"/>
      <c r="F127" s="205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 ht="12.75" customHeight="1">
      <c r="A128" s="205"/>
      <c r="B128" s="205"/>
      <c r="C128" s="205"/>
      <c r="D128" s="205"/>
      <c r="E128" s="206"/>
      <c r="F128" s="205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 ht="12.75" customHeight="1">
      <c r="A129" s="205"/>
      <c r="B129" s="205"/>
      <c r="C129" s="205"/>
      <c r="D129" s="205"/>
      <c r="E129" s="206"/>
      <c r="F129" s="205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 ht="12.75" customHeight="1">
      <c r="A130" s="205"/>
      <c r="B130" s="205"/>
      <c r="C130" s="205"/>
      <c r="D130" s="205"/>
      <c r="E130" s="206"/>
      <c r="F130" s="205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 ht="12.75" customHeight="1">
      <c r="A131" s="205"/>
      <c r="B131" s="205"/>
      <c r="C131" s="205"/>
      <c r="D131" s="205"/>
      <c r="E131" s="206"/>
      <c r="F131" s="205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 ht="12.75" customHeight="1">
      <c r="A132" s="205"/>
      <c r="B132" s="205"/>
      <c r="C132" s="205"/>
      <c r="D132" s="205"/>
      <c r="E132" s="206"/>
      <c r="F132" s="205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 ht="12.75" customHeight="1">
      <c r="A133" s="205"/>
      <c r="B133" s="205"/>
      <c r="C133" s="205"/>
      <c r="D133" s="205"/>
      <c r="E133" s="206"/>
      <c r="F133" s="205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 ht="12.75" customHeight="1">
      <c r="A134" s="205"/>
      <c r="B134" s="205"/>
      <c r="C134" s="205"/>
      <c r="D134" s="205"/>
      <c r="E134" s="206"/>
      <c r="F134" s="205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 ht="12.75" customHeight="1">
      <c r="A135" s="205"/>
      <c r="B135" s="205"/>
      <c r="C135" s="205"/>
      <c r="D135" s="205"/>
      <c r="E135" s="206"/>
      <c r="F135" s="205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 ht="12.75" customHeight="1">
      <c r="A136" s="205"/>
      <c r="B136" s="205"/>
      <c r="C136" s="205"/>
      <c r="D136" s="205"/>
      <c r="E136" s="206"/>
      <c r="F136" s="205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 ht="12.75" customHeight="1">
      <c r="A137" s="205"/>
      <c r="B137" s="205"/>
      <c r="C137" s="205"/>
      <c r="D137" s="205"/>
      <c r="E137" s="206"/>
      <c r="F137" s="205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 ht="12.75" customHeight="1">
      <c r="A138" s="205"/>
      <c r="B138" s="205"/>
      <c r="C138" s="205"/>
      <c r="D138" s="205"/>
      <c r="E138" s="206"/>
      <c r="F138" s="205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 ht="12.75" customHeight="1">
      <c r="A139" s="205"/>
      <c r="B139" s="205"/>
      <c r="C139" s="205"/>
      <c r="D139" s="205"/>
      <c r="E139" s="206"/>
      <c r="F139" s="205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 ht="12.75" customHeight="1">
      <c r="A140" s="205"/>
      <c r="B140" s="205"/>
      <c r="C140" s="205"/>
      <c r="D140" s="205"/>
      <c r="E140" s="206"/>
      <c r="F140" s="205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 ht="12.75" customHeight="1">
      <c r="A141" s="205"/>
      <c r="B141" s="205"/>
      <c r="C141" s="205"/>
      <c r="D141" s="205"/>
      <c r="E141" s="206"/>
      <c r="F141" s="205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 ht="12.75" customHeight="1">
      <c r="A142" s="205"/>
      <c r="B142" s="205"/>
      <c r="C142" s="205"/>
      <c r="D142" s="205"/>
      <c r="E142" s="206"/>
      <c r="F142" s="205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 ht="12.75" customHeight="1">
      <c r="A143" s="205"/>
      <c r="B143" s="205"/>
      <c r="C143" s="205"/>
      <c r="D143" s="205"/>
      <c r="E143" s="206"/>
      <c r="F143" s="205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 ht="12.75" customHeight="1">
      <c r="A144" s="205"/>
      <c r="B144" s="205"/>
      <c r="C144" s="205"/>
      <c r="D144" s="205"/>
      <c r="E144" s="206"/>
      <c r="F144" s="205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 ht="12.75" customHeight="1">
      <c r="A145" s="205"/>
      <c r="B145" s="205"/>
      <c r="C145" s="205"/>
      <c r="D145" s="205"/>
      <c r="E145" s="206"/>
      <c r="F145" s="205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 ht="12.75" customHeight="1">
      <c r="A146" s="205"/>
      <c r="B146" s="205"/>
      <c r="C146" s="205"/>
      <c r="D146" s="205"/>
      <c r="E146" s="206"/>
      <c r="F146" s="205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 ht="12.75" customHeight="1">
      <c r="A147" s="205"/>
      <c r="B147" s="205"/>
      <c r="C147" s="205"/>
      <c r="D147" s="205"/>
      <c r="E147" s="206"/>
      <c r="F147" s="205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 ht="12.75" customHeight="1">
      <c r="A148" s="205"/>
      <c r="B148" s="205"/>
      <c r="C148" s="205"/>
      <c r="D148" s="205"/>
      <c r="E148" s="206"/>
      <c r="F148" s="205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 ht="12.75" customHeight="1">
      <c r="A149" s="205"/>
      <c r="B149" s="205"/>
      <c r="C149" s="205"/>
      <c r="D149" s="205"/>
      <c r="E149" s="206"/>
      <c r="F149" s="205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 ht="12.75" customHeight="1">
      <c r="A150" s="205"/>
      <c r="B150" s="205"/>
      <c r="C150" s="205"/>
      <c r="D150" s="205"/>
      <c r="E150" s="206"/>
      <c r="F150" s="205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 ht="12.75" customHeight="1">
      <c r="A151" s="205"/>
      <c r="B151" s="205"/>
      <c r="C151" s="205"/>
      <c r="D151" s="205"/>
      <c r="E151" s="206"/>
      <c r="F151" s="205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 ht="12.75" customHeight="1">
      <c r="A152" s="205"/>
      <c r="B152" s="205"/>
      <c r="C152" s="205"/>
      <c r="D152" s="205"/>
      <c r="E152" s="206"/>
      <c r="F152" s="205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 ht="12.75" customHeight="1">
      <c r="A153" s="205"/>
      <c r="B153" s="205"/>
      <c r="C153" s="205"/>
      <c r="D153" s="205"/>
      <c r="E153" s="206"/>
      <c r="F153" s="205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 ht="12.75" customHeight="1">
      <c r="A154" s="205"/>
      <c r="B154" s="205"/>
      <c r="C154" s="205"/>
      <c r="D154" s="205"/>
      <c r="E154" s="206"/>
      <c r="F154" s="205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 ht="12.75" customHeight="1">
      <c r="A155" s="205"/>
      <c r="B155" s="205"/>
      <c r="C155" s="205"/>
      <c r="D155" s="205"/>
      <c r="E155" s="206"/>
      <c r="F155" s="205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 ht="12.75" customHeight="1">
      <c r="A156" s="205"/>
      <c r="B156" s="205"/>
      <c r="C156" s="205"/>
      <c r="D156" s="205"/>
      <c r="E156" s="206"/>
      <c r="F156" s="205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 ht="12.75" customHeight="1">
      <c r="A157" s="205"/>
      <c r="B157" s="205"/>
      <c r="C157" s="205"/>
      <c r="D157" s="205"/>
      <c r="E157" s="206"/>
      <c r="F157" s="205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 ht="12.75" customHeight="1">
      <c r="A158" s="205"/>
      <c r="B158" s="205"/>
      <c r="C158" s="205"/>
      <c r="D158" s="205"/>
      <c r="E158" s="206"/>
      <c r="F158" s="205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 ht="12.75" customHeight="1">
      <c r="A159" s="205"/>
      <c r="B159" s="205"/>
      <c r="C159" s="205"/>
      <c r="D159" s="205"/>
      <c r="E159" s="206"/>
      <c r="F159" s="205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 ht="12.75" customHeight="1">
      <c r="A160" s="205"/>
      <c r="B160" s="205"/>
      <c r="C160" s="205"/>
      <c r="D160" s="205"/>
      <c r="E160" s="206"/>
      <c r="F160" s="205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 ht="12.75" customHeight="1">
      <c r="A161" s="205"/>
      <c r="B161" s="205"/>
      <c r="C161" s="205"/>
      <c r="D161" s="205"/>
      <c r="E161" s="206"/>
      <c r="F161" s="205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 ht="12.75" customHeight="1">
      <c r="A162" s="205"/>
      <c r="B162" s="205"/>
      <c r="C162" s="205"/>
      <c r="D162" s="205"/>
      <c r="E162" s="206"/>
      <c r="F162" s="205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 ht="12.75" customHeight="1">
      <c r="A163" s="205"/>
      <c r="B163" s="205"/>
      <c r="C163" s="205"/>
      <c r="D163" s="205"/>
      <c r="E163" s="206"/>
      <c r="F163" s="205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 ht="12.75" customHeight="1">
      <c r="A164" s="205"/>
      <c r="B164" s="205"/>
      <c r="C164" s="205"/>
      <c r="D164" s="205"/>
      <c r="E164" s="206"/>
      <c r="F164" s="205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 ht="12.75" customHeight="1">
      <c r="A165" s="205"/>
      <c r="B165" s="205"/>
      <c r="C165" s="205"/>
      <c r="D165" s="205"/>
      <c r="E165" s="206"/>
      <c r="F165" s="205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 ht="12.75" customHeight="1">
      <c r="A166" s="205"/>
      <c r="B166" s="205"/>
      <c r="C166" s="205"/>
      <c r="D166" s="205"/>
      <c r="E166" s="206"/>
      <c r="F166" s="205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 ht="12.75" customHeight="1">
      <c r="A167" s="205"/>
      <c r="B167" s="205"/>
      <c r="C167" s="205"/>
      <c r="D167" s="205"/>
      <c r="E167" s="206"/>
      <c r="F167" s="205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 ht="12.75" customHeight="1">
      <c r="A168" s="205"/>
      <c r="B168" s="205"/>
      <c r="C168" s="205"/>
      <c r="D168" s="205"/>
      <c r="E168" s="206"/>
      <c r="F168" s="205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 ht="12.75" customHeight="1">
      <c r="A169" s="205"/>
      <c r="B169" s="205"/>
      <c r="C169" s="205"/>
      <c r="D169" s="205"/>
      <c r="E169" s="206"/>
      <c r="F169" s="205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 ht="12.75" customHeight="1">
      <c r="A170" s="205"/>
      <c r="B170" s="205"/>
      <c r="C170" s="205"/>
      <c r="D170" s="205"/>
      <c r="E170" s="206"/>
      <c r="F170" s="205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 ht="12.75" customHeight="1">
      <c r="A171" s="205"/>
      <c r="B171" s="205"/>
      <c r="C171" s="205"/>
      <c r="D171" s="205"/>
      <c r="E171" s="206"/>
      <c r="F171" s="205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 ht="12.75" customHeight="1">
      <c r="A172" s="205"/>
      <c r="B172" s="205"/>
      <c r="C172" s="205"/>
      <c r="D172" s="205"/>
      <c r="E172" s="206"/>
      <c r="F172" s="205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 ht="12.75" customHeight="1">
      <c r="A173" s="205"/>
      <c r="B173" s="205"/>
      <c r="C173" s="205"/>
      <c r="D173" s="205"/>
      <c r="E173" s="206"/>
      <c r="F173" s="205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 ht="12.75" customHeight="1">
      <c r="A174" s="205"/>
      <c r="B174" s="205"/>
      <c r="C174" s="205"/>
      <c r="D174" s="205"/>
      <c r="E174" s="206"/>
      <c r="F174" s="205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 ht="12.75" customHeight="1">
      <c r="A175" s="205"/>
      <c r="B175" s="205"/>
      <c r="C175" s="205"/>
      <c r="D175" s="205"/>
      <c r="E175" s="206"/>
      <c r="F175" s="205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 ht="12.75" customHeight="1">
      <c r="A176" s="205"/>
      <c r="B176" s="205"/>
      <c r="C176" s="205"/>
      <c r="D176" s="205"/>
      <c r="E176" s="206"/>
      <c r="F176" s="205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 ht="12.75" customHeight="1">
      <c r="A177" s="205"/>
      <c r="B177" s="205"/>
      <c r="C177" s="205"/>
      <c r="D177" s="205"/>
      <c r="E177" s="206"/>
      <c r="F177" s="205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 ht="12.75" customHeight="1">
      <c r="A178" s="205"/>
      <c r="B178" s="205"/>
      <c r="C178" s="205"/>
      <c r="D178" s="205"/>
      <c r="E178" s="206"/>
      <c r="F178" s="205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 ht="12.75" customHeight="1">
      <c r="A179" s="205"/>
      <c r="B179" s="205"/>
      <c r="C179" s="205"/>
      <c r="D179" s="205"/>
      <c r="E179" s="206"/>
      <c r="F179" s="205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 ht="12.75" customHeight="1">
      <c r="A180" s="205"/>
      <c r="B180" s="205"/>
      <c r="C180" s="205"/>
      <c r="D180" s="205"/>
      <c r="E180" s="206"/>
      <c r="F180" s="205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 ht="12.75" customHeight="1">
      <c r="A181" s="205"/>
      <c r="B181" s="205"/>
      <c r="C181" s="205"/>
      <c r="D181" s="205"/>
      <c r="E181" s="206"/>
      <c r="F181" s="205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 ht="12.75" customHeight="1">
      <c r="A182" s="205"/>
      <c r="B182" s="205"/>
      <c r="C182" s="205"/>
      <c r="D182" s="205"/>
      <c r="E182" s="206"/>
      <c r="F182" s="205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 ht="12.75" customHeight="1">
      <c r="A183" s="205"/>
      <c r="B183" s="205"/>
      <c r="C183" s="205"/>
      <c r="D183" s="205"/>
      <c r="E183" s="206"/>
      <c r="F183" s="205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 ht="12.75" customHeight="1">
      <c r="A184" s="205"/>
      <c r="B184" s="205"/>
      <c r="C184" s="205"/>
      <c r="D184" s="205"/>
      <c r="E184" s="206"/>
      <c r="F184" s="205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 ht="12.75" customHeight="1">
      <c r="A185" s="205"/>
      <c r="B185" s="205"/>
      <c r="C185" s="205"/>
      <c r="D185" s="205"/>
      <c r="E185" s="206"/>
      <c r="F185" s="205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 ht="12.75" customHeight="1">
      <c r="A186" s="205"/>
      <c r="B186" s="205"/>
      <c r="C186" s="205"/>
      <c r="D186" s="205"/>
      <c r="E186" s="206"/>
      <c r="F186" s="205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 ht="12.75" customHeight="1">
      <c r="A187" s="205"/>
      <c r="B187" s="205"/>
      <c r="C187" s="205"/>
      <c r="D187" s="205"/>
      <c r="E187" s="206"/>
      <c r="F187" s="205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 ht="12.75" customHeight="1">
      <c r="A188" s="205"/>
      <c r="B188" s="205"/>
      <c r="C188" s="205"/>
      <c r="D188" s="205"/>
      <c r="E188" s="206"/>
      <c r="F188" s="205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 ht="12.75" customHeight="1">
      <c r="A189" s="205"/>
      <c r="B189" s="205"/>
      <c r="C189" s="205"/>
      <c r="D189" s="205"/>
      <c r="E189" s="206"/>
      <c r="F189" s="205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 ht="12.75" customHeight="1">
      <c r="A190" s="205"/>
      <c r="B190" s="205"/>
      <c r="C190" s="205"/>
      <c r="D190" s="205"/>
      <c r="E190" s="206"/>
      <c r="F190" s="205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 ht="12.75" customHeight="1">
      <c r="A191" s="205"/>
      <c r="B191" s="205"/>
      <c r="C191" s="205"/>
      <c r="D191" s="205"/>
      <c r="E191" s="206"/>
      <c r="F191" s="205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 ht="12.75" customHeight="1">
      <c r="A192" s="205"/>
      <c r="B192" s="205"/>
      <c r="C192" s="205"/>
      <c r="D192" s="205"/>
      <c r="E192" s="206"/>
      <c r="F192" s="205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 ht="12.75" customHeight="1">
      <c r="A193" s="205"/>
      <c r="B193" s="205"/>
      <c r="C193" s="205"/>
      <c r="D193" s="205"/>
      <c r="E193" s="206"/>
      <c r="F193" s="205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 ht="12.75" customHeight="1">
      <c r="A194" s="205"/>
      <c r="B194" s="205"/>
      <c r="C194" s="205"/>
      <c r="D194" s="205"/>
      <c r="E194" s="206"/>
      <c r="F194" s="205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 ht="12.75" customHeight="1">
      <c r="A195" s="205"/>
      <c r="B195" s="205"/>
      <c r="C195" s="205"/>
      <c r="D195" s="205"/>
      <c r="E195" s="206"/>
      <c r="F195" s="205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 ht="12.75" customHeight="1">
      <c r="A196" s="205"/>
      <c r="B196" s="205"/>
      <c r="C196" s="205"/>
      <c r="D196" s="205"/>
      <c r="E196" s="206"/>
      <c r="F196" s="205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 ht="12.75" customHeight="1">
      <c r="A197" s="205"/>
      <c r="B197" s="205"/>
      <c r="C197" s="205"/>
      <c r="D197" s="205"/>
      <c r="E197" s="206"/>
      <c r="F197" s="205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 ht="12.75" customHeight="1">
      <c r="A198" s="205"/>
      <c r="B198" s="205"/>
      <c r="C198" s="205"/>
      <c r="D198" s="205"/>
      <c r="E198" s="206"/>
      <c r="F198" s="205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 ht="12.75" customHeight="1">
      <c r="A199" s="205"/>
      <c r="B199" s="205"/>
      <c r="C199" s="205"/>
      <c r="D199" s="205"/>
      <c r="E199" s="206"/>
      <c r="F199" s="205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 ht="12.75" customHeight="1">
      <c r="A200" s="205"/>
      <c r="B200" s="205"/>
      <c r="C200" s="205"/>
      <c r="D200" s="205"/>
      <c r="E200" s="206"/>
      <c r="F200" s="205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 ht="12.75" customHeight="1">
      <c r="A201" s="205"/>
      <c r="B201" s="205"/>
      <c r="C201" s="205"/>
      <c r="D201" s="205"/>
      <c r="E201" s="206"/>
      <c r="F201" s="205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 ht="12.75" customHeight="1">
      <c r="A202" s="205"/>
      <c r="B202" s="205"/>
      <c r="C202" s="205"/>
      <c r="D202" s="205"/>
      <c r="E202" s="206"/>
      <c r="F202" s="205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 ht="12.75" customHeight="1">
      <c r="A203" s="205"/>
      <c r="B203" s="205"/>
      <c r="C203" s="205"/>
      <c r="D203" s="205"/>
      <c r="E203" s="206"/>
      <c r="F203" s="205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 ht="12.75" customHeight="1">
      <c r="A204" s="205"/>
      <c r="B204" s="205"/>
      <c r="C204" s="205"/>
      <c r="D204" s="205"/>
      <c r="E204" s="206"/>
      <c r="F204" s="205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 ht="12.75" customHeight="1">
      <c r="A205" s="205"/>
      <c r="B205" s="205"/>
      <c r="C205" s="205"/>
      <c r="D205" s="205"/>
      <c r="E205" s="206"/>
      <c r="F205" s="205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 ht="12.75" customHeight="1">
      <c r="A206" s="205"/>
      <c r="B206" s="205"/>
      <c r="C206" s="205"/>
      <c r="D206" s="205"/>
      <c r="E206" s="206"/>
      <c r="F206" s="205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 ht="12.75" customHeight="1">
      <c r="A207" s="205"/>
      <c r="B207" s="205"/>
      <c r="C207" s="205"/>
      <c r="D207" s="205"/>
      <c r="E207" s="206"/>
      <c r="F207" s="205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 ht="12.75" customHeight="1">
      <c r="A208" s="205"/>
      <c r="B208" s="205"/>
      <c r="C208" s="205"/>
      <c r="D208" s="205"/>
      <c r="E208" s="206"/>
      <c r="F208" s="205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 ht="12.75" customHeight="1">
      <c r="A209" s="205"/>
      <c r="B209" s="205"/>
      <c r="C209" s="205"/>
      <c r="D209" s="205"/>
      <c r="E209" s="206"/>
      <c r="F209" s="205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 ht="12.75" customHeight="1">
      <c r="A210" s="205"/>
      <c r="B210" s="205"/>
      <c r="C210" s="205"/>
      <c r="D210" s="205"/>
      <c r="E210" s="206"/>
      <c r="F210" s="205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 ht="12.75" customHeight="1">
      <c r="A211" s="205"/>
      <c r="B211" s="205"/>
      <c r="C211" s="205"/>
      <c r="D211" s="205"/>
      <c r="E211" s="206"/>
      <c r="F211" s="205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 ht="12.75" customHeight="1">
      <c r="A212" s="205"/>
      <c r="B212" s="205"/>
      <c r="C212" s="205"/>
      <c r="D212" s="205"/>
      <c r="E212" s="206"/>
      <c r="F212" s="205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 ht="12.75" customHeight="1">
      <c r="A213" s="205"/>
      <c r="B213" s="205"/>
      <c r="C213" s="205"/>
      <c r="D213" s="205"/>
      <c r="E213" s="206"/>
      <c r="F213" s="205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 ht="12.75" customHeight="1">
      <c r="A214" s="205"/>
      <c r="B214" s="205"/>
      <c r="C214" s="205"/>
      <c r="D214" s="205"/>
      <c r="E214" s="206"/>
      <c r="F214" s="205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 ht="12.75" customHeight="1">
      <c r="A215" s="205"/>
      <c r="B215" s="205"/>
      <c r="C215" s="205"/>
      <c r="D215" s="205"/>
      <c r="E215" s="206"/>
      <c r="F215" s="205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 ht="12.75" customHeight="1">
      <c r="A216" s="205"/>
      <c r="B216" s="205"/>
      <c r="C216" s="205"/>
      <c r="D216" s="205"/>
      <c r="E216" s="206"/>
      <c r="F216" s="205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 ht="12.75" customHeight="1">
      <c r="A217" s="205"/>
      <c r="B217" s="205"/>
      <c r="C217" s="205"/>
      <c r="D217" s="205"/>
      <c r="E217" s="206"/>
      <c r="F217" s="205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 ht="12.75" customHeight="1">
      <c r="A218" s="205"/>
      <c r="B218" s="205"/>
      <c r="C218" s="205"/>
      <c r="D218" s="205"/>
      <c r="E218" s="206"/>
      <c r="F218" s="205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 ht="12.75" customHeight="1">
      <c r="A219" s="205"/>
      <c r="B219" s="205"/>
      <c r="C219" s="205"/>
      <c r="D219" s="205"/>
      <c r="E219" s="206"/>
      <c r="F219" s="205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 ht="12.75" customHeight="1">
      <c r="A220" s="205"/>
      <c r="B220" s="205"/>
      <c r="C220" s="205"/>
      <c r="D220" s="205"/>
      <c r="E220" s="206"/>
      <c r="F220" s="205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 ht="12.75" customHeight="1">
      <c r="A221" s="205"/>
      <c r="B221" s="205"/>
      <c r="C221" s="205"/>
      <c r="D221" s="205"/>
      <c r="E221" s="206"/>
      <c r="F221" s="205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 ht="12.75" customHeight="1">
      <c r="A222" s="205"/>
      <c r="B222" s="205"/>
      <c r="C222" s="205"/>
      <c r="D222" s="205"/>
      <c r="E222" s="206"/>
      <c r="F222" s="205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 ht="12.75" customHeight="1">
      <c r="A223" s="205"/>
      <c r="B223" s="205"/>
      <c r="C223" s="205"/>
      <c r="D223" s="205"/>
      <c r="E223" s="206"/>
      <c r="F223" s="205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 ht="12.75" customHeight="1">
      <c r="A224" s="205"/>
      <c r="B224" s="205"/>
      <c r="C224" s="205"/>
      <c r="D224" s="205"/>
      <c r="E224" s="206"/>
      <c r="F224" s="205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 ht="12.75" customHeight="1">
      <c r="A225" s="205"/>
      <c r="B225" s="205"/>
      <c r="C225" s="205"/>
      <c r="D225" s="205"/>
      <c r="E225" s="206"/>
      <c r="F225" s="205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 ht="12.75" customHeight="1">
      <c r="A226" s="205"/>
      <c r="B226" s="205"/>
      <c r="C226" s="205"/>
      <c r="D226" s="205"/>
      <c r="E226" s="206"/>
      <c r="F226" s="205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 ht="12.75" customHeight="1">
      <c r="A227" s="205"/>
      <c r="B227" s="205"/>
      <c r="C227" s="205"/>
      <c r="D227" s="205"/>
      <c r="E227" s="206"/>
      <c r="F227" s="205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 ht="12.75" customHeight="1">
      <c r="A228" s="205"/>
      <c r="B228" s="205"/>
      <c r="C228" s="205"/>
      <c r="D228" s="205"/>
      <c r="E228" s="206"/>
      <c r="F228" s="205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 ht="12.75" customHeight="1">
      <c r="A229" s="205"/>
      <c r="B229" s="205"/>
      <c r="C229" s="205"/>
      <c r="D229" s="205"/>
      <c r="E229" s="206"/>
      <c r="F229" s="205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 ht="12.75" customHeight="1">
      <c r="A230" s="205"/>
      <c r="B230" s="205"/>
      <c r="C230" s="205"/>
      <c r="D230" s="205"/>
      <c r="E230" s="206"/>
      <c r="F230" s="205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 ht="12.75" customHeight="1">
      <c r="A231" s="205"/>
      <c r="B231" s="205"/>
      <c r="C231" s="205"/>
      <c r="D231" s="205"/>
      <c r="E231" s="206"/>
      <c r="F231" s="205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 ht="12.75" customHeight="1">
      <c r="A232" s="205"/>
      <c r="B232" s="205"/>
      <c r="C232" s="205"/>
      <c r="D232" s="205"/>
      <c r="E232" s="206"/>
      <c r="F232" s="205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 ht="12.75" customHeight="1">
      <c r="A233" s="205"/>
      <c r="B233" s="205"/>
      <c r="C233" s="205"/>
      <c r="D233" s="205"/>
      <c r="E233" s="206"/>
      <c r="F233" s="205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 ht="12.75" customHeight="1">
      <c r="A234" s="205"/>
      <c r="B234" s="205"/>
      <c r="C234" s="205"/>
      <c r="D234" s="205"/>
      <c r="E234" s="206"/>
      <c r="F234" s="205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 ht="12.75" customHeight="1">
      <c r="A235" s="205"/>
      <c r="B235" s="205"/>
      <c r="C235" s="205"/>
      <c r="D235" s="205"/>
      <c r="E235" s="206"/>
      <c r="F235" s="205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 ht="12.75" customHeight="1">
      <c r="A236" s="205"/>
      <c r="B236" s="205"/>
      <c r="C236" s="205"/>
      <c r="D236" s="205"/>
      <c r="E236" s="206"/>
      <c r="F236" s="205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 ht="12.75" customHeight="1">
      <c r="A237" s="205"/>
      <c r="B237" s="205"/>
      <c r="C237" s="205"/>
      <c r="D237" s="205"/>
      <c r="E237" s="206"/>
      <c r="F237" s="205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 ht="12.75" customHeight="1">
      <c r="A238" s="205"/>
      <c r="B238" s="205"/>
      <c r="C238" s="205"/>
      <c r="D238" s="205"/>
      <c r="E238" s="206"/>
      <c r="F238" s="205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 ht="12.75" customHeight="1">
      <c r="A239" s="205"/>
      <c r="B239" s="205"/>
      <c r="C239" s="205"/>
      <c r="D239" s="205"/>
      <c r="E239" s="206"/>
      <c r="F239" s="205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 ht="12.75" customHeight="1">
      <c r="A240" s="205"/>
      <c r="B240" s="205"/>
      <c r="C240" s="205"/>
      <c r="D240" s="205"/>
      <c r="E240" s="206"/>
      <c r="F240" s="205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 ht="12.75" customHeight="1">
      <c r="A241" s="205"/>
      <c r="B241" s="205"/>
      <c r="C241" s="205"/>
      <c r="D241" s="205"/>
      <c r="E241" s="206"/>
      <c r="F241" s="205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 ht="12.75" customHeight="1">
      <c r="A242" s="205"/>
      <c r="B242" s="205"/>
      <c r="C242" s="205"/>
      <c r="D242" s="205"/>
      <c r="E242" s="206"/>
      <c r="F242" s="205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 ht="12.75" customHeight="1">
      <c r="A243" s="205"/>
      <c r="B243" s="205"/>
      <c r="C243" s="205"/>
      <c r="D243" s="205"/>
      <c r="E243" s="206"/>
      <c r="F243" s="205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 ht="12.75" customHeight="1">
      <c r="A244" s="205"/>
      <c r="B244" s="205"/>
      <c r="C244" s="205"/>
      <c r="D244" s="205"/>
      <c r="E244" s="206"/>
      <c r="F244" s="205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 ht="12.75" customHeight="1">
      <c r="A245" s="205"/>
      <c r="B245" s="205"/>
      <c r="C245" s="205"/>
      <c r="D245" s="205"/>
      <c r="E245" s="206"/>
      <c r="F245" s="205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 ht="12.75" customHeight="1">
      <c r="A246" s="205"/>
      <c r="B246" s="205"/>
      <c r="C246" s="205"/>
      <c r="D246" s="205"/>
      <c r="E246" s="206"/>
      <c r="F246" s="205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 ht="12.75" customHeight="1">
      <c r="A247" s="205"/>
      <c r="B247" s="205"/>
      <c r="C247" s="205"/>
      <c r="D247" s="205"/>
      <c r="E247" s="206"/>
      <c r="F247" s="205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 ht="12.75" customHeight="1">
      <c r="A248" s="205"/>
      <c r="B248" s="205"/>
      <c r="C248" s="205"/>
      <c r="D248" s="205"/>
      <c r="E248" s="206"/>
      <c r="F248" s="205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 ht="12.75" customHeight="1">
      <c r="A249" s="205"/>
      <c r="B249" s="205"/>
      <c r="C249" s="205"/>
      <c r="D249" s="205"/>
      <c r="E249" s="206"/>
      <c r="F249" s="205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 ht="12.75" customHeight="1">
      <c r="A250" s="205"/>
      <c r="B250" s="205"/>
      <c r="C250" s="205"/>
      <c r="D250" s="205"/>
      <c r="E250" s="206"/>
      <c r="F250" s="205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 ht="12.75" customHeight="1">
      <c r="A251" s="205"/>
      <c r="B251" s="205"/>
      <c r="C251" s="205"/>
      <c r="D251" s="205"/>
      <c r="E251" s="206"/>
      <c r="F251" s="205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 ht="12.75" customHeight="1">
      <c r="A252" s="205"/>
      <c r="B252" s="205"/>
      <c r="C252" s="205"/>
      <c r="D252" s="205"/>
      <c r="E252" s="206"/>
      <c r="F252" s="205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 ht="12.75" customHeight="1">
      <c r="A253" s="205"/>
      <c r="B253" s="205"/>
      <c r="C253" s="205"/>
      <c r="D253" s="205"/>
      <c r="E253" s="206"/>
      <c r="F253" s="205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 ht="12.75" customHeight="1">
      <c r="A254" s="205"/>
      <c r="B254" s="205"/>
      <c r="C254" s="205"/>
      <c r="D254" s="205"/>
      <c r="E254" s="206"/>
      <c r="F254" s="205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 ht="12.75" customHeight="1">
      <c r="A255" s="205"/>
      <c r="B255" s="205"/>
      <c r="C255" s="205"/>
      <c r="D255" s="205"/>
      <c r="E255" s="206"/>
      <c r="F255" s="205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 ht="12.75" customHeight="1">
      <c r="A256" s="205"/>
      <c r="B256" s="205"/>
      <c r="C256" s="205"/>
      <c r="D256" s="205"/>
      <c r="E256" s="206"/>
      <c r="F256" s="205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 ht="12.75" customHeight="1">
      <c r="A257" s="205"/>
      <c r="B257" s="205"/>
      <c r="C257" s="205"/>
      <c r="D257" s="205"/>
      <c r="E257" s="206"/>
      <c r="F257" s="205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 ht="12.75" customHeight="1">
      <c r="A258" s="205"/>
      <c r="B258" s="205"/>
      <c r="C258" s="205"/>
      <c r="D258" s="205"/>
      <c r="E258" s="206"/>
      <c r="F258" s="205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 ht="12.75" customHeight="1">
      <c r="A259" s="205"/>
      <c r="B259" s="205"/>
      <c r="C259" s="205"/>
      <c r="D259" s="205"/>
      <c r="E259" s="206"/>
      <c r="F259" s="205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 ht="12.75" customHeight="1">
      <c r="A260" s="205"/>
      <c r="B260" s="205"/>
      <c r="C260" s="205"/>
      <c r="D260" s="205"/>
      <c r="E260" s="206"/>
      <c r="F260" s="205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 ht="12.75" customHeight="1">
      <c r="A261" s="205"/>
      <c r="B261" s="205"/>
      <c r="C261" s="205"/>
      <c r="D261" s="205"/>
      <c r="E261" s="206"/>
      <c r="F261" s="205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 ht="12.75" customHeight="1">
      <c r="A262" s="205"/>
      <c r="B262" s="205"/>
      <c r="C262" s="205"/>
      <c r="D262" s="205"/>
      <c r="E262" s="206"/>
      <c r="F262" s="205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 ht="12.75" customHeight="1">
      <c r="A263" s="205"/>
      <c r="B263" s="205"/>
      <c r="C263" s="205"/>
      <c r="D263" s="205"/>
      <c r="E263" s="206"/>
      <c r="F263" s="205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 ht="12.75" customHeight="1">
      <c r="A264" s="205"/>
      <c r="B264" s="205"/>
      <c r="C264" s="205"/>
      <c r="D264" s="205"/>
      <c r="E264" s="206"/>
      <c r="F264" s="205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 ht="12.75" customHeight="1">
      <c r="A265" s="205"/>
      <c r="B265" s="205"/>
      <c r="C265" s="205"/>
      <c r="D265" s="205"/>
      <c r="E265" s="206"/>
      <c r="F265" s="205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 ht="12.75" customHeight="1">
      <c r="A266" s="205"/>
      <c r="B266" s="205"/>
      <c r="C266" s="205"/>
      <c r="D266" s="205"/>
      <c r="E266" s="206"/>
      <c r="F266" s="205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 ht="12.75" customHeight="1">
      <c r="A267" s="205"/>
      <c r="B267" s="205"/>
      <c r="C267" s="205"/>
      <c r="D267" s="205"/>
      <c r="E267" s="206"/>
      <c r="F267" s="205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 ht="12.75" customHeight="1">
      <c r="A268" s="205"/>
      <c r="B268" s="205"/>
      <c r="C268" s="205"/>
      <c r="D268" s="205"/>
      <c r="E268" s="206"/>
      <c r="F268" s="205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 ht="12.75" customHeight="1">
      <c r="A269" s="205"/>
      <c r="B269" s="205"/>
      <c r="C269" s="205"/>
      <c r="D269" s="205"/>
      <c r="E269" s="206"/>
      <c r="F269" s="205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 ht="12.75" customHeight="1">
      <c r="A270" s="205"/>
      <c r="B270" s="205"/>
      <c r="C270" s="205"/>
      <c r="D270" s="205"/>
      <c r="E270" s="206"/>
      <c r="F270" s="205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 ht="12.75" customHeight="1">
      <c r="A271" s="205"/>
      <c r="B271" s="205"/>
      <c r="C271" s="205"/>
      <c r="D271" s="205"/>
      <c r="E271" s="206"/>
      <c r="F271" s="205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 ht="12.75" customHeight="1">
      <c r="A272" s="205"/>
      <c r="B272" s="205"/>
      <c r="C272" s="205"/>
      <c r="D272" s="205"/>
      <c r="E272" s="206"/>
      <c r="F272" s="205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 ht="12.75" customHeight="1">
      <c r="A273" s="205"/>
      <c r="B273" s="205"/>
      <c r="C273" s="205"/>
      <c r="D273" s="205"/>
      <c r="E273" s="206"/>
      <c r="F273" s="205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 ht="12.75" customHeight="1">
      <c r="A274" s="205"/>
      <c r="B274" s="205"/>
      <c r="C274" s="205"/>
      <c r="D274" s="205"/>
      <c r="E274" s="206"/>
      <c r="F274" s="205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 ht="12.75" customHeight="1">
      <c r="A275" s="205"/>
      <c r="B275" s="205"/>
      <c r="C275" s="205"/>
      <c r="D275" s="205"/>
      <c r="E275" s="206"/>
      <c r="F275" s="205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 ht="12.75" customHeight="1">
      <c r="A276" s="205"/>
      <c r="B276" s="205"/>
      <c r="C276" s="205"/>
      <c r="D276" s="205"/>
      <c r="E276" s="206"/>
      <c r="F276" s="205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 ht="12.75" customHeight="1">
      <c r="A277" s="205"/>
      <c r="B277" s="205"/>
      <c r="C277" s="205"/>
      <c r="D277" s="205"/>
      <c r="E277" s="206"/>
      <c r="F277" s="205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 ht="12.75" customHeight="1">
      <c r="A278" s="205"/>
      <c r="B278" s="205"/>
      <c r="C278" s="205"/>
      <c r="D278" s="205"/>
      <c r="E278" s="206"/>
      <c r="F278" s="205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 ht="12.75" customHeight="1">
      <c r="A279" s="205"/>
      <c r="B279" s="205"/>
      <c r="C279" s="205"/>
      <c r="D279" s="205"/>
      <c r="E279" s="206"/>
      <c r="F279" s="205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 ht="12.75" customHeight="1">
      <c r="A280" s="205"/>
      <c r="B280" s="205"/>
      <c r="C280" s="205"/>
      <c r="D280" s="205"/>
      <c r="E280" s="206"/>
      <c r="F280" s="205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 ht="12.75" customHeight="1">
      <c r="A281" s="205"/>
      <c r="B281" s="205"/>
      <c r="C281" s="205"/>
      <c r="D281" s="205"/>
      <c r="E281" s="206"/>
      <c r="F281" s="205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 ht="12.75" customHeight="1">
      <c r="A282" s="205"/>
      <c r="B282" s="205"/>
      <c r="C282" s="205"/>
      <c r="D282" s="205"/>
      <c r="E282" s="206"/>
      <c r="F282" s="205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 ht="12.75" customHeight="1">
      <c r="A283" s="205"/>
      <c r="B283" s="205"/>
      <c r="C283" s="205"/>
      <c r="D283" s="205"/>
      <c r="E283" s="206"/>
      <c r="F283" s="205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 ht="12.75" customHeight="1">
      <c r="A284" s="205"/>
      <c r="B284" s="205"/>
      <c r="C284" s="205"/>
      <c r="D284" s="205"/>
      <c r="E284" s="206"/>
      <c r="F284" s="205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 ht="12.75" customHeight="1">
      <c r="A285" s="205"/>
      <c r="B285" s="205"/>
      <c r="C285" s="205"/>
      <c r="D285" s="205"/>
      <c r="E285" s="206"/>
      <c r="F285" s="205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 ht="12.75" customHeight="1">
      <c r="A286" s="205"/>
      <c r="B286" s="205"/>
      <c r="C286" s="205"/>
      <c r="D286" s="205"/>
      <c r="E286" s="206"/>
      <c r="F286" s="205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 ht="12.75" customHeight="1">
      <c r="A287" s="205"/>
      <c r="B287" s="205"/>
      <c r="C287" s="205"/>
      <c r="D287" s="205"/>
      <c r="E287" s="206"/>
      <c r="F287" s="205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 ht="12.75" customHeight="1">
      <c r="A288" s="205"/>
      <c r="B288" s="205"/>
      <c r="C288" s="205"/>
      <c r="D288" s="205"/>
      <c r="E288" s="206"/>
      <c r="F288" s="205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 ht="12.75" customHeight="1">
      <c r="A289" s="205"/>
      <c r="B289" s="205"/>
      <c r="C289" s="205"/>
      <c r="D289" s="205"/>
      <c r="E289" s="206"/>
      <c r="F289" s="205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 ht="12.75" customHeight="1">
      <c r="A290" s="205"/>
      <c r="B290" s="205"/>
      <c r="C290" s="205"/>
      <c r="D290" s="205"/>
      <c r="E290" s="206"/>
      <c r="F290" s="205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 ht="12.75" customHeight="1">
      <c r="A291" s="205"/>
      <c r="B291" s="205"/>
      <c r="C291" s="205"/>
      <c r="D291" s="205"/>
      <c r="E291" s="206"/>
      <c r="F291" s="205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 ht="12.75" customHeight="1">
      <c r="A292" s="205"/>
      <c r="B292" s="205"/>
      <c r="C292" s="205"/>
      <c r="D292" s="205"/>
      <c r="E292" s="206"/>
      <c r="F292" s="205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 ht="12.75" customHeight="1">
      <c r="A293" s="205"/>
      <c r="B293" s="205"/>
      <c r="C293" s="205"/>
      <c r="D293" s="205"/>
      <c r="E293" s="206"/>
      <c r="F293" s="205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 ht="12.75" customHeight="1">
      <c r="A294" s="205"/>
      <c r="B294" s="205"/>
      <c r="C294" s="205"/>
      <c r="D294" s="205"/>
      <c r="E294" s="206"/>
      <c r="F294" s="205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 ht="12.75" customHeight="1">
      <c r="A295" s="205"/>
      <c r="B295" s="205"/>
      <c r="C295" s="205"/>
      <c r="D295" s="205"/>
      <c r="E295" s="206"/>
      <c r="F295" s="205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 ht="12.75" customHeight="1">
      <c r="A296" s="205"/>
      <c r="B296" s="205"/>
      <c r="C296" s="205"/>
      <c r="D296" s="205"/>
      <c r="E296" s="206"/>
      <c r="F296" s="205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 ht="12.75" customHeight="1">
      <c r="A297" s="205"/>
      <c r="B297" s="205"/>
      <c r="C297" s="205"/>
      <c r="D297" s="205"/>
      <c r="E297" s="206"/>
      <c r="F297" s="205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 ht="12.75" customHeight="1">
      <c r="A298" s="205"/>
      <c r="B298" s="205"/>
      <c r="C298" s="205"/>
      <c r="D298" s="205"/>
      <c r="E298" s="206"/>
      <c r="F298" s="205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 ht="12.75" customHeight="1">
      <c r="A299" s="205"/>
      <c r="B299" s="205"/>
      <c r="C299" s="205"/>
      <c r="D299" s="205"/>
      <c r="E299" s="206"/>
      <c r="F299" s="205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 ht="12.75" customHeight="1">
      <c r="A300" s="205"/>
      <c r="B300" s="205"/>
      <c r="C300" s="205"/>
      <c r="D300" s="205"/>
      <c r="E300" s="206"/>
      <c r="F300" s="205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 ht="12.75" customHeight="1">
      <c r="A301" s="205"/>
      <c r="B301" s="205"/>
      <c r="C301" s="205"/>
      <c r="D301" s="205"/>
      <c r="E301" s="206"/>
      <c r="F301" s="205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 ht="12.75" customHeight="1">
      <c r="A302" s="205"/>
      <c r="B302" s="205"/>
      <c r="C302" s="205"/>
      <c r="D302" s="205"/>
      <c r="E302" s="206"/>
      <c r="F302" s="205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 ht="12.75" customHeight="1">
      <c r="A303" s="205"/>
      <c r="B303" s="205"/>
      <c r="C303" s="205"/>
      <c r="D303" s="205"/>
      <c r="E303" s="206"/>
      <c r="F303" s="205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 ht="12.75" customHeight="1">
      <c r="A304" s="205"/>
      <c r="B304" s="205"/>
      <c r="C304" s="205"/>
      <c r="D304" s="205"/>
      <c r="E304" s="206"/>
      <c r="F304" s="205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 ht="12.75" customHeight="1">
      <c r="A305" s="205"/>
      <c r="B305" s="205"/>
      <c r="C305" s="205"/>
      <c r="D305" s="205"/>
      <c r="E305" s="206"/>
      <c r="F305" s="205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 ht="12.75" customHeight="1">
      <c r="A306" s="205"/>
      <c r="B306" s="205"/>
      <c r="C306" s="205"/>
      <c r="D306" s="205"/>
      <c r="E306" s="206"/>
      <c r="F306" s="205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 ht="12.75" customHeight="1">
      <c r="A307" s="205"/>
      <c r="B307" s="205"/>
      <c r="C307" s="205"/>
      <c r="D307" s="205"/>
      <c r="E307" s="206"/>
      <c r="F307" s="205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 ht="12.75" customHeight="1">
      <c r="A308" s="205"/>
      <c r="B308" s="205"/>
      <c r="C308" s="205"/>
      <c r="D308" s="205"/>
      <c r="E308" s="206"/>
      <c r="F308" s="205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 ht="12.75" customHeight="1">
      <c r="A309" s="205"/>
      <c r="B309" s="205"/>
      <c r="C309" s="205"/>
      <c r="D309" s="205"/>
      <c r="E309" s="206"/>
      <c r="F309" s="205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 ht="12.75" customHeight="1">
      <c r="A310" s="205"/>
      <c r="B310" s="205"/>
      <c r="C310" s="205"/>
      <c r="D310" s="205"/>
      <c r="E310" s="206"/>
      <c r="F310" s="205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 ht="12.75" customHeight="1">
      <c r="A311" s="205"/>
      <c r="B311" s="205"/>
      <c r="C311" s="205"/>
      <c r="D311" s="205"/>
      <c r="E311" s="206"/>
      <c r="F311" s="205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 ht="12.75" customHeight="1">
      <c r="A312" s="205"/>
      <c r="B312" s="205"/>
      <c r="C312" s="205"/>
      <c r="D312" s="205"/>
      <c r="E312" s="206"/>
      <c r="F312" s="205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 ht="12.75" customHeight="1">
      <c r="A313" s="205"/>
      <c r="B313" s="205"/>
      <c r="C313" s="205"/>
      <c r="D313" s="205"/>
      <c r="E313" s="206"/>
      <c r="F313" s="205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 ht="12.75" customHeight="1">
      <c r="A314" s="205"/>
      <c r="B314" s="205"/>
      <c r="C314" s="205"/>
      <c r="D314" s="205"/>
      <c r="E314" s="206"/>
      <c r="F314" s="205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 ht="12.75" customHeight="1">
      <c r="A315" s="205"/>
      <c r="B315" s="205"/>
      <c r="C315" s="205"/>
      <c r="D315" s="205"/>
      <c r="E315" s="206"/>
      <c r="F315" s="205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 ht="12.75" customHeight="1">
      <c r="A316" s="205"/>
      <c r="B316" s="205"/>
      <c r="C316" s="205"/>
      <c r="D316" s="205"/>
      <c r="E316" s="206"/>
      <c r="F316" s="205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 ht="12.75" customHeight="1">
      <c r="A317" s="205"/>
      <c r="B317" s="205"/>
      <c r="C317" s="205"/>
      <c r="D317" s="205"/>
      <c r="E317" s="206"/>
      <c r="F317" s="205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 ht="12.75" customHeight="1">
      <c r="A318" s="205"/>
      <c r="B318" s="205"/>
      <c r="C318" s="205"/>
      <c r="D318" s="205"/>
      <c r="E318" s="206"/>
      <c r="F318" s="205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 ht="12.75" customHeight="1">
      <c r="A319" s="205"/>
      <c r="B319" s="205"/>
      <c r="C319" s="205"/>
      <c r="D319" s="205"/>
      <c r="E319" s="206"/>
      <c r="F319" s="205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 ht="12.75" customHeight="1">
      <c r="A320" s="205"/>
      <c r="B320" s="205"/>
      <c r="C320" s="205"/>
      <c r="D320" s="205"/>
      <c r="E320" s="206"/>
      <c r="F320" s="205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 ht="12.75" customHeight="1">
      <c r="A321" s="205"/>
      <c r="B321" s="205"/>
      <c r="C321" s="205"/>
      <c r="D321" s="205"/>
      <c r="E321" s="206"/>
      <c r="F321" s="205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 ht="12.75" customHeight="1">
      <c r="A322" s="205"/>
      <c r="B322" s="205"/>
      <c r="C322" s="205"/>
      <c r="D322" s="205"/>
      <c r="E322" s="206"/>
      <c r="F322" s="205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 ht="12.75" customHeight="1">
      <c r="A323" s="205"/>
      <c r="B323" s="205"/>
      <c r="C323" s="205"/>
      <c r="D323" s="205"/>
      <c r="E323" s="206"/>
      <c r="F323" s="205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 ht="12.75" customHeight="1">
      <c r="A324" s="205"/>
      <c r="B324" s="205"/>
      <c r="C324" s="205"/>
      <c r="D324" s="205"/>
      <c r="E324" s="206"/>
      <c r="F324" s="205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 ht="12.75" customHeight="1">
      <c r="A325" s="205"/>
      <c r="B325" s="205"/>
      <c r="C325" s="205"/>
      <c r="D325" s="205"/>
      <c r="E325" s="206"/>
      <c r="F325" s="205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 ht="12.75" customHeight="1">
      <c r="A326" s="205"/>
      <c r="B326" s="205"/>
      <c r="C326" s="205"/>
      <c r="D326" s="205"/>
      <c r="E326" s="206"/>
      <c r="F326" s="205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 ht="12.75" customHeight="1">
      <c r="A327" s="205"/>
      <c r="B327" s="205"/>
      <c r="C327" s="205"/>
      <c r="D327" s="205"/>
      <c r="E327" s="206"/>
      <c r="F327" s="205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 ht="12.75" customHeight="1">
      <c r="A328" s="205"/>
      <c r="B328" s="205"/>
      <c r="C328" s="205"/>
      <c r="D328" s="205"/>
      <c r="E328" s="206"/>
      <c r="F328" s="205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 ht="12.75" customHeight="1">
      <c r="A329" s="205"/>
      <c r="B329" s="205"/>
      <c r="C329" s="205"/>
      <c r="D329" s="205"/>
      <c r="E329" s="206"/>
      <c r="F329" s="205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 ht="12.75" customHeight="1">
      <c r="A330" s="205"/>
      <c r="B330" s="205"/>
      <c r="C330" s="205"/>
      <c r="D330" s="205"/>
      <c r="E330" s="206"/>
      <c r="F330" s="205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 ht="12.75" customHeight="1">
      <c r="A331" s="205"/>
      <c r="B331" s="205"/>
      <c r="C331" s="205"/>
      <c r="D331" s="205"/>
      <c r="E331" s="206"/>
      <c r="F331" s="205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 ht="12.75" customHeight="1">
      <c r="A332" s="205"/>
      <c r="B332" s="205"/>
      <c r="C332" s="205"/>
      <c r="D332" s="205"/>
      <c r="E332" s="206"/>
      <c r="F332" s="205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 ht="12.75" customHeight="1">
      <c r="A333" s="205"/>
      <c r="B333" s="205"/>
      <c r="C333" s="205"/>
      <c r="D333" s="205"/>
      <c r="E333" s="206"/>
      <c r="F333" s="205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 ht="12.75" customHeight="1">
      <c r="A334" s="205"/>
      <c r="B334" s="205"/>
      <c r="C334" s="205"/>
      <c r="D334" s="205"/>
      <c r="E334" s="206"/>
      <c r="F334" s="205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 ht="12.75" customHeight="1">
      <c r="A335" s="205"/>
      <c r="B335" s="205"/>
      <c r="C335" s="205"/>
      <c r="D335" s="205"/>
      <c r="E335" s="206"/>
      <c r="F335" s="205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 ht="12.75" customHeight="1">
      <c r="A336" s="205"/>
      <c r="B336" s="205"/>
      <c r="C336" s="205"/>
      <c r="D336" s="205"/>
      <c r="E336" s="206"/>
      <c r="F336" s="205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 ht="12.75" customHeight="1">
      <c r="A337" s="205"/>
      <c r="B337" s="205"/>
      <c r="C337" s="205"/>
      <c r="D337" s="205"/>
      <c r="E337" s="206"/>
      <c r="F337" s="205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 ht="12.75" customHeight="1">
      <c r="A338" s="205"/>
      <c r="B338" s="205"/>
      <c r="C338" s="205"/>
      <c r="D338" s="205"/>
      <c r="E338" s="206"/>
      <c r="F338" s="205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 ht="12.75" customHeight="1">
      <c r="A339" s="205"/>
      <c r="B339" s="205"/>
      <c r="C339" s="205"/>
      <c r="D339" s="205"/>
      <c r="E339" s="206"/>
      <c r="F339" s="205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 ht="12.75" customHeight="1">
      <c r="A340" s="205"/>
      <c r="B340" s="205"/>
      <c r="C340" s="205"/>
      <c r="D340" s="205"/>
      <c r="E340" s="206"/>
      <c r="F340" s="205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 ht="12.75" customHeight="1">
      <c r="A341" s="205"/>
      <c r="B341" s="205"/>
      <c r="C341" s="205"/>
      <c r="D341" s="205"/>
      <c r="E341" s="206"/>
      <c r="F341" s="205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 ht="12.75" customHeight="1">
      <c r="A342" s="205"/>
      <c r="B342" s="205"/>
      <c r="C342" s="205"/>
      <c r="D342" s="205"/>
      <c r="E342" s="206"/>
      <c r="F342" s="205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 ht="12.75" customHeight="1">
      <c r="A343" s="205"/>
      <c r="B343" s="205"/>
      <c r="C343" s="205"/>
      <c r="D343" s="205"/>
      <c r="E343" s="206"/>
      <c r="F343" s="205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 ht="12.75" customHeight="1">
      <c r="A344" s="205"/>
      <c r="B344" s="205"/>
      <c r="C344" s="205"/>
      <c r="D344" s="205"/>
      <c r="E344" s="206"/>
      <c r="F344" s="205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 ht="12.75" customHeight="1">
      <c r="A345" s="205"/>
      <c r="B345" s="205"/>
      <c r="C345" s="205"/>
      <c r="D345" s="205"/>
      <c r="E345" s="206"/>
      <c r="F345" s="205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 ht="12.75" customHeight="1">
      <c r="A346" s="205"/>
      <c r="B346" s="205"/>
      <c r="C346" s="205"/>
      <c r="D346" s="205"/>
      <c r="E346" s="206"/>
      <c r="F346" s="205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 ht="12.75" customHeight="1">
      <c r="A347" s="205"/>
      <c r="B347" s="205"/>
      <c r="C347" s="205"/>
      <c r="D347" s="205"/>
      <c r="E347" s="206"/>
      <c r="F347" s="205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 ht="12.75" customHeight="1">
      <c r="A348" s="205"/>
      <c r="B348" s="205"/>
      <c r="C348" s="205"/>
      <c r="D348" s="205"/>
      <c r="E348" s="206"/>
      <c r="F348" s="205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 ht="12.75" customHeight="1">
      <c r="A349" s="205"/>
      <c r="B349" s="205"/>
      <c r="C349" s="205"/>
      <c r="D349" s="205"/>
      <c r="E349" s="206"/>
      <c r="F349" s="205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 ht="12.75" customHeight="1">
      <c r="A350" s="205"/>
      <c r="B350" s="205"/>
      <c r="C350" s="205"/>
      <c r="D350" s="205"/>
      <c r="E350" s="206"/>
      <c r="F350" s="205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 ht="12.75" customHeight="1">
      <c r="A351" s="205"/>
      <c r="B351" s="205"/>
      <c r="C351" s="205"/>
      <c r="D351" s="205"/>
      <c r="E351" s="206"/>
      <c r="F351" s="205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 ht="12.75" customHeight="1">
      <c r="A352" s="205"/>
      <c r="B352" s="205"/>
      <c r="C352" s="205"/>
      <c r="D352" s="205"/>
      <c r="E352" s="206"/>
      <c r="F352" s="205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 ht="12.75" customHeight="1">
      <c r="A353" s="205"/>
      <c r="B353" s="205"/>
      <c r="C353" s="205"/>
      <c r="D353" s="205"/>
      <c r="E353" s="206"/>
      <c r="F353" s="205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 ht="12.75" customHeight="1">
      <c r="A354" s="205"/>
      <c r="B354" s="205"/>
      <c r="C354" s="205"/>
      <c r="D354" s="205"/>
      <c r="E354" s="206"/>
      <c r="F354" s="205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 ht="12.75" customHeight="1">
      <c r="A355" s="205"/>
      <c r="B355" s="205"/>
      <c r="C355" s="205"/>
      <c r="D355" s="205"/>
      <c r="E355" s="206"/>
      <c r="F355" s="205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 ht="12.75" customHeight="1">
      <c r="A356" s="205"/>
      <c r="B356" s="205"/>
      <c r="C356" s="205"/>
      <c r="D356" s="205"/>
      <c r="E356" s="206"/>
      <c r="F356" s="205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 ht="12.75" customHeight="1">
      <c r="A357" s="205"/>
      <c r="B357" s="205"/>
      <c r="C357" s="205"/>
      <c r="D357" s="205"/>
      <c r="E357" s="206"/>
      <c r="F357" s="205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 ht="12.75" customHeight="1">
      <c r="A358" s="205"/>
      <c r="B358" s="205"/>
      <c r="C358" s="205"/>
      <c r="D358" s="205"/>
      <c r="E358" s="206"/>
      <c r="F358" s="205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 ht="12.75" customHeight="1">
      <c r="A359" s="205"/>
      <c r="B359" s="205"/>
      <c r="C359" s="205"/>
      <c r="D359" s="205"/>
      <c r="E359" s="206"/>
      <c r="F359" s="205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 ht="12.75" customHeight="1">
      <c r="A360" s="205"/>
      <c r="B360" s="205"/>
      <c r="C360" s="205"/>
      <c r="D360" s="205"/>
      <c r="E360" s="206"/>
      <c r="F360" s="205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 ht="12.75" customHeight="1">
      <c r="A361" s="205"/>
      <c r="B361" s="205"/>
      <c r="C361" s="205"/>
      <c r="D361" s="205"/>
      <c r="E361" s="206"/>
      <c r="F361" s="205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 ht="12.75" customHeight="1">
      <c r="A362" s="205"/>
      <c r="B362" s="205"/>
      <c r="C362" s="205"/>
      <c r="D362" s="205"/>
      <c r="E362" s="206"/>
      <c r="F362" s="205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 ht="12.75" customHeight="1">
      <c r="A363" s="205"/>
      <c r="B363" s="205"/>
      <c r="C363" s="205"/>
      <c r="D363" s="205"/>
      <c r="E363" s="206"/>
      <c r="F363" s="205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 ht="12.75" customHeight="1">
      <c r="A364" s="205"/>
      <c r="B364" s="205"/>
      <c r="C364" s="205"/>
      <c r="D364" s="205"/>
      <c r="E364" s="206"/>
      <c r="F364" s="205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 ht="12.75" customHeight="1">
      <c r="A365" s="205"/>
      <c r="B365" s="205"/>
      <c r="C365" s="205"/>
      <c r="D365" s="205"/>
      <c r="E365" s="206"/>
      <c r="F365" s="205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 ht="12.75" customHeight="1">
      <c r="A366" s="205"/>
      <c r="B366" s="205"/>
      <c r="C366" s="205"/>
      <c r="D366" s="205"/>
      <c r="E366" s="206"/>
      <c r="F366" s="205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 ht="12.75" customHeight="1">
      <c r="A367" s="205"/>
      <c r="B367" s="205"/>
      <c r="C367" s="205"/>
      <c r="D367" s="205"/>
      <c r="E367" s="206"/>
      <c r="F367" s="205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 ht="12.75" customHeight="1">
      <c r="A368" s="205"/>
      <c r="B368" s="205"/>
      <c r="C368" s="205"/>
      <c r="D368" s="205"/>
      <c r="E368" s="206"/>
      <c r="F368" s="205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 ht="12.75" customHeight="1">
      <c r="A369" s="205"/>
      <c r="B369" s="205"/>
      <c r="C369" s="205"/>
      <c r="D369" s="205"/>
      <c r="E369" s="206"/>
      <c r="F369" s="205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 ht="12.75" customHeight="1">
      <c r="A370" s="205"/>
      <c r="B370" s="205"/>
      <c r="C370" s="205"/>
      <c r="D370" s="205"/>
      <c r="E370" s="206"/>
      <c r="F370" s="205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 ht="12.75" customHeight="1">
      <c r="A371" s="205"/>
      <c r="B371" s="205"/>
      <c r="C371" s="205"/>
      <c r="D371" s="205"/>
      <c r="E371" s="206"/>
      <c r="F371" s="205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 ht="12.75" customHeight="1">
      <c r="A372" s="205"/>
      <c r="B372" s="205"/>
      <c r="C372" s="205"/>
      <c r="D372" s="205"/>
      <c r="E372" s="206"/>
      <c r="F372" s="205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 ht="12.75" customHeight="1">
      <c r="A373" s="205"/>
      <c r="B373" s="205"/>
      <c r="C373" s="205"/>
      <c r="D373" s="205"/>
      <c r="E373" s="206"/>
      <c r="F373" s="205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 ht="12.75" customHeight="1">
      <c r="A374" s="205"/>
      <c r="B374" s="205"/>
      <c r="C374" s="205"/>
      <c r="D374" s="205"/>
      <c r="E374" s="206"/>
      <c r="F374" s="205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 ht="12.75" customHeight="1">
      <c r="A375" s="205"/>
      <c r="B375" s="205"/>
      <c r="C375" s="205"/>
      <c r="D375" s="205"/>
      <c r="E375" s="206"/>
      <c r="F375" s="205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 ht="12.75" customHeight="1">
      <c r="A376" s="205"/>
      <c r="B376" s="205"/>
      <c r="C376" s="205"/>
      <c r="D376" s="205"/>
      <c r="E376" s="206"/>
      <c r="F376" s="205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 ht="12.75" customHeight="1">
      <c r="A377" s="205"/>
      <c r="B377" s="205"/>
      <c r="C377" s="205"/>
      <c r="D377" s="205"/>
      <c r="E377" s="206"/>
      <c r="F377" s="205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 ht="12.75" customHeight="1">
      <c r="A378" s="205"/>
      <c r="B378" s="205"/>
      <c r="C378" s="205"/>
      <c r="D378" s="205"/>
      <c r="E378" s="206"/>
      <c r="F378" s="205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 ht="12.75" customHeight="1">
      <c r="A379" s="205"/>
      <c r="B379" s="205"/>
      <c r="C379" s="205"/>
      <c r="D379" s="205"/>
      <c r="E379" s="206"/>
      <c r="F379" s="205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 ht="12.75" customHeight="1">
      <c r="A380" s="205"/>
      <c r="B380" s="205"/>
      <c r="C380" s="205"/>
      <c r="D380" s="205"/>
      <c r="E380" s="206"/>
      <c r="F380" s="205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 ht="12.75" customHeight="1">
      <c r="A381" s="205"/>
      <c r="B381" s="205"/>
      <c r="C381" s="205"/>
      <c r="D381" s="205"/>
      <c r="E381" s="206"/>
      <c r="F381" s="205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 ht="12.75" customHeight="1">
      <c r="A382" s="205"/>
      <c r="B382" s="205"/>
      <c r="C382" s="205"/>
      <c r="D382" s="205"/>
      <c r="E382" s="206"/>
      <c r="F382" s="205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 ht="12.75" customHeight="1">
      <c r="A383" s="205"/>
      <c r="B383" s="205"/>
      <c r="C383" s="205"/>
      <c r="D383" s="205"/>
      <c r="E383" s="206"/>
      <c r="F383" s="205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 ht="12.75" customHeight="1">
      <c r="A384" s="205"/>
      <c r="B384" s="205"/>
      <c r="C384" s="205"/>
      <c r="D384" s="205"/>
      <c r="E384" s="206"/>
      <c r="F384" s="205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 ht="12.75" customHeight="1">
      <c r="A385" s="205"/>
      <c r="B385" s="205"/>
      <c r="C385" s="205"/>
      <c r="D385" s="205"/>
      <c r="E385" s="206"/>
      <c r="F385" s="205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 ht="12.75" customHeight="1">
      <c r="A386" s="205"/>
      <c r="B386" s="205"/>
      <c r="C386" s="205"/>
      <c r="D386" s="205"/>
      <c r="E386" s="206"/>
      <c r="F386" s="205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 ht="12.75" customHeight="1">
      <c r="A387" s="205"/>
      <c r="B387" s="205"/>
      <c r="C387" s="205"/>
      <c r="D387" s="205"/>
      <c r="E387" s="206"/>
      <c r="F387" s="205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 ht="12.75" customHeight="1">
      <c r="A388" s="205"/>
      <c r="B388" s="205"/>
      <c r="C388" s="205"/>
      <c r="D388" s="205"/>
      <c r="E388" s="206"/>
      <c r="F388" s="205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 ht="12.75" customHeight="1">
      <c r="A389" s="205"/>
      <c r="B389" s="205"/>
      <c r="C389" s="205"/>
      <c r="D389" s="205"/>
      <c r="E389" s="206"/>
      <c r="F389" s="205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 ht="12.75" customHeight="1">
      <c r="A390" s="205"/>
      <c r="B390" s="205"/>
      <c r="C390" s="205"/>
      <c r="D390" s="205"/>
      <c r="E390" s="206"/>
      <c r="F390" s="205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 ht="12.75" customHeight="1">
      <c r="A391" s="205"/>
      <c r="B391" s="205"/>
      <c r="C391" s="205"/>
      <c r="D391" s="205"/>
      <c r="E391" s="206"/>
      <c r="F391" s="205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 ht="12.75" customHeight="1">
      <c r="A392" s="205"/>
      <c r="B392" s="205"/>
      <c r="C392" s="205"/>
      <c r="D392" s="205"/>
      <c r="E392" s="206"/>
      <c r="F392" s="205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 ht="12.75" customHeight="1">
      <c r="A393" s="205"/>
      <c r="B393" s="205"/>
      <c r="C393" s="205"/>
      <c r="D393" s="205"/>
      <c r="E393" s="206"/>
      <c r="F393" s="205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 ht="12.75" customHeight="1">
      <c r="A394" s="205"/>
      <c r="B394" s="205"/>
      <c r="C394" s="205"/>
      <c r="D394" s="205"/>
      <c r="E394" s="206"/>
      <c r="F394" s="205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 ht="12.75" customHeight="1">
      <c r="A395" s="205"/>
      <c r="B395" s="205"/>
      <c r="C395" s="205"/>
      <c r="D395" s="205"/>
      <c r="E395" s="206"/>
      <c r="F395" s="205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 ht="12.75" customHeight="1">
      <c r="A396" s="205"/>
      <c r="B396" s="205"/>
      <c r="C396" s="205"/>
      <c r="D396" s="205"/>
      <c r="E396" s="206"/>
      <c r="F396" s="205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 ht="12.75" customHeight="1">
      <c r="A397" s="205"/>
      <c r="B397" s="205"/>
      <c r="C397" s="205"/>
      <c r="D397" s="205"/>
      <c r="E397" s="206"/>
      <c r="F397" s="205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 ht="12.75" customHeight="1">
      <c r="A398" s="205"/>
      <c r="B398" s="205"/>
      <c r="C398" s="205"/>
      <c r="D398" s="205"/>
      <c r="E398" s="206"/>
      <c r="F398" s="205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 ht="12.75" customHeight="1">
      <c r="A399" s="205"/>
      <c r="B399" s="205"/>
      <c r="C399" s="205"/>
      <c r="D399" s="205"/>
      <c r="E399" s="206"/>
      <c r="F399" s="205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 ht="12.75" customHeight="1">
      <c r="A400" s="205"/>
      <c r="B400" s="205"/>
      <c r="C400" s="205"/>
      <c r="D400" s="205"/>
      <c r="E400" s="206"/>
      <c r="F400" s="205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 ht="12.75" customHeight="1">
      <c r="A401" s="205"/>
      <c r="B401" s="205"/>
      <c r="C401" s="205"/>
      <c r="D401" s="205"/>
      <c r="E401" s="206"/>
      <c r="F401" s="205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 ht="12.75" customHeight="1">
      <c r="A402" s="205"/>
      <c r="B402" s="205"/>
      <c r="C402" s="205"/>
      <c r="D402" s="205"/>
      <c r="E402" s="206"/>
      <c r="F402" s="205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 ht="12.75" customHeight="1">
      <c r="A403" s="205"/>
      <c r="B403" s="205"/>
      <c r="C403" s="205"/>
      <c r="D403" s="205"/>
      <c r="E403" s="206"/>
      <c r="F403" s="205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 ht="12.75" customHeight="1">
      <c r="A404" s="205"/>
      <c r="B404" s="205"/>
      <c r="C404" s="205"/>
      <c r="D404" s="205"/>
      <c r="E404" s="206"/>
      <c r="F404" s="205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 ht="12.75" customHeight="1">
      <c r="A405" s="205"/>
      <c r="B405" s="205"/>
      <c r="C405" s="205"/>
      <c r="D405" s="205"/>
      <c r="E405" s="206"/>
      <c r="F405" s="205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 ht="12.75" customHeight="1">
      <c r="A406" s="205"/>
      <c r="B406" s="205"/>
      <c r="C406" s="205"/>
      <c r="D406" s="205"/>
      <c r="E406" s="206"/>
      <c r="F406" s="205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 ht="12.75" customHeight="1">
      <c r="A407" s="205"/>
      <c r="B407" s="205"/>
      <c r="C407" s="205"/>
      <c r="D407" s="205"/>
      <c r="E407" s="206"/>
      <c r="F407" s="205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 ht="12.75" customHeight="1">
      <c r="A408" s="205"/>
      <c r="B408" s="205"/>
      <c r="C408" s="205"/>
      <c r="D408" s="205"/>
      <c r="E408" s="206"/>
      <c r="F408" s="205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 ht="12.75" customHeight="1">
      <c r="A409" s="205"/>
      <c r="B409" s="205"/>
      <c r="C409" s="205"/>
      <c r="D409" s="205"/>
      <c r="E409" s="206"/>
      <c r="F409" s="205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 ht="12.75" customHeight="1">
      <c r="A410" s="205"/>
      <c r="B410" s="205"/>
      <c r="C410" s="205"/>
      <c r="D410" s="205"/>
      <c r="E410" s="206"/>
      <c r="F410" s="205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 ht="12.75" customHeight="1">
      <c r="A411" s="205"/>
      <c r="B411" s="205"/>
      <c r="C411" s="205"/>
      <c r="D411" s="205"/>
      <c r="E411" s="206"/>
      <c r="F411" s="205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 ht="12.75" customHeight="1">
      <c r="A412" s="205"/>
      <c r="B412" s="205"/>
      <c r="C412" s="205"/>
      <c r="D412" s="205"/>
      <c r="E412" s="206"/>
      <c r="F412" s="205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 ht="12.75" customHeight="1">
      <c r="A413" s="205"/>
      <c r="B413" s="205"/>
      <c r="C413" s="205"/>
      <c r="D413" s="205"/>
      <c r="E413" s="206"/>
      <c r="F413" s="205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 ht="12.75" customHeight="1">
      <c r="A414" s="205"/>
      <c r="B414" s="205"/>
      <c r="C414" s="205"/>
      <c r="D414" s="205"/>
      <c r="E414" s="206"/>
      <c r="F414" s="205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 ht="12.75" customHeight="1">
      <c r="A415" s="205"/>
      <c r="B415" s="205"/>
      <c r="C415" s="205"/>
      <c r="D415" s="205"/>
      <c r="E415" s="206"/>
      <c r="F415" s="205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 ht="12.75" customHeight="1">
      <c r="A416" s="205"/>
      <c r="B416" s="205"/>
      <c r="C416" s="205"/>
      <c r="D416" s="205"/>
      <c r="E416" s="206"/>
      <c r="F416" s="205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 ht="12.75" customHeight="1">
      <c r="A417" s="205"/>
      <c r="B417" s="205"/>
      <c r="C417" s="205"/>
      <c r="D417" s="205"/>
      <c r="E417" s="206"/>
      <c r="F417" s="205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 ht="12.75" customHeight="1">
      <c r="A418" s="205"/>
      <c r="B418" s="205"/>
      <c r="C418" s="205"/>
      <c r="D418" s="205"/>
      <c r="E418" s="206"/>
      <c r="F418" s="205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 ht="12.75" customHeight="1">
      <c r="A419" s="205"/>
      <c r="B419" s="205"/>
      <c r="C419" s="205"/>
      <c r="D419" s="205"/>
      <c r="E419" s="206"/>
      <c r="F419" s="205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 ht="12.75" customHeight="1">
      <c r="A420" s="205"/>
      <c r="B420" s="205"/>
      <c r="C420" s="205"/>
      <c r="D420" s="205"/>
      <c r="E420" s="206"/>
      <c r="F420" s="205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 ht="12.75" customHeight="1">
      <c r="A421" s="205"/>
      <c r="B421" s="205"/>
      <c r="C421" s="205"/>
      <c r="D421" s="205"/>
      <c r="E421" s="206"/>
      <c r="F421" s="205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 ht="12.75" customHeight="1">
      <c r="A422" s="205"/>
      <c r="B422" s="205"/>
      <c r="C422" s="205"/>
      <c r="D422" s="205"/>
      <c r="E422" s="206"/>
      <c r="F422" s="205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 ht="12.75" customHeight="1">
      <c r="A423" s="205"/>
      <c r="B423" s="205"/>
      <c r="C423" s="205"/>
      <c r="D423" s="205"/>
      <c r="E423" s="206"/>
      <c r="F423" s="205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 ht="12.75" customHeight="1">
      <c r="A424" s="205"/>
      <c r="B424" s="205"/>
      <c r="C424" s="205"/>
      <c r="D424" s="205"/>
      <c r="E424" s="206"/>
      <c r="F424" s="205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 ht="12.75" customHeight="1">
      <c r="A425" s="205"/>
      <c r="B425" s="205"/>
      <c r="C425" s="205"/>
      <c r="D425" s="205"/>
      <c r="E425" s="206"/>
      <c r="F425" s="205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 ht="12.75" customHeight="1">
      <c r="A426" s="205"/>
      <c r="B426" s="205"/>
      <c r="C426" s="205"/>
      <c r="D426" s="205"/>
      <c r="E426" s="206"/>
      <c r="F426" s="205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 ht="12.75" customHeight="1">
      <c r="A427" s="205"/>
      <c r="B427" s="205"/>
      <c r="C427" s="205"/>
      <c r="D427" s="205"/>
      <c r="E427" s="206"/>
      <c r="F427" s="205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 ht="12.75" customHeight="1">
      <c r="A428" s="205"/>
      <c r="B428" s="205"/>
      <c r="C428" s="205"/>
      <c r="D428" s="205"/>
      <c r="E428" s="206"/>
      <c r="F428" s="205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 ht="12.75" customHeight="1">
      <c r="A429" s="205"/>
      <c r="B429" s="205"/>
      <c r="C429" s="205"/>
      <c r="D429" s="205"/>
      <c r="E429" s="206"/>
      <c r="F429" s="205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 ht="12.75" customHeight="1">
      <c r="A430" s="205"/>
      <c r="B430" s="205"/>
      <c r="C430" s="205"/>
      <c r="D430" s="205"/>
      <c r="E430" s="206"/>
      <c r="F430" s="205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 ht="12.75" customHeight="1">
      <c r="A431" s="205"/>
      <c r="B431" s="205"/>
      <c r="C431" s="205"/>
      <c r="D431" s="205"/>
      <c r="E431" s="206"/>
      <c r="F431" s="205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 ht="12.75" customHeight="1">
      <c r="A432" s="205"/>
      <c r="B432" s="205"/>
      <c r="C432" s="205"/>
      <c r="D432" s="205"/>
      <c r="E432" s="206"/>
      <c r="F432" s="205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 ht="12.75" customHeight="1">
      <c r="A433" s="205"/>
      <c r="B433" s="205"/>
      <c r="C433" s="205"/>
      <c r="D433" s="205"/>
      <c r="E433" s="206"/>
      <c r="F433" s="205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 ht="12.75" customHeight="1">
      <c r="A434" s="205"/>
      <c r="B434" s="205"/>
      <c r="C434" s="205"/>
      <c r="D434" s="205"/>
      <c r="E434" s="206"/>
      <c r="F434" s="205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 ht="12.75" customHeight="1">
      <c r="A435" s="205"/>
      <c r="B435" s="205"/>
      <c r="C435" s="205"/>
      <c r="D435" s="205"/>
      <c r="E435" s="206"/>
      <c r="F435" s="205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 ht="12.75" customHeight="1">
      <c r="A436" s="205"/>
      <c r="B436" s="205"/>
      <c r="C436" s="205"/>
      <c r="D436" s="205"/>
      <c r="E436" s="206"/>
      <c r="F436" s="205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 ht="12.75" customHeight="1">
      <c r="A437" s="205"/>
      <c r="B437" s="205"/>
      <c r="C437" s="205"/>
      <c r="D437" s="205"/>
      <c r="E437" s="206"/>
      <c r="F437" s="205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 ht="12.75" customHeight="1">
      <c r="A438" s="205"/>
      <c r="B438" s="205"/>
      <c r="C438" s="205"/>
      <c r="D438" s="205"/>
      <c r="E438" s="206"/>
      <c r="F438" s="205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 ht="12.75" customHeight="1">
      <c r="A439" s="205"/>
      <c r="B439" s="205"/>
      <c r="C439" s="205"/>
      <c r="D439" s="205"/>
      <c r="E439" s="206"/>
      <c r="F439" s="205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 ht="12.75" customHeight="1">
      <c r="A440" s="205"/>
      <c r="B440" s="205"/>
      <c r="C440" s="205"/>
      <c r="D440" s="205"/>
      <c r="E440" s="206"/>
      <c r="F440" s="205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 ht="12.75" customHeight="1">
      <c r="A441" s="205"/>
      <c r="B441" s="205"/>
      <c r="C441" s="205"/>
      <c r="D441" s="205"/>
      <c r="E441" s="206"/>
      <c r="F441" s="205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 ht="12.75" customHeight="1">
      <c r="A442" s="205"/>
      <c r="B442" s="205"/>
      <c r="C442" s="205"/>
      <c r="D442" s="205"/>
      <c r="E442" s="206"/>
      <c r="F442" s="205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 ht="12.75" customHeight="1">
      <c r="A443" s="205"/>
      <c r="B443" s="205"/>
      <c r="C443" s="205"/>
      <c r="D443" s="205"/>
      <c r="E443" s="206"/>
      <c r="F443" s="205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 ht="12.75" customHeight="1">
      <c r="A444" s="205"/>
      <c r="B444" s="205"/>
      <c r="C444" s="205"/>
      <c r="D444" s="205"/>
      <c r="E444" s="206"/>
      <c r="F444" s="205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 ht="12.75" customHeight="1">
      <c r="A445" s="205"/>
      <c r="B445" s="205"/>
      <c r="C445" s="205"/>
      <c r="D445" s="205"/>
      <c r="E445" s="206"/>
      <c r="F445" s="205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 ht="12.75" customHeight="1">
      <c r="A446" s="205"/>
      <c r="B446" s="205"/>
      <c r="C446" s="205"/>
      <c r="D446" s="205"/>
      <c r="E446" s="206"/>
      <c r="F446" s="205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 ht="12.75" customHeight="1">
      <c r="A447" s="205"/>
      <c r="B447" s="205"/>
      <c r="C447" s="205"/>
      <c r="D447" s="205"/>
      <c r="E447" s="206"/>
      <c r="F447" s="205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 ht="12.75" customHeight="1">
      <c r="A448" s="205"/>
      <c r="B448" s="205"/>
      <c r="C448" s="205"/>
      <c r="D448" s="205"/>
      <c r="E448" s="206"/>
      <c r="F448" s="205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 ht="12.75" customHeight="1">
      <c r="A449" s="205"/>
      <c r="B449" s="205"/>
      <c r="C449" s="205"/>
      <c r="D449" s="205"/>
      <c r="E449" s="206"/>
      <c r="F449" s="205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 ht="12.75" customHeight="1">
      <c r="A450" s="205"/>
      <c r="B450" s="205"/>
      <c r="C450" s="205"/>
      <c r="D450" s="205"/>
      <c r="E450" s="206"/>
      <c r="F450" s="205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 ht="12.75" customHeight="1">
      <c r="A451" s="205"/>
      <c r="B451" s="205"/>
      <c r="C451" s="205"/>
      <c r="D451" s="205"/>
      <c r="E451" s="206"/>
      <c r="F451" s="205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 ht="12.75" customHeight="1">
      <c r="A452" s="205"/>
      <c r="B452" s="205"/>
      <c r="C452" s="205"/>
      <c r="D452" s="205"/>
      <c r="E452" s="206"/>
      <c r="F452" s="205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 ht="12.75" customHeight="1">
      <c r="A453" s="205"/>
      <c r="B453" s="205"/>
      <c r="C453" s="205"/>
      <c r="D453" s="205"/>
      <c r="E453" s="206"/>
      <c r="F453" s="205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 ht="12.75" customHeight="1">
      <c r="A454" s="205"/>
      <c r="B454" s="205"/>
      <c r="C454" s="205"/>
      <c r="D454" s="205"/>
      <c r="E454" s="206"/>
      <c r="F454" s="205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 ht="12.75" customHeight="1">
      <c r="A455" s="205"/>
      <c r="B455" s="205"/>
      <c r="C455" s="205"/>
      <c r="D455" s="205"/>
      <c r="E455" s="206"/>
      <c r="F455" s="205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 ht="12.75" customHeight="1">
      <c r="A456" s="205"/>
      <c r="B456" s="205"/>
      <c r="C456" s="205"/>
      <c r="D456" s="205"/>
      <c r="E456" s="206"/>
      <c r="F456" s="205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 ht="12.75" customHeight="1">
      <c r="A457" s="205"/>
      <c r="B457" s="205"/>
      <c r="C457" s="205"/>
      <c r="D457" s="205"/>
      <c r="E457" s="206"/>
      <c r="F457" s="205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 ht="12.75" customHeight="1">
      <c r="A458" s="205"/>
      <c r="B458" s="205"/>
      <c r="C458" s="205"/>
      <c r="D458" s="205"/>
      <c r="E458" s="206"/>
      <c r="F458" s="205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 ht="12.75" customHeight="1">
      <c r="A459" s="205"/>
      <c r="B459" s="205"/>
      <c r="C459" s="205"/>
      <c r="D459" s="205"/>
      <c r="E459" s="206"/>
      <c r="F459" s="205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 ht="12.75" customHeight="1">
      <c r="A460" s="205"/>
      <c r="B460" s="205"/>
      <c r="C460" s="205"/>
      <c r="D460" s="205"/>
      <c r="E460" s="206"/>
      <c r="F460" s="205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 ht="12.75" customHeight="1">
      <c r="A461" s="205"/>
      <c r="B461" s="205"/>
      <c r="C461" s="205"/>
      <c r="D461" s="205"/>
      <c r="E461" s="206"/>
      <c r="F461" s="205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 ht="12.75" customHeight="1">
      <c r="A462" s="205"/>
      <c r="B462" s="205"/>
      <c r="C462" s="205"/>
      <c r="D462" s="205"/>
      <c r="E462" s="206"/>
      <c r="F462" s="205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 ht="12.75" customHeight="1">
      <c r="A463" s="205"/>
      <c r="B463" s="205"/>
      <c r="C463" s="205"/>
      <c r="D463" s="205"/>
      <c r="E463" s="206"/>
      <c r="F463" s="205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 ht="12.75" customHeight="1">
      <c r="A464" s="205"/>
      <c r="B464" s="205"/>
      <c r="C464" s="205"/>
      <c r="D464" s="205"/>
      <c r="E464" s="206"/>
      <c r="F464" s="205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 ht="12.75" customHeight="1">
      <c r="A465" s="205"/>
      <c r="B465" s="205"/>
      <c r="C465" s="205"/>
      <c r="D465" s="205"/>
      <c r="E465" s="206"/>
      <c r="F465" s="205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 ht="12.75" customHeight="1">
      <c r="A466" s="205"/>
      <c r="B466" s="205"/>
      <c r="C466" s="205"/>
      <c r="D466" s="205"/>
      <c r="E466" s="206"/>
      <c r="F466" s="205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 ht="12.75" customHeight="1">
      <c r="A467" s="205"/>
      <c r="B467" s="205"/>
      <c r="C467" s="205"/>
      <c r="D467" s="205"/>
      <c r="E467" s="206"/>
      <c r="F467" s="205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 ht="12.75" customHeight="1">
      <c r="A468" s="205"/>
      <c r="B468" s="205"/>
      <c r="C468" s="205"/>
      <c r="D468" s="205"/>
      <c r="E468" s="206"/>
      <c r="F468" s="205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 ht="12.75" customHeight="1">
      <c r="A469" s="205"/>
      <c r="B469" s="205"/>
      <c r="C469" s="205"/>
      <c r="D469" s="205"/>
      <c r="E469" s="206"/>
      <c r="F469" s="205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 ht="12.75" customHeight="1">
      <c r="A470" s="205"/>
      <c r="B470" s="205"/>
      <c r="C470" s="205"/>
      <c r="D470" s="205"/>
      <c r="E470" s="206"/>
      <c r="F470" s="205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 ht="12.75" customHeight="1">
      <c r="A471" s="205"/>
      <c r="B471" s="205"/>
      <c r="C471" s="205"/>
      <c r="D471" s="205"/>
      <c r="E471" s="206"/>
      <c r="F471" s="205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 ht="12.75" customHeight="1">
      <c r="A472" s="205"/>
      <c r="B472" s="205"/>
      <c r="C472" s="205"/>
      <c r="D472" s="205"/>
      <c r="E472" s="206"/>
      <c r="F472" s="205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 ht="12.75" customHeight="1">
      <c r="A473" s="205"/>
      <c r="B473" s="205"/>
      <c r="C473" s="205"/>
      <c r="D473" s="205"/>
      <c r="E473" s="206"/>
      <c r="F473" s="205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 ht="12.75" customHeight="1">
      <c r="A474" s="205"/>
      <c r="B474" s="205"/>
      <c r="C474" s="205"/>
      <c r="D474" s="205"/>
      <c r="E474" s="206"/>
      <c r="F474" s="205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 ht="12.75" customHeight="1">
      <c r="A475" s="205"/>
      <c r="B475" s="205"/>
      <c r="C475" s="205"/>
      <c r="D475" s="205"/>
      <c r="E475" s="206"/>
      <c r="F475" s="205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 ht="12.75" customHeight="1">
      <c r="A476" s="205"/>
      <c r="B476" s="205"/>
      <c r="C476" s="205"/>
      <c r="D476" s="205"/>
      <c r="E476" s="206"/>
      <c r="F476" s="205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 ht="12.75" customHeight="1">
      <c r="A477" s="205"/>
      <c r="B477" s="205"/>
      <c r="C477" s="205"/>
      <c r="D477" s="205"/>
      <c r="E477" s="206"/>
      <c r="F477" s="205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 ht="12.75" customHeight="1">
      <c r="A478" s="205"/>
      <c r="B478" s="205"/>
      <c r="C478" s="205"/>
      <c r="D478" s="205"/>
      <c r="E478" s="206"/>
      <c r="F478" s="205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 ht="12.75" customHeight="1">
      <c r="A479" s="205"/>
      <c r="B479" s="205"/>
      <c r="C479" s="205"/>
      <c r="D479" s="205"/>
      <c r="E479" s="206"/>
      <c r="F479" s="205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 ht="12.75" customHeight="1">
      <c r="A480" s="205"/>
      <c r="B480" s="205"/>
      <c r="C480" s="205"/>
      <c r="D480" s="205"/>
      <c r="E480" s="206"/>
      <c r="F480" s="205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 ht="12.75" customHeight="1">
      <c r="A481" s="205"/>
      <c r="B481" s="205"/>
      <c r="C481" s="205"/>
      <c r="D481" s="205"/>
      <c r="E481" s="206"/>
      <c r="F481" s="205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 ht="12.75" customHeight="1">
      <c r="A482" s="205"/>
      <c r="B482" s="205"/>
      <c r="C482" s="205"/>
      <c r="D482" s="205"/>
      <c r="E482" s="206"/>
      <c r="F482" s="205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 ht="12.75" customHeight="1">
      <c r="A483" s="205"/>
      <c r="B483" s="205"/>
      <c r="C483" s="205"/>
      <c r="D483" s="205"/>
      <c r="E483" s="206"/>
      <c r="F483" s="205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 ht="12.75" customHeight="1">
      <c r="A484" s="205"/>
      <c r="B484" s="205"/>
      <c r="C484" s="205"/>
      <c r="D484" s="205"/>
      <c r="E484" s="206"/>
      <c r="F484" s="205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 ht="12.75" customHeight="1">
      <c r="A485" s="205"/>
      <c r="B485" s="205"/>
      <c r="C485" s="205"/>
      <c r="D485" s="205"/>
      <c r="E485" s="206"/>
      <c r="F485" s="205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 ht="12.75" customHeight="1">
      <c r="A486" s="205"/>
      <c r="B486" s="205"/>
      <c r="C486" s="205"/>
      <c r="D486" s="205"/>
      <c r="E486" s="206"/>
      <c r="F486" s="205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 ht="12.75" customHeight="1">
      <c r="A487" s="205"/>
      <c r="B487" s="205"/>
      <c r="C487" s="205"/>
      <c r="D487" s="205"/>
      <c r="E487" s="206"/>
      <c r="F487" s="205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 ht="12.75" customHeight="1">
      <c r="A488" s="205"/>
      <c r="B488" s="205"/>
      <c r="C488" s="205"/>
      <c r="D488" s="205"/>
      <c r="E488" s="206"/>
      <c r="F488" s="205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 ht="12.75" customHeight="1">
      <c r="A489" s="205"/>
      <c r="B489" s="205"/>
      <c r="C489" s="205"/>
      <c r="D489" s="205"/>
      <c r="E489" s="206"/>
      <c r="F489" s="205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 ht="12.75" customHeight="1">
      <c r="A490" s="205"/>
      <c r="B490" s="205"/>
      <c r="C490" s="205"/>
      <c r="D490" s="205"/>
      <c r="E490" s="206"/>
      <c r="F490" s="205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 ht="12.75" customHeight="1">
      <c r="A491" s="205"/>
      <c r="B491" s="205"/>
      <c r="C491" s="205"/>
      <c r="D491" s="205"/>
      <c r="E491" s="206"/>
      <c r="F491" s="205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 ht="12.75" customHeight="1">
      <c r="A492" s="205"/>
      <c r="B492" s="205"/>
      <c r="C492" s="205"/>
      <c r="D492" s="205"/>
      <c r="E492" s="206"/>
      <c r="F492" s="205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 ht="12.75" customHeight="1">
      <c r="A493" s="205"/>
      <c r="B493" s="205"/>
      <c r="C493" s="205"/>
      <c r="D493" s="205"/>
      <c r="E493" s="206"/>
      <c r="F493" s="205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 ht="12.75" customHeight="1">
      <c r="A494" s="205"/>
      <c r="B494" s="205"/>
      <c r="C494" s="205"/>
      <c r="D494" s="205"/>
      <c r="E494" s="206"/>
      <c r="F494" s="205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 ht="12.75" customHeight="1">
      <c r="A495" s="205"/>
      <c r="B495" s="205"/>
      <c r="C495" s="205"/>
      <c r="D495" s="205"/>
      <c r="E495" s="206"/>
      <c r="F495" s="205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 ht="12.75" customHeight="1">
      <c r="A496" s="205"/>
      <c r="B496" s="205"/>
      <c r="C496" s="205"/>
      <c r="D496" s="205"/>
      <c r="E496" s="206"/>
      <c r="F496" s="205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 ht="12.75" customHeight="1">
      <c r="A497" s="205"/>
      <c r="B497" s="205"/>
      <c r="C497" s="205"/>
      <c r="D497" s="205"/>
      <c r="E497" s="206"/>
      <c r="F497" s="205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 ht="12.75" customHeight="1">
      <c r="A498" s="205"/>
      <c r="B498" s="205"/>
      <c r="C498" s="205"/>
      <c r="D498" s="205"/>
      <c r="E498" s="206"/>
      <c r="F498" s="205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 ht="12.75" customHeight="1">
      <c r="A499" s="205"/>
      <c r="B499" s="205"/>
      <c r="C499" s="205"/>
      <c r="D499" s="205"/>
      <c r="E499" s="206"/>
      <c r="F499" s="205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 ht="12.75" customHeight="1">
      <c r="A500" s="205"/>
      <c r="B500" s="205"/>
      <c r="C500" s="205"/>
      <c r="D500" s="205"/>
      <c r="E500" s="206"/>
      <c r="F500" s="205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 ht="12.75" customHeight="1">
      <c r="A501" s="205"/>
      <c r="B501" s="205"/>
      <c r="C501" s="205"/>
      <c r="D501" s="205"/>
      <c r="E501" s="206"/>
      <c r="F501" s="205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 ht="12.75" customHeight="1">
      <c r="A502" s="205"/>
      <c r="B502" s="205"/>
      <c r="C502" s="205"/>
      <c r="D502" s="205"/>
      <c r="E502" s="206"/>
      <c r="F502" s="205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 ht="12.75" customHeight="1">
      <c r="A503" s="205"/>
      <c r="B503" s="205"/>
      <c r="C503" s="205"/>
      <c r="D503" s="205"/>
      <c r="E503" s="206"/>
      <c r="F503" s="205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 ht="12.75" customHeight="1">
      <c r="A504" s="205"/>
      <c r="B504" s="205"/>
      <c r="C504" s="205"/>
      <c r="D504" s="205"/>
      <c r="E504" s="206"/>
      <c r="F504" s="205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 ht="12.75" customHeight="1">
      <c r="A505" s="205"/>
      <c r="B505" s="205"/>
      <c r="C505" s="205"/>
      <c r="D505" s="205"/>
      <c r="E505" s="206"/>
      <c r="F505" s="205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 ht="12.75" customHeight="1">
      <c r="A506" s="205"/>
      <c r="B506" s="205"/>
      <c r="C506" s="205"/>
      <c r="D506" s="205"/>
      <c r="E506" s="206"/>
      <c r="F506" s="205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 ht="12.75" customHeight="1">
      <c r="A507" s="205"/>
      <c r="B507" s="205"/>
      <c r="C507" s="205"/>
      <c r="D507" s="205"/>
      <c r="E507" s="206"/>
      <c r="F507" s="205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 ht="12.75" customHeight="1">
      <c r="A508" s="205"/>
      <c r="B508" s="205"/>
      <c r="C508" s="205"/>
      <c r="D508" s="205"/>
      <c r="E508" s="206"/>
      <c r="F508" s="205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 ht="12.75" customHeight="1">
      <c r="A509" s="205"/>
      <c r="B509" s="205"/>
      <c r="C509" s="205"/>
      <c r="D509" s="205"/>
      <c r="E509" s="206"/>
      <c r="F509" s="205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 ht="12.75" customHeight="1">
      <c r="A510" s="205"/>
      <c r="B510" s="205"/>
      <c r="C510" s="205"/>
      <c r="D510" s="205"/>
      <c r="E510" s="206"/>
      <c r="F510" s="205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 ht="12.75" customHeight="1">
      <c r="A511" s="205"/>
      <c r="B511" s="205"/>
      <c r="C511" s="205"/>
      <c r="D511" s="205"/>
      <c r="E511" s="206"/>
      <c r="F511" s="205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 ht="12.75" customHeight="1">
      <c r="A512" s="205"/>
      <c r="B512" s="205"/>
      <c r="C512" s="205"/>
      <c r="D512" s="205"/>
      <c r="E512" s="206"/>
      <c r="F512" s="205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 ht="12.75" customHeight="1">
      <c r="A513" s="205"/>
      <c r="B513" s="205"/>
      <c r="C513" s="205"/>
      <c r="D513" s="205"/>
      <c r="E513" s="206"/>
      <c r="F513" s="205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 ht="12.75" customHeight="1">
      <c r="A514" s="205"/>
      <c r="B514" s="205"/>
      <c r="C514" s="205"/>
      <c r="D514" s="205"/>
      <c r="E514" s="206"/>
      <c r="F514" s="205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 ht="12.75" customHeight="1">
      <c r="A515" s="205"/>
      <c r="B515" s="205"/>
      <c r="C515" s="205"/>
      <c r="D515" s="205"/>
      <c r="E515" s="206"/>
      <c r="F515" s="205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 ht="12.75" customHeight="1">
      <c r="A516" s="205"/>
      <c r="B516" s="205"/>
      <c r="C516" s="205"/>
      <c r="D516" s="205"/>
      <c r="E516" s="206"/>
      <c r="F516" s="205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 ht="12.75" customHeight="1">
      <c r="A517" s="205"/>
      <c r="B517" s="205"/>
      <c r="C517" s="205"/>
      <c r="D517" s="205"/>
      <c r="E517" s="206"/>
      <c r="F517" s="205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 ht="12.75" customHeight="1">
      <c r="A518" s="205"/>
      <c r="B518" s="205"/>
      <c r="C518" s="205"/>
      <c r="D518" s="205"/>
      <c r="E518" s="206"/>
      <c r="F518" s="205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 ht="12.75" customHeight="1">
      <c r="A519" s="205"/>
      <c r="B519" s="205"/>
      <c r="C519" s="205"/>
      <c r="D519" s="205"/>
      <c r="E519" s="206"/>
      <c r="F519" s="205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 ht="12.75" customHeight="1">
      <c r="A520" s="205"/>
      <c r="B520" s="205"/>
      <c r="C520" s="205"/>
      <c r="D520" s="205"/>
      <c r="E520" s="206"/>
      <c r="F520" s="205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 ht="12.75" customHeight="1">
      <c r="A521" s="205"/>
      <c r="B521" s="205"/>
      <c r="C521" s="205"/>
      <c r="D521" s="205"/>
      <c r="E521" s="206"/>
      <c r="F521" s="205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 ht="12.75" customHeight="1">
      <c r="A522" s="205"/>
      <c r="B522" s="205"/>
      <c r="C522" s="205"/>
      <c r="D522" s="205"/>
      <c r="E522" s="206"/>
      <c r="F522" s="205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 ht="12.75" customHeight="1">
      <c r="A523" s="205"/>
      <c r="B523" s="205"/>
      <c r="C523" s="205"/>
      <c r="D523" s="205"/>
      <c r="E523" s="206"/>
      <c r="F523" s="205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 ht="12.75" customHeight="1">
      <c r="A524" s="205"/>
      <c r="B524" s="205"/>
      <c r="C524" s="205"/>
      <c r="D524" s="205"/>
      <c r="E524" s="206"/>
      <c r="F524" s="205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 ht="12.75" customHeight="1">
      <c r="A525" s="205"/>
      <c r="B525" s="205"/>
      <c r="C525" s="205"/>
      <c r="D525" s="205"/>
      <c r="E525" s="206"/>
      <c r="F525" s="205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 ht="12.75" customHeight="1">
      <c r="A526" s="205"/>
      <c r="B526" s="205"/>
      <c r="C526" s="205"/>
      <c r="D526" s="205"/>
      <c r="E526" s="206"/>
      <c r="F526" s="205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 ht="12.75" customHeight="1">
      <c r="A527" s="205"/>
      <c r="B527" s="205"/>
      <c r="C527" s="205"/>
      <c r="D527" s="205"/>
      <c r="E527" s="206"/>
      <c r="F527" s="205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 ht="12.75" customHeight="1">
      <c r="A528" s="205"/>
      <c r="B528" s="205"/>
      <c r="C528" s="205"/>
      <c r="D528" s="205"/>
      <c r="E528" s="206"/>
      <c r="F528" s="205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 ht="12.75" customHeight="1">
      <c r="A529" s="205"/>
      <c r="B529" s="205"/>
      <c r="C529" s="205"/>
      <c r="D529" s="205"/>
      <c r="E529" s="206"/>
      <c r="F529" s="205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 ht="12.75" customHeight="1">
      <c r="A530" s="205"/>
      <c r="B530" s="205"/>
      <c r="C530" s="205"/>
      <c r="D530" s="205"/>
      <c r="E530" s="206"/>
      <c r="F530" s="205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 ht="12.75" customHeight="1">
      <c r="A531" s="205"/>
      <c r="B531" s="205"/>
      <c r="C531" s="205"/>
      <c r="D531" s="205"/>
      <c r="E531" s="206"/>
      <c r="F531" s="205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 ht="12.75" customHeight="1">
      <c r="A532" s="205"/>
      <c r="B532" s="205"/>
      <c r="C532" s="205"/>
      <c r="D532" s="205"/>
      <c r="E532" s="206"/>
      <c r="F532" s="205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 ht="12.75" customHeight="1">
      <c r="A533" s="205"/>
      <c r="B533" s="205"/>
      <c r="C533" s="205"/>
      <c r="D533" s="205"/>
      <c r="E533" s="206"/>
      <c r="F533" s="205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 ht="12.75" customHeight="1">
      <c r="A534" s="205"/>
      <c r="B534" s="205"/>
      <c r="C534" s="205"/>
      <c r="D534" s="205"/>
      <c r="E534" s="206"/>
      <c r="F534" s="205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 ht="12.75" customHeight="1">
      <c r="A535" s="205"/>
      <c r="B535" s="205"/>
      <c r="C535" s="205"/>
      <c r="D535" s="205"/>
      <c r="E535" s="206"/>
      <c r="F535" s="205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 ht="12.75" customHeight="1">
      <c r="A536" s="205"/>
      <c r="B536" s="205"/>
      <c r="C536" s="205"/>
      <c r="D536" s="205"/>
      <c r="E536" s="206"/>
      <c r="F536" s="205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 ht="12.75" customHeight="1">
      <c r="A537" s="205"/>
      <c r="B537" s="205"/>
      <c r="C537" s="205"/>
      <c r="D537" s="205"/>
      <c r="E537" s="206"/>
      <c r="F537" s="205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 ht="12.75" customHeight="1">
      <c r="A538" s="205"/>
      <c r="B538" s="205"/>
      <c r="C538" s="205"/>
      <c r="D538" s="205"/>
      <c r="E538" s="206"/>
      <c r="F538" s="205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 ht="12.75" customHeight="1">
      <c r="A539" s="205"/>
      <c r="B539" s="205"/>
      <c r="C539" s="205"/>
      <c r="D539" s="205"/>
      <c r="E539" s="206"/>
      <c r="F539" s="205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 ht="12.75" customHeight="1">
      <c r="A540" s="205"/>
      <c r="B540" s="205"/>
      <c r="C540" s="205"/>
      <c r="D540" s="205"/>
      <c r="E540" s="206"/>
      <c r="F540" s="205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 ht="12.75" customHeight="1">
      <c r="A541" s="205"/>
      <c r="B541" s="205"/>
      <c r="C541" s="205"/>
      <c r="D541" s="205"/>
      <c r="E541" s="206"/>
      <c r="F541" s="205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 ht="12.75" customHeight="1">
      <c r="A542" s="205"/>
      <c r="B542" s="205"/>
      <c r="C542" s="205"/>
      <c r="D542" s="205"/>
      <c r="E542" s="206"/>
      <c r="F542" s="205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 ht="12.75" customHeight="1">
      <c r="A543" s="205"/>
      <c r="B543" s="205"/>
      <c r="C543" s="205"/>
      <c r="D543" s="205"/>
      <c r="E543" s="206"/>
      <c r="F543" s="205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 ht="12.75" customHeight="1">
      <c r="A544" s="205"/>
      <c r="B544" s="205"/>
      <c r="C544" s="205"/>
      <c r="D544" s="205"/>
      <c r="E544" s="206"/>
      <c r="F544" s="205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 ht="12.75" customHeight="1">
      <c r="A545" s="205"/>
      <c r="B545" s="205"/>
      <c r="C545" s="205"/>
      <c r="D545" s="205"/>
      <c r="E545" s="206"/>
      <c r="F545" s="205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 ht="12.75" customHeight="1">
      <c r="A546" s="205"/>
      <c r="B546" s="205"/>
      <c r="C546" s="205"/>
      <c r="D546" s="205"/>
      <c r="E546" s="206"/>
      <c r="F546" s="205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 ht="12.75" customHeight="1">
      <c r="A547" s="205"/>
      <c r="B547" s="205"/>
      <c r="C547" s="205"/>
      <c r="D547" s="205"/>
      <c r="E547" s="206"/>
      <c r="F547" s="205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 ht="12.75" customHeight="1">
      <c r="A548" s="205"/>
      <c r="B548" s="205"/>
      <c r="C548" s="205"/>
      <c r="D548" s="205"/>
      <c r="E548" s="206"/>
      <c r="F548" s="205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 ht="12.75" customHeight="1">
      <c r="A549" s="205"/>
      <c r="B549" s="205"/>
      <c r="C549" s="205"/>
      <c r="D549" s="205"/>
      <c r="E549" s="206"/>
      <c r="F549" s="205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 ht="12.75" customHeight="1">
      <c r="A550" s="205"/>
      <c r="B550" s="205"/>
      <c r="C550" s="205"/>
      <c r="D550" s="205"/>
      <c r="E550" s="206"/>
      <c r="F550" s="205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 ht="12.75" customHeight="1">
      <c r="A551" s="205"/>
      <c r="B551" s="205"/>
      <c r="C551" s="205"/>
      <c r="D551" s="205"/>
      <c r="E551" s="206"/>
      <c r="F551" s="205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 ht="12.75" customHeight="1">
      <c r="A552" s="205"/>
      <c r="B552" s="205"/>
      <c r="C552" s="205"/>
      <c r="D552" s="205"/>
      <c r="E552" s="206"/>
      <c r="F552" s="205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 ht="12.75" customHeight="1">
      <c r="A553" s="205"/>
      <c r="B553" s="205"/>
      <c r="C553" s="205"/>
      <c r="D553" s="205"/>
      <c r="E553" s="206"/>
      <c r="F553" s="205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 ht="12.75" customHeight="1">
      <c r="A554" s="205"/>
      <c r="B554" s="205"/>
      <c r="C554" s="205"/>
      <c r="D554" s="205"/>
      <c r="E554" s="206"/>
      <c r="F554" s="205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 ht="12.75" customHeight="1">
      <c r="A555" s="205"/>
      <c r="B555" s="205"/>
      <c r="C555" s="205"/>
      <c r="D555" s="205"/>
      <c r="E555" s="206"/>
      <c r="F555" s="205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 ht="12.75" customHeight="1">
      <c r="A556" s="205"/>
      <c r="B556" s="205"/>
      <c r="C556" s="205"/>
      <c r="D556" s="205"/>
      <c r="E556" s="206"/>
      <c r="F556" s="205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 ht="12.75" customHeight="1">
      <c r="A557" s="205"/>
      <c r="B557" s="205"/>
      <c r="C557" s="205"/>
      <c r="D557" s="205"/>
      <c r="E557" s="206"/>
      <c r="F557" s="205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 ht="12.75" customHeight="1">
      <c r="A558" s="205"/>
      <c r="B558" s="205"/>
      <c r="C558" s="205"/>
      <c r="D558" s="205"/>
      <c r="E558" s="206"/>
      <c r="F558" s="205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 ht="12.75" customHeight="1">
      <c r="A559" s="205"/>
      <c r="B559" s="205"/>
      <c r="C559" s="205"/>
      <c r="D559" s="205"/>
      <c r="E559" s="206"/>
      <c r="F559" s="205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 ht="12.75" customHeight="1">
      <c r="A560" s="205"/>
      <c r="B560" s="205"/>
      <c r="C560" s="205"/>
      <c r="D560" s="205"/>
      <c r="E560" s="206"/>
      <c r="F560" s="205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 ht="12.75" customHeight="1">
      <c r="A561" s="205"/>
      <c r="B561" s="205"/>
      <c r="C561" s="205"/>
      <c r="D561" s="205"/>
      <c r="E561" s="206"/>
      <c r="F561" s="205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 ht="12.75" customHeight="1">
      <c r="A562" s="205"/>
      <c r="B562" s="205"/>
      <c r="C562" s="205"/>
      <c r="D562" s="205"/>
      <c r="E562" s="206"/>
      <c r="F562" s="205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 ht="12.75" customHeight="1">
      <c r="A563" s="205"/>
      <c r="B563" s="205"/>
      <c r="C563" s="205"/>
      <c r="D563" s="205"/>
      <c r="E563" s="206"/>
      <c r="F563" s="205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 ht="12.75" customHeight="1">
      <c r="A564" s="205"/>
      <c r="B564" s="205"/>
      <c r="C564" s="205"/>
      <c r="D564" s="205"/>
      <c r="E564" s="206"/>
      <c r="F564" s="205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 ht="12.75" customHeight="1">
      <c r="A565" s="205"/>
      <c r="B565" s="205"/>
      <c r="C565" s="205"/>
      <c r="D565" s="205"/>
      <c r="E565" s="206"/>
      <c r="F565" s="205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 ht="12.75" customHeight="1">
      <c r="A566" s="205"/>
      <c r="B566" s="205"/>
      <c r="C566" s="205"/>
      <c r="D566" s="205"/>
      <c r="E566" s="206"/>
      <c r="F566" s="205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 ht="12.75" customHeight="1">
      <c r="A567" s="205"/>
      <c r="B567" s="205"/>
      <c r="C567" s="205"/>
      <c r="D567" s="205"/>
      <c r="E567" s="206"/>
      <c r="F567" s="205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 ht="12.75" customHeight="1">
      <c r="A568" s="205"/>
      <c r="B568" s="205"/>
      <c r="C568" s="205"/>
      <c r="D568" s="205"/>
      <c r="E568" s="206"/>
      <c r="F568" s="205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 ht="12.75" customHeight="1">
      <c r="A569" s="205"/>
      <c r="B569" s="205"/>
      <c r="C569" s="205"/>
      <c r="D569" s="205"/>
      <c r="E569" s="206"/>
      <c r="F569" s="205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 ht="12.75" customHeight="1">
      <c r="A570" s="205"/>
      <c r="B570" s="205"/>
      <c r="C570" s="205"/>
      <c r="D570" s="205"/>
      <c r="E570" s="206"/>
      <c r="F570" s="205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 ht="12.75" customHeight="1">
      <c r="A571" s="205"/>
      <c r="B571" s="205"/>
      <c r="C571" s="205"/>
      <c r="D571" s="205"/>
      <c r="E571" s="206"/>
      <c r="F571" s="205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 ht="12.75" customHeight="1">
      <c r="A572" s="205"/>
      <c r="B572" s="205"/>
      <c r="C572" s="205"/>
      <c r="D572" s="205"/>
      <c r="E572" s="206"/>
      <c r="F572" s="205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 ht="12.75" customHeight="1">
      <c r="A573" s="205"/>
      <c r="B573" s="205"/>
      <c r="C573" s="205"/>
      <c r="D573" s="205"/>
      <c r="E573" s="206"/>
      <c r="F573" s="205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 ht="12.75" customHeight="1">
      <c r="A574" s="205"/>
      <c r="B574" s="205"/>
      <c r="C574" s="205"/>
      <c r="D574" s="205"/>
      <c r="E574" s="206"/>
      <c r="F574" s="205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 ht="12.75" customHeight="1">
      <c r="A575" s="205"/>
      <c r="B575" s="205"/>
      <c r="C575" s="205"/>
      <c r="D575" s="205"/>
      <c r="E575" s="206"/>
      <c r="F575" s="205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 ht="12.75" customHeight="1">
      <c r="A576" s="205"/>
      <c r="B576" s="205"/>
      <c r="C576" s="205"/>
      <c r="D576" s="205"/>
      <c r="E576" s="206"/>
      <c r="F576" s="205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 ht="12.75" customHeight="1">
      <c r="A577" s="205"/>
      <c r="B577" s="205"/>
      <c r="C577" s="205"/>
      <c r="D577" s="205"/>
      <c r="E577" s="206"/>
      <c r="F577" s="205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 ht="12.75" customHeight="1">
      <c r="A578" s="205"/>
      <c r="B578" s="205"/>
      <c r="C578" s="205"/>
      <c r="D578" s="205"/>
      <c r="E578" s="206"/>
      <c r="F578" s="205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 ht="12.75" customHeight="1">
      <c r="A579" s="205"/>
      <c r="B579" s="205"/>
      <c r="C579" s="205"/>
      <c r="D579" s="205"/>
      <c r="E579" s="206"/>
      <c r="F579" s="205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 ht="12.75" customHeight="1">
      <c r="A580" s="205"/>
      <c r="B580" s="205"/>
      <c r="C580" s="205"/>
      <c r="D580" s="205"/>
      <c r="E580" s="206"/>
      <c r="F580" s="205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 ht="12.75" customHeight="1">
      <c r="A581" s="205"/>
      <c r="B581" s="205"/>
      <c r="C581" s="205"/>
      <c r="D581" s="205"/>
      <c r="E581" s="206"/>
      <c r="F581" s="205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 ht="12.75" customHeight="1">
      <c r="A582" s="205"/>
      <c r="B582" s="205"/>
      <c r="C582" s="205"/>
      <c r="D582" s="205"/>
      <c r="E582" s="206"/>
      <c r="F582" s="205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 ht="12.75" customHeight="1">
      <c r="A583" s="205"/>
      <c r="B583" s="205"/>
      <c r="C583" s="205"/>
      <c r="D583" s="205"/>
      <c r="E583" s="206"/>
      <c r="F583" s="205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 ht="12.75" customHeight="1">
      <c r="A584" s="205"/>
      <c r="B584" s="205"/>
      <c r="C584" s="205"/>
      <c r="D584" s="205"/>
      <c r="E584" s="206"/>
      <c r="F584" s="205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 ht="12.75" customHeight="1">
      <c r="A585" s="205"/>
      <c r="B585" s="205"/>
      <c r="C585" s="205"/>
      <c r="D585" s="205"/>
      <c r="E585" s="206"/>
      <c r="F585" s="205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 ht="12.75" customHeight="1">
      <c r="A586" s="205"/>
      <c r="B586" s="205"/>
      <c r="C586" s="205"/>
      <c r="D586" s="205"/>
      <c r="E586" s="206"/>
      <c r="F586" s="205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 ht="12.75" customHeight="1">
      <c r="A587" s="205"/>
      <c r="B587" s="205"/>
      <c r="C587" s="205"/>
      <c r="D587" s="205"/>
      <c r="E587" s="206"/>
      <c r="F587" s="205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 ht="12.75" customHeight="1">
      <c r="A588" s="205"/>
      <c r="B588" s="205"/>
      <c r="C588" s="205"/>
      <c r="D588" s="205"/>
      <c r="E588" s="206"/>
      <c r="F588" s="205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 ht="12.75" customHeight="1">
      <c r="A589" s="205"/>
      <c r="B589" s="205"/>
      <c r="C589" s="205"/>
      <c r="D589" s="205"/>
      <c r="E589" s="206"/>
      <c r="F589" s="205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 ht="12.75" customHeight="1">
      <c r="A590" s="205"/>
      <c r="B590" s="205"/>
      <c r="C590" s="205"/>
      <c r="D590" s="205"/>
      <c r="E590" s="206"/>
      <c r="F590" s="205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 ht="12.75" customHeight="1">
      <c r="A591" s="205"/>
      <c r="B591" s="205"/>
      <c r="C591" s="205"/>
      <c r="D591" s="205"/>
      <c r="E591" s="206"/>
      <c r="F591" s="205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 ht="12.75" customHeight="1">
      <c r="A592" s="205"/>
      <c r="B592" s="205"/>
      <c r="C592" s="205"/>
      <c r="D592" s="205"/>
      <c r="E592" s="206"/>
      <c r="F592" s="205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 ht="12.75" customHeight="1">
      <c r="A593" s="205"/>
      <c r="B593" s="205"/>
      <c r="C593" s="205"/>
      <c r="D593" s="205"/>
      <c r="E593" s="206"/>
      <c r="F593" s="205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 ht="12.75" customHeight="1">
      <c r="A594" s="205"/>
      <c r="B594" s="205"/>
      <c r="C594" s="205"/>
      <c r="D594" s="205"/>
      <c r="E594" s="206"/>
      <c r="F594" s="205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 ht="12.75" customHeight="1">
      <c r="A595" s="205"/>
      <c r="B595" s="205"/>
      <c r="C595" s="205"/>
      <c r="D595" s="205"/>
      <c r="E595" s="206"/>
      <c r="F595" s="205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 ht="12.75" customHeight="1">
      <c r="A596" s="205"/>
      <c r="B596" s="205"/>
      <c r="C596" s="205"/>
      <c r="D596" s="205"/>
      <c r="E596" s="206"/>
      <c r="F596" s="205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 ht="12.75" customHeight="1">
      <c r="A597" s="205"/>
      <c r="B597" s="205"/>
      <c r="C597" s="205"/>
      <c r="D597" s="205"/>
      <c r="E597" s="206"/>
      <c r="F597" s="205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 ht="12.75" customHeight="1">
      <c r="A598" s="205"/>
      <c r="B598" s="205"/>
      <c r="C598" s="205"/>
      <c r="D598" s="205"/>
      <c r="E598" s="206"/>
      <c r="F598" s="205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 ht="12.75" customHeight="1">
      <c r="A599" s="205"/>
      <c r="B599" s="205"/>
      <c r="C599" s="205"/>
      <c r="D599" s="205"/>
      <c r="E599" s="206"/>
      <c r="F599" s="205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 ht="12.75" customHeight="1">
      <c r="A600" s="205"/>
      <c r="B600" s="205"/>
      <c r="C600" s="205"/>
      <c r="D600" s="205"/>
      <c r="E600" s="206"/>
      <c r="F600" s="205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 ht="12.75" customHeight="1">
      <c r="A601" s="205"/>
      <c r="B601" s="205"/>
      <c r="C601" s="205"/>
      <c r="D601" s="205"/>
      <c r="E601" s="206"/>
      <c r="F601" s="205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 ht="12.75" customHeight="1">
      <c r="A602" s="205"/>
      <c r="B602" s="205"/>
      <c r="C602" s="205"/>
      <c r="D602" s="205"/>
      <c r="E602" s="206"/>
      <c r="F602" s="205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 ht="12.75" customHeight="1">
      <c r="A603" s="205"/>
      <c r="B603" s="205"/>
      <c r="C603" s="205"/>
      <c r="D603" s="205"/>
      <c r="E603" s="206"/>
      <c r="F603" s="205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 ht="12.75" customHeight="1">
      <c r="A604" s="205"/>
      <c r="B604" s="205"/>
      <c r="C604" s="205"/>
      <c r="D604" s="205"/>
      <c r="E604" s="206"/>
      <c r="F604" s="205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 ht="12.75" customHeight="1">
      <c r="A605" s="205"/>
      <c r="B605" s="205"/>
      <c r="C605" s="205"/>
      <c r="D605" s="205"/>
      <c r="E605" s="206"/>
      <c r="F605" s="205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 ht="12.75" customHeight="1">
      <c r="A606" s="205"/>
      <c r="B606" s="205"/>
      <c r="C606" s="205"/>
      <c r="D606" s="205"/>
      <c r="E606" s="206"/>
      <c r="F606" s="205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 ht="12.75" customHeight="1">
      <c r="A607" s="205"/>
      <c r="B607" s="205"/>
      <c r="C607" s="205"/>
      <c r="D607" s="205"/>
      <c r="E607" s="206"/>
      <c r="F607" s="205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 ht="12.75" customHeight="1">
      <c r="A608" s="205"/>
      <c r="B608" s="205"/>
      <c r="C608" s="205"/>
      <c r="D608" s="205"/>
      <c r="E608" s="206"/>
      <c r="F608" s="205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 ht="12.75" customHeight="1">
      <c r="A609" s="205"/>
      <c r="B609" s="205"/>
      <c r="C609" s="205"/>
      <c r="D609" s="205"/>
      <c r="E609" s="206"/>
      <c r="F609" s="205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 ht="12.75" customHeight="1">
      <c r="A610" s="205"/>
      <c r="B610" s="205"/>
      <c r="C610" s="205"/>
      <c r="D610" s="205"/>
      <c r="E610" s="206"/>
      <c r="F610" s="205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 ht="12.75" customHeight="1">
      <c r="A611" s="205"/>
      <c r="B611" s="205"/>
      <c r="C611" s="205"/>
      <c r="D611" s="205"/>
      <c r="E611" s="206"/>
      <c r="F611" s="205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 ht="12.75" customHeight="1">
      <c r="A612" s="205"/>
      <c r="B612" s="205"/>
      <c r="C612" s="205"/>
      <c r="D612" s="205"/>
      <c r="E612" s="206"/>
      <c r="F612" s="205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 ht="12.75" customHeight="1">
      <c r="A613" s="205"/>
      <c r="B613" s="205"/>
      <c r="C613" s="205"/>
      <c r="D613" s="205"/>
      <c r="E613" s="206"/>
      <c r="F613" s="205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 ht="12.75" customHeight="1">
      <c r="A614" s="205"/>
      <c r="B614" s="205"/>
      <c r="C614" s="205"/>
      <c r="D614" s="205"/>
      <c r="E614" s="206"/>
      <c r="F614" s="205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 ht="12.75" customHeight="1">
      <c r="A615" s="205"/>
      <c r="B615" s="205"/>
      <c r="C615" s="205"/>
      <c r="D615" s="205"/>
      <c r="E615" s="206"/>
      <c r="F615" s="205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 ht="12.75" customHeight="1">
      <c r="A616" s="205"/>
      <c r="B616" s="205"/>
      <c r="C616" s="205"/>
      <c r="D616" s="205"/>
      <c r="E616" s="206"/>
      <c r="F616" s="205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 ht="12.75" customHeight="1">
      <c r="A617" s="205"/>
      <c r="B617" s="205"/>
      <c r="C617" s="205"/>
      <c r="D617" s="205"/>
      <c r="E617" s="206"/>
      <c r="F617" s="205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 ht="12.75" customHeight="1">
      <c r="A618" s="205"/>
      <c r="B618" s="205"/>
      <c r="C618" s="205"/>
      <c r="D618" s="205"/>
      <c r="E618" s="206"/>
      <c r="F618" s="205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 ht="12.75" customHeight="1">
      <c r="A619" s="205"/>
      <c r="B619" s="205"/>
      <c r="C619" s="205"/>
      <c r="D619" s="205"/>
      <c r="E619" s="206"/>
      <c r="F619" s="205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 ht="12.75" customHeight="1">
      <c r="A620" s="205"/>
      <c r="B620" s="205"/>
      <c r="C620" s="205"/>
      <c r="D620" s="205"/>
      <c r="E620" s="206"/>
      <c r="F620" s="205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 ht="12.75" customHeight="1">
      <c r="A621" s="205"/>
      <c r="B621" s="205"/>
      <c r="C621" s="205"/>
      <c r="D621" s="205"/>
      <c r="E621" s="206"/>
      <c r="F621" s="205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 ht="12.75" customHeight="1">
      <c r="A622" s="205"/>
      <c r="B622" s="205"/>
      <c r="C622" s="205"/>
      <c r="D622" s="205"/>
      <c r="E622" s="206"/>
      <c r="F622" s="205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 ht="12.75" customHeight="1">
      <c r="A623" s="205"/>
      <c r="B623" s="205"/>
      <c r="C623" s="205"/>
      <c r="D623" s="205"/>
      <c r="E623" s="206"/>
      <c r="F623" s="205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 ht="12.75" customHeight="1">
      <c r="A624" s="205"/>
      <c r="B624" s="205"/>
      <c r="C624" s="205"/>
      <c r="D624" s="205"/>
      <c r="E624" s="206"/>
      <c r="F624" s="205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 ht="12.75" customHeight="1">
      <c r="A625" s="205"/>
      <c r="B625" s="205"/>
      <c r="C625" s="205"/>
      <c r="D625" s="205"/>
      <c r="E625" s="206"/>
      <c r="F625" s="205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 ht="12.75" customHeight="1">
      <c r="A626" s="205"/>
      <c r="B626" s="205"/>
      <c r="C626" s="205"/>
      <c r="D626" s="205"/>
      <c r="E626" s="206"/>
      <c r="F626" s="205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 ht="12.75" customHeight="1">
      <c r="A627" s="205"/>
      <c r="B627" s="205"/>
      <c r="C627" s="205"/>
      <c r="D627" s="205"/>
      <c r="E627" s="206"/>
      <c r="F627" s="205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 ht="12.75" customHeight="1">
      <c r="A628" s="205"/>
      <c r="B628" s="205"/>
      <c r="C628" s="205"/>
      <c r="D628" s="205"/>
      <c r="E628" s="206"/>
      <c r="F628" s="205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 ht="12.75" customHeight="1">
      <c r="A629" s="205"/>
      <c r="B629" s="205"/>
      <c r="C629" s="205"/>
      <c r="D629" s="205"/>
      <c r="E629" s="206"/>
      <c r="F629" s="205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 ht="12.75" customHeight="1">
      <c r="A630" s="205"/>
      <c r="B630" s="205"/>
      <c r="C630" s="205"/>
      <c r="D630" s="205"/>
      <c r="E630" s="206"/>
      <c r="F630" s="205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 ht="12.75" customHeight="1">
      <c r="A631" s="205"/>
      <c r="B631" s="205"/>
      <c r="C631" s="205"/>
      <c r="D631" s="205"/>
      <c r="E631" s="206"/>
      <c r="F631" s="205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 ht="12.75" customHeight="1">
      <c r="A632" s="205"/>
      <c r="B632" s="205"/>
      <c r="C632" s="205"/>
      <c r="D632" s="205"/>
      <c r="E632" s="206"/>
      <c r="F632" s="205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 ht="12.75" customHeight="1">
      <c r="A633" s="205"/>
      <c r="B633" s="205"/>
      <c r="C633" s="205"/>
      <c r="D633" s="205"/>
      <c r="E633" s="206"/>
      <c r="F633" s="205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 ht="12.75" customHeight="1">
      <c r="A634" s="205"/>
      <c r="B634" s="205"/>
      <c r="C634" s="205"/>
      <c r="D634" s="205"/>
      <c r="E634" s="206"/>
      <c r="F634" s="205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 ht="12.75" customHeight="1">
      <c r="A635" s="205"/>
      <c r="B635" s="205"/>
      <c r="C635" s="205"/>
      <c r="D635" s="205"/>
      <c r="E635" s="206"/>
      <c r="F635" s="205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 ht="12.75" customHeight="1">
      <c r="A636" s="205"/>
      <c r="B636" s="205"/>
      <c r="C636" s="205"/>
      <c r="D636" s="205"/>
      <c r="E636" s="206"/>
      <c r="F636" s="205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 ht="12.75" customHeight="1">
      <c r="A637" s="205"/>
      <c r="B637" s="205"/>
      <c r="C637" s="205"/>
      <c r="D637" s="205"/>
      <c r="E637" s="206"/>
      <c r="F637" s="205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 ht="12.75" customHeight="1">
      <c r="A638" s="205"/>
      <c r="B638" s="205"/>
      <c r="C638" s="205"/>
      <c r="D638" s="205"/>
      <c r="E638" s="206"/>
      <c r="F638" s="205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 ht="12.75" customHeight="1">
      <c r="A639" s="205"/>
      <c r="B639" s="205"/>
      <c r="C639" s="205"/>
      <c r="D639" s="205"/>
      <c r="E639" s="206"/>
      <c r="F639" s="205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 ht="12.75" customHeight="1">
      <c r="A640" s="205"/>
      <c r="B640" s="205"/>
      <c r="C640" s="205"/>
      <c r="D640" s="205"/>
      <c r="E640" s="206"/>
      <c r="F640" s="205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 ht="12.75" customHeight="1">
      <c r="A641" s="205"/>
      <c r="B641" s="205"/>
      <c r="C641" s="205"/>
      <c r="D641" s="205"/>
      <c r="E641" s="206"/>
      <c r="F641" s="205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 ht="12.75" customHeight="1">
      <c r="A642" s="205"/>
      <c r="B642" s="205"/>
      <c r="C642" s="205"/>
      <c r="D642" s="205"/>
      <c r="E642" s="206"/>
      <c r="F642" s="205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 ht="12.75" customHeight="1">
      <c r="A643" s="205"/>
      <c r="B643" s="205"/>
      <c r="C643" s="205"/>
      <c r="D643" s="205"/>
      <c r="E643" s="206"/>
      <c r="F643" s="205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 ht="12.75" customHeight="1">
      <c r="A644" s="205"/>
      <c r="B644" s="205"/>
      <c r="C644" s="205"/>
      <c r="D644" s="205"/>
      <c r="E644" s="206"/>
      <c r="F644" s="205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 ht="12.75" customHeight="1">
      <c r="A645" s="205"/>
      <c r="B645" s="205"/>
      <c r="C645" s="205"/>
      <c r="D645" s="205"/>
      <c r="E645" s="206"/>
      <c r="F645" s="205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 ht="12.75" customHeight="1">
      <c r="A646" s="205"/>
      <c r="B646" s="205"/>
      <c r="C646" s="205"/>
      <c r="D646" s="205"/>
      <c r="E646" s="206"/>
      <c r="F646" s="205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 ht="12.75" customHeight="1">
      <c r="A647" s="205"/>
      <c r="B647" s="205"/>
      <c r="C647" s="205"/>
      <c r="D647" s="205"/>
      <c r="E647" s="206"/>
      <c r="F647" s="205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 ht="12.75" customHeight="1">
      <c r="A648" s="205"/>
      <c r="B648" s="205"/>
      <c r="C648" s="205"/>
      <c r="D648" s="205"/>
      <c r="E648" s="206"/>
      <c r="F648" s="205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 ht="12.75" customHeight="1">
      <c r="A649" s="205"/>
      <c r="B649" s="205"/>
      <c r="C649" s="205"/>
      <c r="D649" s="205"/>
      <c r="E649" s="206"/>
      <c r="F649" s="205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 ht="12.75" customHeight="1">
      <c r="A650" s="205"/>
      <c r="B650" s="205"/>
      <c r="C650" s="205"/>
      <c r="D650" s="205"/>
      <c r="E650" s="206"/>
      <c r="F650" s="205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 ht="12.75" customHeight="1">
      <c r="A651" s="205"/>
      <c r="B651" s="205"/>
      <c r="C651" s="205"/>
      <c r="D651" s="205"/>
      <c r="E651" s="206"/>
      <c r="F651" s="205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 ht="12.75" customHeight="1">
      <c r="A652" s="205"/>
      <c r="B652" s="205"/>
      <c r="C652" s="205"/>
      <c r="D652" s="205"/>
      <c r="E652" s="206"/>
      <c r="F652" s="205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 ht="12.75" customHeight="1">
      <c r="A653" s="205"/>
      <c r="B653" s="205"/>
      <c r="C653" s="205"/>
      <c r="D653" s="205"/>
      <c r="E653" s="206"/>
      <c r="F653" s="205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 ht="12.75" customHeight="1">
      <c r="A654" s="205"/>
      <c r="B654" s="205"/>
      <c r="C654" s="205"/>
      <c r="D654" s="205"/>
      <c r="E654" s="206"/>
      <c r="F654" s="205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 ht="12.75" customHeight="1">
      <c r="A655" s="205"/>
      <c r="B655" s="205"/>
      <c r="C655" s="205"/>
      <c r="D655" s="205"/>
      <c r="E655" s="206"/>
      <c r="F655" s="205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 ht="12.75" customHeight="1">
      <c r="A656" s="205"/>
      <c r="B656" s="205"/>
      <c r="C656" s="205"/>
      <c r="D656" s="205"/>
      <c r="E656" s="206"/>
      <c r="F656" s="205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 ht="12.75" customHeight="1">
      <c r="A657" s="205"/>
      <c r="B657" s="205"/>
      <c r="C657" s="205"/>
      <c r="D657" s="205"/>
      <c r="E657" s="206"/>
      <c r="F657" s="205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 ht="12.75" customHeight="1">
      <c r="A658" s="205"/>
      <c r="B658" s="205"/>
      <c r="C658" s="205"/>
      <c r="D658" s="205"/>
      <c r="E658" s="206"/>
      <c r="F658" s="205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 ht="12.75" customHeight="1">
      <c r="A659" s="205"/>
      <c r="B659" s="205"/>
      <c r="C659" s="205"/>
      <c r="D659" s="205"/>
      <c r="E659" s="206"/>
      <c r="F659" s="205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 ht="12.75" customHeight="1">
      <c r="A660" s="205"/>
      <c r="B660" s="205"/>
      <c r="C660" s="205"/>
      <c r="D660" s="205"/>
      <c r="E660" s="206"/>
      <c r="F660" s="205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 ht="12.75" customHeight="1">
      <c r="A661" s="205"/>
      <c r="B661" s="205"/>
      <c r="C661" s="205"/>
      <c r="D661" s="205"/>
      <c r="E661" s="206"/>
      <c r="F661" s="205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 ht="12.75" customHeight="1">
      <c r="A662" s="205"/>
      <c r="B662" s="205"/>
      <c r="C662" s="205"/>
      <c r="D662" s="205"/>
      <c r="E662" s="206"/>
      <c r="F662" s="205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 ht="12.75" customHeight="1">
      <c r="A663" s="205"/>
      <c r="B663" s="205"/>
      <c r="C663" s="205"/>
      <c r="D663" s="205"/>
      <c r="E663" s="206"/>
      <c r="F663" s="205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 ht="12.75" customHeight="1">
      <c r="A664" s="205"/>
      <c r="B664" s="205"/>
      <c r="C664" s="205"/>
      <c r="D664" s="205"/>
      <c r="E664" s="206"/>
      <c r="F664" s="205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 ht="12.75" customHeight="1">
      <c r="A665" s="205"/>
      <c r="B665" s="205"/>
      <c r="C665" s="205"/>
      <c r="D665" s="205"/>
      <c r="E665" s="206"/>
      <c r="F665" s="205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 ht="12.75" customHeight="1">
      <c r="A666" s="205"/>
      <c r="B666" s="205"/>
      <c r="C666" s="205"/>
      <c r="D666" s="205"/>
      <c r="E666" s="206"/>
      <c r="F666" s="205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 ht="12.75" customHeight="1">
      <c r="A667" s="205"/>
      <c r="B667" s="205"/>
      <c r="C667" s="205"/>
      <c r="D667" s="205"/>
      <c r="E667" s="206"/>
      <c r="F667" s="205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 ht="12.75" customHeight="1">
      <c r="A668" s="205"/>
      <c r="B668" s="205"/>
      <c r="C668" s="205"/>
      <c r="D668" s="205"/>
      <c r="E668" s="206"/>
      <c r="F668" s="205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 ht="12.75" customHeight="1">
      <c r="A669" s="205"/>
      <c r="B669" s="205"/>
      <c r="C669" s="205"/>
      <c r="D669" s="205"/>
      <c r="E669" s="206"/>
      <c r="F669" s="205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 ht="12.75" customHeight="1">
      <c r="A670" s="205"/>
      <c r="B670" s="205"/>
      <c r="C670" s="205"/>
      <c r="D670" s="205"/>
      <c r="E670" s="206"/>
      <c r="F670" s="205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 ht="12.75" customHeight="1">
      <c r="A671" s="205"/>
      <c r="B671" s="205"/>
      <c r="C671" s="205"/>
      <c r="D671" s="205"/>
      <c r="E671" s="206"/>
      <c r="F671" s="205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 ht="12.75" customHeight="1">
      <c r="A672" s="205"/>
      <c r="B672" s="205"/>
      <c r="C672" s="205"/>
      <c r="D672" s="205"/>
      <c r="E672" s="206"/>
      <c r="F672" s="205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 ht="12.75" customHeight="1">
      <c r="A673" s="205"/>
      <c r="B673" s="205"/>
      <c r="C673" s="205"/>
      <c r="D673" s="205"/>
      <c r="E673" s="206"/>
      <c r="F673" s="205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 ht="12.75" customHeight="1">
      <c r="A674" s="205"/>
      <c r="B674" s="205"/>
      <c r="C674" s="205"/>
      <c r="D674" s="205"/>
      <c r="E674" s="206"/>
      <c r="F674" s="205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 ht="12.75" customHeight="1">
      <c r="A675" s="205"/>
      <c r="B675" s="205"/>
      <c r="C675" s="205"/>
      <c r="D675" s="205"/>
      <c r="E675" s="206"/>
      <c r="F675" s="205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 ht="12.75" customHeight="1">
      <c r="A676" s="205"/>
      <c r="B676" s="205"/>
      <c r="C676" s="205"/>
      <c r="D676" s="205"/>
      <c r="E676" s="206"/>
      <c r="F676" s="205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 ht="12.75" customHeight="1">
      <c r="A677" s="205"/>
      <c r="B677" s="205"/>
      <c r="C677" s="205"/>
      <c r="D677" s="205"/>
      <c r="E677" s="206"/>
      <c r="F677" s="205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 ht="12.75" customHeight="1">
      <c r="A678" s="205"/>
      <c r="B678" s="205"/>
      <c r="C678" s="205"/>
      <c r="D678" s="205"/>
      <c r="E678" s="206"/>
      <c r="F678" s="205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 ht="12.75" customHeight="1">
      <c r="A679" s="205"/>
      <c r="B679" s="205"/>
      <c r="C679" s="205"/>
      <c r="D679" s="205"/>
      <c r="E679" s="206"/>
      <c r="F679" s="205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 ht="12.75" customHeight="1">
      <c r="A680" s="205"/>
      <c r="B680" s="205"/>
      <c r="C680" s="205"/>
      <c r="D680" s="205"/>
      <c r="E680" s="206"/>
      <c r="F680" s="205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 ht="12.75" customHeight="1">
      <c r="A681" s="205"/>
      <c r="B681" s="205"/>
      <c r="C681" s="205"/>
      <c r="D681" s="205"/>
      <c r="E681" s="206"/>
      <c r="F681" s="205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 ht="12.75" customHeight="1">
      <c r="A682" s="205"/>
      <c r="B682" s="205"/>
      <c r="C682" s="205"/>
      <c r="D682" s="205"/>
      <c r="E682" s="206"/>
      <c r="F682" s="205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 ht="12.75" customHeight="1">
      <c r="A683" s="205"/>
      <c r="B683" s="205"/>
      <c r="C683" s="205"/>
      <c r="D683" s="205"/>
      <c r="E683" s="206"/>
      <c r="F683" s="205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 ht="12.75" customHeight="1">
      <c r="A684" s="205"/>
      <c r="B684" s="205"/>
      <c r="C684" s="205"/>
      <c r="D684" s="205"/>
      <c r="E684" s="206"/>
      <c r="F684" s="205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 ht="12.75" customHeight="1">
      <c r="A685" s="205"/>
      <c r="B685" s="205"/>
      <c r="C685" s="205"/>
      <c r="D685" s="205"/>
      <c r="E685" s="206"/>
      <c r="F685" s="205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 ht="12.75" customHeight="1">
      <c r="A686" s="205"/>
      <c r="B686" s="205"/>
      <c r="C686" s="205"/>
      <c r="D686" s="205"/>
      <c r="E686" s="206"/>
      <c r="F686" s="205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 ht="12.75" customHeight="1">
      <c r="A687" s="205"/>
      <c r="B687" s="205"/>
      <c r="C687" s="205"/>
      <c r="D687" s="205"/>
      <c r="E687" s="206"/>
      <c r="F687" s="205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 ht="12.75" customHeight="1">
      <c r="A688" s="205"/>
      <c r="B688" s="205"/>
      <c r="C688" s="205"/>
      <c r="D688" s="205"/>
      <c r="E688" s="206"/>
      <c r="F688" s="205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 ht="12.75" customHeight="1">
      <c r="A689" s="205"/>
      <c r="B689" s="205"/>
      <c r="C689" s="205"/>
      <c r="D689" s="205"/>
      <c r="E689" s="206"/>
      <c r="F689" s="205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 ht="12.75" customHeight="1">
      <c r="A690" s="205"/>
      <c r="B690" s="205"/>
      <c r="C690" s="205"/>
      <c r="D690" s="205"/>
      <c r="E690" s="206"/>
      <c r="F690" s="205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 ht="12.75" customHeight="1">
      <c r="A691" s="205"/>
      <c r="B691" s="205"/>
      <c r="C691" s="205"/>
      <c r="D691" s="205"/>
      <c r="E691" s="206"/>
      <c r="F691" s="205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 ht="12.75" customHeight="1">
      <c r="A692" s="205"/>
      <c r="B692" s="205"/>
      <c r="C692" s="205"/>
      <c r="D692" s="205"/>
      <c r="E692" s="206"/>
      <c r="F692" s="205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 ht="12.75" customHeight="1">
      <c r="A693" s="205"/>
      <c r="B693" s="205"/>
      <c r="C693" s="205"/>
      <c r="D693" s="205"/>
      <c r="E693" s="206"/>
      <c r="F693" s="205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 ht="12.75" customHeight="1">
      <c r="A694" s="205"/>
      <c r="B694" s="205"/>
      <c r="C694" s="205"/>
      <c r="D694" s="205"/>
      <c r="E694" s="206"/>
      <c r="F694" s="205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 ht="12.75" customHeight="1">
      <c r="A695" s="205"/>
      <c r="B695" s="205"/>
      <c r="C695" s="205"/>
      <c r="D695" s="205"/>
      <c r="E695" s="206"/>
      <c r="F695" s="205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 ht="12.75" customHeight="1">
      <c r="A696" s="205"/>
      <c r="B696" s="205"/>
      <c r="C696" s="205"/>
      <c r="D696" s="205"/>
      <c r="E696" s="206"/>
      <c r="F696" s="205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 ht="12.75" customHeight="1">
      <c r="A697" s="205"/>
      <c r="B697" s="205"/>
      <c r="C697" s="205"/>
      <c r="D697" s="205"/>
      <c r="E697" s="206"/>
      <c r="F697" s="205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 ht="12.75" customHeight="1">
      <c r="A698" s="205"/>
      <c r="B698" s="205"/>
      <c r="C698" s="205"/>
      <c r="D698" s="205"/>
      <c r="E698" s="206"/>
      <c r="F698" s="205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 ht="12.75" customHeight="1">
      <c r="A699" s="205"/>
      <c r="B699" s="205"/>
      <c r="C699" s="205"/>
      <c r="D699" s="205"/>
      <c r="E699" s="206"/>
      <c r="F699" s="205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 ht="12.75" customHeight="1">
      <c r="A700" s="205"/>
      <c r="B700" s="205"/>
      <c r="C700" s="205"/>
      <c r="D700" s="205"/>
      <c r="E700" s="206"/>
      <c r="F700" s="205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 ht="12.75" customHeight="1">
      <c r="A701" s="205"/>
      <c r="B701" s="205"/>
      <c r="C701" s="205"/>
      <c r="D701" s="205"/>
      <c r="E701" s="206"/>
      <c r="F701" s="205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 ht="12.75" customHeight="1">
      <c r="A702" s="205"/>
      <c r="B702" s="205"/>
      <c r="C702" s="205"/>
      <c r="D702" s="205"/>
      <c r="E702" s="206"/>
      <c r="F702" s="205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 ht="12.75" customHeight="1">
      <c r="A703" s="205"/>
      <c r="B703" s="205"/>
      <c r="C703" s="205"/>
      <c r="D703" s="205"/>
      <c r="E703" s="206"/>
      <c r="F703" s="205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 ht="12.75" customHeight="1">
      <c r="A704" s="205"/>
      <c r="B704" s="205"/>
      <c r="C704" s="205"/>
      <c r="D704" s="205"/>
      <c r="E704" s="206"/>
      <c r="F704" s="205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 ht="12.75" customHeight="1">
      <c r="A705" s="205"/>
      <c r="B705" s="205"/>
      <c r="C705" s="205"/>
      <c r="D705" s="205"/>
      <c r="E705" s="206"/>
      <c r="F705" s="205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 ht="12.75" customHeight="1">
      <c r="A706" s="205"/>
      <c r="B706" s="205"/>
      <c r="C706" s="205"/>
      <c r="D706" s="205"/>
      <c r="E706" s="206"/>
      <c r="F706" s="205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 ht="12.75" customHeight="1">
      <c r="A707" s="205"/>
      <c r="B707" s="205"/>
      <c r="C707" s="205"/>
      <c r="D707" s="205"/>
      <c r="E707" s="206"/>
      <c r="F707" s="205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 ht="12.75" customHeight="1">
      <c r="A708" s="205"/>
      <c r="B708" s="205"/>
      <c r="C708" s="205"/>
      <c r="D708" s="205"/>
      <c r="E708" s="206"/>
      <c r="F708" s="205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 ht="12.75" customHeight="1">
      <c r="A709" s="205"/>
      <c r="B709" s="205"/>
      <c r="C709" s="205"/>
      <c r="D709" s="205"/>
      <c r="E709" s="206"/>
      <c r="F709" s="205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 ht="12.75" customHeight="1">
      <c r="A710" s="205"/>
      <c r="B710" s="205"/>
      <c r="C710" s="205"/>
      <c r="D710" s="205"/>
      <c r="E710" s="206"/>
      <c r="F710" s="205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 ht="12.75" customHeight="1">
      <c r="A711" s="205"/>
      <c r="B711" s="205"/>
      <c r="C711" s="205"/>
      <c r="D711" s="205"/>
      <c r="E711" s="206"/>
      <c r="F711" s="205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 ht="12.75" customHeight="1">
      <c r="A712" s="205"/>
      <c r="B712" s="205"/>
      <c r="C712" s="205"/>
      <c r="D712" s="205"/>
      <c r="E712" s="206"/>
      <c r="F712" s="205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 ht="12.75" customHeight="1">
      <c r="A713" s="205"/>
      <c r="B713" s="205"/>
      <c r="C713" s="205"/>
      <c r="D713" s="205"/>
      <c r="E713" s="206"/>
      <c r="F713" s="205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 ht="12.75" customHeight="1">
      <c r="A714" s="205"/>
      <c r="B714" s="205"/>
      <c r="C714" s="205"/>
      <c r="D714" s="205"/>
      <c r="E714" s="206"/>
      <c r="F714" s="205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 ht="12.75" customHeight="1">
      <c r="A715" s="205"/>
      <c r="B715" s="205"/>
      <c r="C715" s="205"/>
      <c r="D715" s="205"/>
      <c r="E715" s="206"/>
      <c r="F715" s="205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 ht="12.75" customHeight="1">
      <c r="A716" s="205"/>
      <c r="B716" s="205"/>
      <c r="C716" s="205"/>
      <c r="D716" s="205"/>
      <c r="E716" s="206"/>
      <c r="F716" s="205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 ht="12.75" customHeight="1">
      <c r="A717" s="205"/>
      <c r="B717" s="205"/>
      <c r="C717" s="205"/>
      <c r="D717" s="205"/>
      <c r="E717" s="206"/>
      <c r="F717" s="205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 ht="12.75" customHeight="1">
      <c r="A718" s="205"/>
      <c r="B718" s="205"/>
      <c r="C718" s="205"/>
      <c r="D718" s="205"/>
      <c r="E718" s="206"/>
      <c r="F718" s="205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 ht="12.75" customHeight="1">
      <c r="A719" s="205"/>
      <c r="B719" s="205"/>
      <c r="C719" s="205"/>
      <c r="D719" s="205"/>
      <c r="E719" s="206"/>
      <c r="F719" s="205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 ht="12.75" customHeight="1">
      <c r="A720" s="205"/>
      <c r="B720" s="205"/>
      <c r="C720" s="205"/>
      <c r="D720" s="205"/>
      <c r="E720" s="206"/>
      <c r="F720" s="205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 ht="12.75" customHeight="1">
      <c r="A721" s="205"/>
      <c r="B721" s="205"/>
      <c r="C721" s="205"/>
      <c r="D721" s="205"/>
      <c r="E721" s="206"/>
      <c r="F721" s="205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 ht="12.75" customHeight="1">
      <c r="A722" s="205"/>
      <c r="B722" s="205"/>
      <c r="C722" s="205"/>
      <c r="D722" s="205"/>
      <c r="E722" s="206"/>
      <c r="F722" s="205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 ht="12.75" customHeight="1">
      <c r="A723" s="205"/>
      <c r="B723" s="205"/>
      <c r="C723" s="205"/>
      <c r="D723" s="205"/>
      <c r="E723" s="206"/>
      <c r="F723" s="205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 ht="12.75" customHeight="1">
      <c r="A724" s="205"/>
      <c r="B724" s="205"/>
      <c r="C724" s="205"/>
      <c r="D724" s="205"/>
      <c r="E724" s="206"/>
      <c r="F724" s="205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 ht="12.75" customHeight="1">
      <c r="A725" s="205"/>
      <c r="B725" s="205"/>
      <c r="C725" s="205"/>
      <c r="D725" s="205"/>
      <c r="E725" s="206"/>
      <c r="F725" s="205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 ht="12.75" customHeight="1">
      <c r="A726" s="205"/>
      <c r="B726" s="205"/>
      <c r="C726" s="205"/>
      <c r="D726" s="205"/>
      <c r="E726" s="206"/>
      <c r="F726" s="205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 ht="12.75" customHeight="1">
      <c r="A727" s="205"/>
      <c r="B727" s="205"/>
      <c r="C727" s="205"/>
      <c r="D727" s="205"/>
      <c r="E727" s="206"/>
      <c r="F727" s="205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 ht="12.75" customHeight="1">
      <c r="A728" s="205"/>
      <c r="B728" s="205"/>
      <c r="C728" s="205"/>
      <c r="D728" s="205"/>
      <c r="E728" s="206"/>
      <c r="F728" s="205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 ht="12.75" customHeight="1">
      <c r="A729" s="205"/>
      <c r="B729" s="205"/>
      <c r="C729" s="205"/>
      <c r="D729" s="205"/>
      <c r="E729" s="206"/>
      <c r="F729" s="205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 ht="12.75" customHeight="1">
      <c r="A730" s="205"/>
      <c r="B730" s="205"/>
      <c r="C730" s="205"/>
      <c r="D730" s="205"/>
      <c r="E730" s="206"/>
      <c r="F730" s="205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 ht="12.75" customHeight="1">
      <c r="A731" s="205"/>
      <c r="B731" s="205"/>
      <c r="C731" s="205"/>
      <c r="D731" s="205"/>
      <c r="E731" s="206"/>
      <c r="F731" s="205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 ht="12.75" customHeight="1">
      <c r="A732" s="205"/>
      <c r="B732" s="205"/>
      <c r="C732" s="205"/>
      <c r="D732" s="205"/>
      <c r="E732" s="206"/>
      <c r="F732" s="205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 ht="12.75" customHeight="1">
      <c r="A733" s="205"/>
      <c r="B733" s="205"/>
      <c r="C733" s="205"/>
      <c r="D733" s="205"/>
      <c r="E733" s="206"/>
      <c r="F733" s="205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 ht="12.75" customHeight="1">
      <c r="A734" s="205"/>
      <c r="B734" s="205"/>
      <c r="C734" s="205"/>
      <c r="D734" s="205"/>
      <c r="E734" s="206"/>
      <c r="F734" s="205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 ht="12.75" customHeight="1">
      <c r="A735" s="205"/>
      <c r="B735" s="205"/>
      <c r="C735" s="205"/>
      <c r="D735" s="205"/>
      <c r="E735" s="206"/>
      <c r="F735" s="205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 ht="12.75" customHeight="1">
      <c r="A736" s="205"/>
      <c r="B736" s="205"/>
      <c r="C736" s="205"/>
      <c r="D736" s="205"/>
      <c r="E736" s="206"/>
      <c r="F736" s="205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 ht="12.75" customHeight="1">
      <c r="A737" s="205"/>
      <c r="B737" s="205"/>
      <c r="C737" s="205"/>
      <c r="D737" s="205"/>
      <c r="E737" s="206"/>
      <c r="F737" s="205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 ht="12.75" customHeight="1">
      <c r="A738" s="205"/>
      <c r="B738" s="205"/>
      <c r="C738" s="205"/>
      <c r="D738" s="205"/>
      <c r="E738" s="206"/>
      <c r="F738" s="205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 ht="12.75" customHeight="1">
      <c r="A739" s="205"/>
      <c r="B739" s="205"/>
      <c r="C739" s="205"/>
      <c r="D739" s="205"/>
      <c r="E739" s="206"/>
      <c r="F739" s="205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 ht="12.75" customHeight="1">
      <c r="A740" s="205"/>
      <c r="B740" s="205"/>
      <c r="C740" s="205"/>
      <c r="D740" s="205"/>
      <c r="E740" s="206"/>
      <c r="F740" s="205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 ht="12.75" customHeight="1">
      <c r="A741" s="205"/>
      <c r="B741" s="205"/>
      <c r="C741" s="205"/>
      <c r="D741" s="205"/>
      <c r="E741" s="206"/>
      <c r="F741" s="205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 ht="12.75" customHeight="1">
      <c r="A742" s="205"/>
      <c r="B742" s="205"/>
      <c r="C742" s="205"/>
      <c r="D742" s="205"/>
      <c r="E742" s="206"/>
      <c r="F742" s="205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 ht="12.75" customHeight="1">
      <c r="A743" s="205"/>
      <c r="B743" s="205"/>
      <c r="C743" s="205"/>
      <c r="D743" s="205"/>
      <c r="E743" s="206"/>
      <c r="F743" s="205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 ht="12.75" customHeight="1">
      <c r="A744" s="205"/>
      <c r="B744" s="205"/>
      <c r="C744" s="205"/>
      <c r="D744" s="205"/>
      <c r="E744" s="206"/>
      <c r="F744" s="205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 ht="12.75" customHeight="1">
      <c r="A745" s="205"/>
      <c r="B745" s="205"/>
      <c r="C745" s="205"/>
      <c r="D745" s="205"/>
      <c r="E745" s="206"/>
      <c r="F745" s="205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 ht="12.75" customHeight="1">
      <c r="A746" s="205"/>
      <c r="B746" s="205"/>
      <c r="C746" s="205"/>
      <c r="D746" s="205"/>
      <c r="E746" s="206"/>
      <c r="F746" s="205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 ht="12.75" customHeight="1">
      <c r="A747" s="205"/>
      <c r="B747" s="205"/>
      <c r="C747" s="205"/>
      <c r="D747" s="205"/>
      <c r="E747" s="206"/>
      <c r="F747" s="205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 ht="12.75" customHeight="1">
      <c r="A748" s="205"/>
      <c r="B748" s="205"/>
      <c r="C748" s="205"/>
      <c r="D748" s="205"/>
      <c r="E748" s="206"/>
      <c r="F748" s="205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 ht="12.75" customHeight="1">
      <c r="A749" s="205"/>
      <c r="B749" s="205"/>
      <c r="C749" s="205"/>
      <c r="D749" s="205"/>
      <c r="E749" s="206"/>
      <c r="F749" s="205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 ht="12.75" customHeight="1">
      <c r="A750" s="205"/>
      <c r="B750" s="205"/>
      <c r="C750" s="205"/>
      <c r="D750" s="205"/>
      <c r="E750" s="206"/>
      <c r="F750" s="205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 ht="12.75" customHeight="1">
      <c r="A751" s="205"/>
      <c r="B751" s="205"/>
      <c r="C751" s="205"/>
      <c r="D751" s="205"/>
      <c r="E751" s="206"/>
      <c r="F751" s="205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 ht="12.75" customHeight="1">
      <c r="A752" s="205"/>
      <c r="B752" s="205"/>
      <c r="C752" s="205"/>
      <c r="D752" s="205"/>
      <c r="E752" s="206"/>
      <c r="F752" s="205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 ht="12.75" customHeight="1">
      <c r="A753" s="205"/>
      <c r="B753" s="205"/>
      <c r="C753" s="205"/>
      <c r="D753" s="205"/>
      <c r="E753" s="206"/>
      <c r="F753" s="205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 ht="12.75" customHeight="1">
      <c r="A754" s="205"/>
      <c r="B754" s="205"/>
      <c r="C754" s="205"/>
      <c r="D754" s="205"/>
      <c r="E754" s="206"/>
      <c r="F754" s="205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 ht="12.75" customHeight="1">
      <c r="A755" s="205"/>
      <c r="B755" s="205"/>
      <c r="C755" s="205"/>
      <c r="D755" s="205"/>
      <c r="E755" s="206"/>
      <c r="F755" s="205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 ht="12.75" customHeight="1">
      <c r="A756" s="205"/>
      <c r="B756" s="205"/>
      <c r="C756" s="205"/>
      <c r="D756" s="205"/>
      <c r="E756" s="206"/>
      <c r="F756" s="205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 ht="12.75" customHeight="1">
      <c r="A757" s="205"/>
      <c r="B757" s="205"/>
      <c r="C757" s="205"/>
      <c r="D757" s="205"/>
      <c r="E757" s="206"/>
      <c r="F757" s="205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 ht="12.75" customHeight="1">
      <c r="A758" s="205"/>
      <c r="B758" s="205"/>
      <c r="C758" s="205"/>
      <c r="D758" s="205"/>
      <c r="E758" s="206"/>
      <c r="F758" s="205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 ht="12.75" customHeight="1">
      <c r="A759" s="205"/>
      <c r="B759" s="205"/>
      <c r="C759" s="205"/>
      <c r="D759" s="205"/>
      <c r="E759" s="206"/>
      <c r="F759" s="205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 ht="12.75" customHeight="1">
      <c r="A760" s="205"/>
      <c r="B760" s="205"/>
      <c r="C760" s="205"/>
      <c r="D760" s="205"/>
      <c r="E760" s="206"/>
      <c r="F760" s="205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 ht="12.75" customHeight="1">
      <c r="A761" s="205"/>
      <c r="B761" s="205"/>
      <c r="C761" s="205"/>
      <c r="D761" s="205"/>
      <c r="E761" s="206"/>
      <c r="F761" s="205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 ht="12.75" customHeight="1">
      <c r="A762" s="205"/>
      <c r="B762" s="205"/>
      <c r="C762" s="205"/>
      <c r="D762" s="205"/>
      <c r="E762" s="206"/>
      <c r="F762" s="205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 ht="12.75" customHeight="1">
      <c r="A763" s="205"/>
      <c r="B763" s="205"/>
      <c r="C763" s="205"/>
      <c r="D763" s="205"/>
      <c r="E763" s="206"/>
      <c r="F763" s="205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 ht="12.75" customHeight="1">
      <c r="A764" s="205"/>
      <c r="B764" s="205"/>
      <c r="C764" s="205"/>
      <c r="D764" s="205"/>
      <c r="E764" s="206"/>
      <c r="F764" s="205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 ht="12.75" customHeight="1">
      <c r="A765" s="205"/>
      <c r="B765" s="205"/>
      <c r="C765" s="205"/>
      <c r="D765" s="205"/>
      <c r="E765" s="206"/>
      <c r="F765" s="205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 ht="12.75" customHeight="1">
      <c r="A766" s="205"/>
      <c r="B766" s="205"/>
      <c r="C766" s="205"/>
      <c r="D766" s="205"/>
      <c r="E766" s="206"/>
      <c r="F766" s="205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 ht="12.75" customHeight="1">
      <c r="A767" s="205"/>
      <c r="B767" s="205"/>
      <c r="C767" s="205"/>
      <c r="D767" s="205"/>
      <c r="E767" s="206"/>
      <c r="F767" s="205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 ht="12.75" customHeight="1">
      <c r="A768" s="205"/>
      <c r="B768" s="205"/>
      <c r="C768" s="205"/>
      <c r="D768" s="205"/>
      <c r="E768" s="206"/>
      <c r="F768" s="205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 ht="12.75" customHeight="1">
      <c r="A769" s="205"/>
      <c r="B769" s="205"/>
      <c r="C769" s="205"/>
      <c r="D769" s="205"/>
      <c r="E769" s="206"/>
      <c r="F769" s="205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 ht="12.75" customHeight="1">
      <c r="A770" s="205"/>
      <c r="B770" s="205"/>
      <c r="C770" s="205"/>
      <c r="D770" s="205"/>
      <c r="E770" s="206"/>
      <c r="F770" s="205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 ht="12.75" customHeight="1">
      <c r="A771" s="205"/>
      <c r="B771" s="205"/>
      <c r="C771" s="205"/>
      <c r="D771" s="205"/>
      <c r="E771" s="206"/>
      <c r="F771" s="205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 ht="12.75" customHeight="1">
      <c r="A772" s="205"/>
      <c r="B772" s="205"/>
      <c r="C772" s="205"/>
      <c r="D772" s="205"/>
      <c r="E772" s="206"/>
      <c r="F772" s="205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 ht="12.75" customHeight="1">
      <c r="A773" s="205"/>
      <c r="B773" s="205"/>
      <c r="C773" s="205"/>
      <c r="D773" s="205"/>
      <c r="E773" s="206"/>
      <c r="F773" s="205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 ht="12.75" customHeight="1">
      <c r="A774" s="205"/>
      <c r="B774" s="205"/>
      <c r="C774" s="205"/>
      <c r="D774" s="205"/>
      <c r="E774" s="206"/>
      <c r="F774" s="205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 ht="12.75" customHeight="1">
      <c r="A775" s="205"/>
      <c r="B775" s="205"/>
      <c r="C775" s="205"/>
      <c r="D775" s="205"/>
      <c r="E775" s="206"/>
      <c r="F775" s="205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 ht="12.75" customHeight="1">
      <c r="A776" s="205"/>
      <c r="B776" s="205"/>
      <c r="C776" s="205"/>
      <c r="D776" s="205"/>
      <c r="E776" s="206"/>
      <c r="F776" s="205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 ht="12.75" customHeight="1">
      <c r="A777" s="205"/>
      <c r="B777" s="205"/>
      <c r="C777" s="205"/>
      <c r="D777" s="205"/>
      <c r="E777" s="206"/>
      <c r="F777" s="205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 ht="12.75" customHeight="1">
      <c r="A778" s="205"/>
      <c r="B778" s="205"/>
      <c r="C778" s="205"/>
      <c r="D778" s="205"/>
      <c r="E778" s="206"/>
      <c r="F778" s="205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 ht="12.75" customHeight="1">
      <c r="A779" s="205"/>
      <c r="B779" s="205"/>
      <c r="C779" s="205"/>
      <c r="D779" s="205"/>
      <c r="E779" s="206"/>
      <c r="F779" s="205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 ht="12.75" customHeight="1">
      <c r="A780" s="205"/>
      <c r="B780" s="205"/>
      <c r="C780" s="205"/>
      <c r="D780" s="205"/>
      <c r="E780" s="206"/>
      <c r="F780" s="205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 ht="12.75" customHeight="1">
      <c r="A781" s="205"/>
      <c r="B781" s="205"/>
      <c r="C781" s="205"/>
      <c r="D781" s="205"/>
      <c r="E781" s="206"/>
      <c r="F781" s="205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 ht="12.75" customHeight="1">
      <c r="A782" s="205"/>
      <c r="B782" s="205"/>
      <c r="C782" s="205"/>
      <c r="D782" s="205"/>
      <c r="E782" s="206"/>
      <c r="F782" s="205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 ht="12.75" customHeight="1">
      <c r="A783" s="205"/>
      <c r="B783" s="205"/>
      <c r="C783" s="205"/>
      <c r="D783" s="205"/>
      <c r="E783" s="206"/>
      <c r="F783" s="205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 ht="12.75" customHeight="1">
      <c r="A784" s="205"/>
      <c r="B784" s="205"/>
      <c r="C784" s="205"/>
      <c r="D784" s="205"/>
      <c r="E784" s="206"/>
      <c r="F784" s="205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 ht="12.75" customHeight="1">
      <c r="A785" s="205"/>
      <c r="B785" s="205"/>
      <c r="C785" s="205"/>
      <c r="D785" s="205"/>
      <c r="E785" s="206"/>
      <c r="F785" s="205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 ht="12.75" customHeight="1">
      <c r="A786" s="205"/>
      <c r="B786" s="205"/>
      <c r="C786" s="205"/>
      <c r="D786" s="205"/>
      <c r="E786" s="206"/>
      <c r="F786" s="205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 ht="12.75" customHeight="1">
      <c r="A787" s="205"/>
      <c r="B787" s="205"/>
      <c r="C787" s="205"/>
      <c r="D787" s="205"/>
      <c r="E787" s="206"/>
      <c r="F787" s="205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 ht="12.75" customHeight="1">
      <c r="A788" s="205"/>
      <c r="B788" s="205"/>
      <c r="C788" s="205"/>
      <c r="D788" s="205"/>
      <c r="E788" s="206"/>
      <c r="F788" s="205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 ht="12.75" customHeight="1">
      <c r="A789" s="205"/>
      <c r="B789" s="205"/>
      <c r="C789" s="205"/>
      <c r="D789" s="205"/>
      <c r="E789" s="206"/>
      <c r="F789" s="205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 ht="12.75" customHeight="1">
      <c r="A790" s="205"/>
      <c r="B790" s="205"/>
      <c r="C790" s="205"/>
      <c r="D790" s="205"/>
      <c r="E790" s="206"/>
      <c r="F790" s="205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 ht="12.75" customHeight="1">
      <c r="A791" s="205"/>
      <c r="B791" s="205"/>
      <c r="C791" s="205"/>
      <c r="D791" s="205"/>
      <c r="E791" s="206"/>
      <c r="F791" s="205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 ht="12.75" customHeight="1">
      <c r="A792" s="205"/>
      <c r="B792" s="205"/>
      <c r="C792" s="205"/>
      <c r="D792" s="205"/>
      <c r="E792" s="206"/>
      <c r="F792" s="205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 ht="12.75" customHeight="1">
      <c r="A793" s="205"/>
      <c r="B793" s="205"/>
      <c r="C793" s="205"/>
      <c r="D793" s="205"/>
      <c r="E793" s="206"/>
      <c r="F793" s="205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 ht="12.75" customHeight="1">
      <c r="A794" s="205"/>
      <c r="B794" s="205"/>
      <c r="C794" s="205"/>
      <c r="D794" s="205"/>
      <c r="E794" s="206"/>
      <c r="F794" s="205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 ht="12.75" customHeight="1">
      <c r="A795" s="205"/>
      <c r="B795" s="205"/>
      <c r="C795" s="205"/>
      <c r="D795" s="205"/>
      <c r="E795" s="206"/>
      <c r="F795" s="205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 ht="12.75" customHeight="1">
      <c r="A796" s="205"/>
      <c r="B796" s="205"/>
      <c r="C796" s="205"/>
      <c r="D796" s="205"/>
      <c r="E796" s="206"/>
      <c r="F796" s="205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 ht="12.75" customHeight="1">
      <c r="A797" s="205"/>
      <c r="B797" s="205"/>
      <c r="C797" s="205"/>
      <c r="D797" s="205"/>
      <c r="E797" s="206"/>
      <c r="F797" s="205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 ht="12.75" customHeight="1">
      <c r="A798" s="205"/>
      <c r="B798" s="205"/>
      <c r="C798" s="205"/>
      <c r="D798" s="205"/>
      <c r="E798" s="206"/>
      <c r="F798" s="205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 ht="12.75" customHeight="1">
      <c r="A799" s="205"/>
      <c r="B799" s="205"/>
      <c r="C799" s="205"/>
      <c r="D799" s="205"/>
      <c r="E799" s="206"/>
      <c r="F799" s="205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 ht="12.75" customHeight="1">
      <c r="A800" s="205"/>
      <c r="B800" s="205"/>
      <c r="C800" s="205"/>
      <c r="D800" s="205"/>
      <c r="E800" s="206"/>
      <c r="F800" s="205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 ht="12.75" customHeight="1">
      <c r="A801" s="205"/>
      <c r="B801" s="205"/>
      <c r="C801" s="205"/>
      <c r="D801" s="205"/>
      <c r="E801" s="206"/>
      <c r="F801" s="205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 ht="12.75" customHeight="1">
      <c r="A802" s="205"/>
      <c r="B802" s="205"/>
      <c r="C802" s="205"/>
      <c r="D802" s="205"/>
      <c r="E802" s="206"/>
      <c r="F802" s="205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 ht="12.75" customHeight="1">
      <c r="A803" s="205"/>
      <c r="B803" s="205"/>
      <c r="C803" s="205"/>
      <c r="D803" s="205"/>
      <c r="E803" s="206"/>
      <c r="F803" s="205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 ht="12.75" customHeight="1">
      <c r="A804" s="205"/>
      <c r="B804" s="205"/>
      <c r="C804" s="205"/>
      <c r="D804" s="205"/>
      <c r="E804" s="206"/>
      <c r="F804" s="205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 ht="12.75" customHeight="1">
      <c r="A805" s="205"/>
      <c r="B805" s="205"/>
      <c r="C805" s="205"/>
      <c r="D805" s="205"/>
      <c r="E805" s="206"/>
      <c r="F805" s="205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 ht="12.75" customHeight="1">
      <c r="A806" s="205"/>
      <c r="B806" s="205"/>
      <c r="C806" s="205"/>
      <c r="D806" s="205"/>
      <c r="E806" s="206"/>
      <c r="F806" s="205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 ht="12.75" customHeight="1">
      <c r="A807" s="205"/>
      <c r="B807" s="205"/>
      <c r="C807" s="205"/>
      <c r="D807" s="205"/>
      <c r="E807" s="206"/>
      <c r="F807" s="205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 ht="12.75" customHeight="1">
      <c r="A808" s="205"/>
      <c r="B808" s="205"/>
      <c r="C808" s="205"/>
      <c r="D808" s="205"/>
      <c r="E808" s="206"/>
      <c r="F808" s="205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 ht="12.75" customHeight="1">
      <c r="A809" s="205"/>
      <c r="B809" s="205"/>
      <c r="C809" s="205"/>
      <c r="D809" s="205"/>
      <c r="E809" s="206"/>
      <c r="F809" s="205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 ht="12.75" customHeight="1">
      <c r="A810" s="205"/>
      <c r="B810" s="205"/>
      <c r="C810" s="205"/>
      <c r="D810" s="205"/>
      <c r="E810" s="206"/>
      <c r="F810" s="205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 ht="12.75" customHeight="1">
      <c r="A811" s="205"/>
      <c r="B811" s="205"/>
      <c r="C811" s="205"/>
      <c r="D811" s="205"/>
      <c r="E811" s="206"/>
      <c r="F811" s="205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 ht="12.75" customHeight="1">
      <c r="A812" s="205"/>
      <c r="B812" s="205"/>
      <c r="C812" s="205"/>
      <c r="D812" s="205"/>
      <c r="E812" s="206"/>
      <c r="F812" s="205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 ht="12.75" customHeight="1">
      <c r="A813" s="205"/>
      <c r="B813" s="205"/>
      <c r="C813" s="205"/>
      <c r="D813" s="205"/>
      <c r="E813" s="206"/>
      <c r="F813" s="205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 ht="12.75" customHeight="1">
      <c r="A814" s="205"/>
      <c r="B814" s="205"/>
      <c r="C814" s="205"/>
      <c r="D814" s="205"/>
      <c r="E814" s="206"/>
      <c r="F814" s="205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 ht="12.75" customHeight="1">
      <c r="A815" s="205"/>
      <c r="B815" s="205"/>
      <c r="C815" s="205"/>
      <c r="D815" s="205"/>
      <c r="E815" s="206"/>
      <c r="F815" s="205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 ht="12.75" customHeight="1">
      <c r="A816" s="205"/>
      <c r="B816" s="205"/>
      <c r="C816" s="205"/>
      <c r="D816" s="205"/>
      <c r="E816" s="206"/>
      <c r="F816" s="205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 ht="12.75" customHeight="1">
      <c r="A817" s="205"/>
      <c r="B817" s="205"/>
      <c r="C817" s="205"/>
      <c r="D817" s="205"/>
      <c r="E817" s="206"/>
      <c r="F817" s="205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 ht="12.75" customHeight="1">
      <c r="A818" s="205"/>
      <c r="B818" s="205"/>
      <c r="C818" s="205"/>
      <c r="D818" s="205"/>
      <c r="E818" s="206"/>
      <c r="F818" s="205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 ht="12.75" customHeight="1">
      <c r="A819" s="205"/>
      <c r="B819" s="205"/>
      <c r="C819" s="205"/>
      <c r="D819" s="205"/>
      <c r="E819" s="206"/>
      <c r="F819" s="205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 ht="12.75" customHeight="1">
      <c r="A820" s="205"/>
      <c r="B820" s="205"/>
      <c r="C820" s="205"/>
      <c r="D820" s="205"/>
      <c r="E820" s="206"/>
      <c r="F820" s="205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 ht="12.75" customHeight="1">
      <c r="A821" s="205"/>
      <c r="B821" s="205"/>
      <c r="C821" s="205"/>
      <c r="D821" s="205"/>
      <c r="E821" s="206"/>
      <c r="F821" s="205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 ht="12.75" customHeight="1">
      <c r="A822" s="205"/>
      <c r="B822" s="205"/>
      <c r="C822" s="205"/>
      <c r="D822" s="205"/>
      <c r="E822" s="206"/>
      <c r="F822" s="205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 ht="12.75" customHeight="1">
      <c r="A823" s="205"/>
      <c r="B823" s="205"/>
      <c r="C823" s="205"/>
      <c r="D823" s="205"/>
      <c r="E823" s="206"/>
      <c r="F823" s="205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 ht="12.75" customHeight="1">
      <c r="A824" s="205"/>
      <c r="B824" s="205"/>
      <c r="C824" s="205"/>
      <c r="D824" s="205"/>
      <c r="E824" s="206"/>
      <c r="F824" s="205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 ht="12.75" customHeight="1">
      <c r="A825" s="205"/>
      <c r="B825" s="205"/>
      <c r="C825" s="205"/>
      <c r="D825" s="205"/>
      <c r="E825" s="206"/>
      <c r="F825" s="205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 ht="12.75" customHeight="1">
      <c r="A826" s="205"/>
      <c r="B826" s="205"/>
      <c r="C826" s="205"/>
      <c r="D826" s="205"/>
      <c r="E826" s="206"/>
      <c r="F826" s="205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 ht="12.75" customHeight="1">
      <c r="A827" s="205"/>
      <c r="B827" s="205"/>
      <c r="C827" s="205"/>
      <c r="D827" s="205"/>
      <c r="E827" s="206"/>
      <c r="F827" s="205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 ht="12.75" customHeight="1">
      <c r="A828" s="205"/>
      <c r="B828" s="205"/>
      <c r="C828" s="205"/>
      <c r="D828" s="205"/>
      <c r="E828" s="206"/>
      <c r="F828" s="205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 ht="12.75" customHeight="1">
      <c r="A829" s="205"/>
      <c r="B829" s="205"/>
      <c r="C829" s="205"/>
      <c r="D829" s="205"/>
      <c r="E829" s="206"/>
      <c r="F829" s="205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 ht="12.75" customHeight="1">
      <c r="A830" s="205"/>
      <c r="B830" s="205"/>
      <c r="C830" s="205"/>
      <c r="D830" s="205"/>
      <c r="E830" s="206"/>
      <c r="F830" s="205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 ht="12.75" customHeight="1">
      <c r="A831" s="205"/>
      <c r="B831" s="205"/>
      <c r="C831" s="205"/>
      <c r="D831" s="205"/>
      <c r="E831" s="206"/>
      <c r="F831" s="205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 ht="12.75" customHeight="1">
      <c r="A832" s="205"/>
      <c r="B832" s="205"/>
      <c r="C832" s="205"/>
      <c r="D832" s="205"/>
      <c r="E832" s="206"/>
      <c r="F832" s="205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 ht="12.75" customHeight="1">
      <c r="A833" s="205"/>
      <c r="B833" s="205"/>
      <c r="C833" s="205"/>
      <c r="D833" s="205"/>
      <c r="E833" s="206"/>
      <c r="F833" s="205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 ht="12.75" customHeight="1">
      <c r="A834" s="205"/>
      <c r="B834" s="205"/>
      <c r="C834" s="205"/>
      <c r="D834" s="205"/>
      <c r="E834" s="206"/>
      <c r="F834" s="205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 ht="12.75" customHeight="1">
      <c r="A835" s="205"/>
      <c r="B835" s="205"/>
      <c r="C835" s="205"/>
      <c r="D835" s="205"/>
      <c r="E835" s="206"/>
      <c r="F835" s="205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 ht="12.75" customHeight="1">
      <c r="A836" s="205"/>
      <c r="B836" s="205"/>
      <c r="C836" s="205"/>
      <c r="D836" s="205"/>
      <c r="E836" s="206"/>
      <c r="F836" s="205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 ht="12.75" customHeight="1">
      <c r="A837" s="205"/>
      <c r="B837" s="205"/>
      <c r="C837" s="205"/>
      <c r="D837" s="205"/>
      <c r="E837" s="206"/>
      <c r="F837" s="205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 ht="12.75" customHeight="1">
      <c r="A838" s="205"/>
      <c r="B838" s="205"/>
      <c r="C838" s="205"/>
      <c r="D838" s="205"/>
      <c r="E838" s="206"/>
      <c r="F838" s="205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 ht="12.75" customHeight="1">
      <c r="A839" s="205"/>
      <c r="B839" s="205"/>
      <c r="C839" s="205"/>
      <c r="D839" s="205"/>
      <c r="E839" s="206"/>
      <c r="F839" s="205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 ht="12.75" customHeight="1">
      <c r="A840" s="205"/>
      <c r="B840" s="205"/>
      <c r="C840" s="205"/>
      <c r="D840" s="205"/>
      <c r="E840" s="206"/>
      <c r="F840" s="205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 ht="12.75" customHeight="1">
      <c r="A841" s="205"/>
      <c r="B841" s="205"/>
      <c r="C841" s="205"/>
      <c r="D841" s="205"/>
      <c r="E841" s="206"/>
      <c r="F841" s="205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 ht="12.75" customHeight="1">
      <c r="A842" s="205"/>
      <c r="B842" s="205"/>
      <c r="C842" s="205"/>
      <c r="D842" s="205"/>
      <c r="E842" s="206"/>
      <c r="F842" s="205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 ht="12.75" customHeight="1">
      <c r="A843" s="205"/>
      <c r="B843" s="205"/>
      <c r="C843" s="205"/>
      <c r="D843" s="205"/>
      <c r="E843" s="206"/>
      <c r="F843" s="205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 ht="12.75" customHeight="1">
      <c r="A844" s="205"/>
      <c r="B844" s="205"/>
      <c r="C844" s="205"/>
      <c r="D844" s="205"/>
      <c r="E844" s="206"/>
      <c r="F844" s="205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 ht="12.75" customHeight="1">
      <c r="A845" s="205"/>
      <c r="B845" s="205"/>
      <c r="C845" s="205"/>
      <c r="D845" s="205"/>
      <c r="E845" s="206"/>
      <c r="F845" s="205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 ht="12.75" customHeight="1">
      <c r="A846" s="205"/>
      <c r="B846" s="205"/>
      <c r="C846" s="205"/>
      <c r="D846" s="205"/>
      <c r="E846" s="206"/>
      <c r="F846" s="205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 ht="12.75" customHeight="1">
      <c r="A847" s="205"/>
      <c r="B847" s="205"/>
      <c r="C847" s="205"/>
      <c r="D847" s="205"/>
      <c r="E847" s="206"/>
      <c r="F847" s="205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 ht="12.75" customHeight="1">
      <c r="A848" s="205"/>
      <c r="B848" s="205"/>
      <c r="C848" s="205"/>
      <c r="D848" s="205"/>
      <c r="E848" s="206"/>
      <c r="F848" s="205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 ht="12.75" customHeight="1">
      <c r="A849" s="205"/>
      <c r="B849" s="205"/>
      <c r="C849" s="205"/>
      <c r="D849" s="205"/>
      <c r="E849" s="206"/>
      <c r="F849" s="205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 ht="12.75" customHeight="1">
      <c r="A850" s="205"/>
      <c r="B850" s="205"/>
      <c r="C850" s="205"/>
      <c r="D850" s="205"/>
      <c r="E850" s="206"/>
      <c r="F850" s="205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 ht="12.75" customHeight="1">
      <c r="A851" s="205"/>
      <c r="B851" s="205"/>
      <c r="C851" s="205"/>
      <c r="D851" s="205"/>
      <c r="E851" s="206"/>
      <c r="F851" s="205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 ht="12.75" customHeight="1">
      <c r="A852" s="205"/>
      <c r="B852" s="205"/>
      <c r="C852" s="205"/>
      <c r="D852" s="205"/>
      <c r="E852" s="206"/>
      <c r="F852" s="205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 ht="12.75" customHeight="1">
      <c r="A853" s="205"/>
      <c r="B853" s="205"/>
      <c r="C853" s="205"/>
      <c r="D853" s="205"/>
      <c r="E853" s="206"/>
      <c r="F853" s="205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 ht="12.75" customHeight="1">
      <c r="A854" s="205"/>
      <c r="B854" s="205"/>
      <c r="C854" s="205"/>
      <c r="D854" s="205"/>
      <c r="E854" s="206"/>
      <c r="F854" s="205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 ht="12.75" customHeight="1">
      <c r="A855" s="205"/>
      <c r="B855" s="205"/>
      <c r="C855" s="205"/>
      <c r="D855" s="205"/>
      <c r="E855" s="206"/>
      <c r="F855" s="205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 ht="12.75" customHeight="1">
      <c r="A856" s="205"/>
      <c r="B856" s="205"/>
      <c r="C856" s="205"/>
      <c r="D856" s="205"/>
      <c r="E856" s="206"/>
      <c r="F856" s="205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 ht="12.75" customHeight="1">
      <c r="A857" s="205"/>
      <c r="B857" s="205"/>
      <c r="C857" s="205"/>
      <c r="D857" s="205"/>
      <c r="E857" s="206"/>
      <c r="F857" s="205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 ht="12.75" customHeight="1">
      <c r="A858" s="205"/>
      <c r="B858" s="205"/>
      <c r="C858" s="205"/>
      <c r="D858" s="205"/>
      <c r="E858" s="206"/>
      <c r="F858" s="205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 ht="12.75" customHeight="1">
      <c r="A859" s="205"/>
      <c r="B859" s="205"/>
      <c r="C859" s="205"/>
      <c r="D859" s="205"/>
      <c r="E859" s="206"/>
      <c r="F859" s="205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 ht="12.75" customHeight="1">
      <c r="A860" s="205"/>
      <c r="B860" s="205"/>
      <c r="C860" s="205"/>
      <c r="D860" s="205"/>
      <c r="E860" s="206"/>
      <c r="F860" s="205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 ht="12.75" customHeight="1">
      <c r="A861" s="205"/>
      <c r="B861" s="205"/>
      <c r="C861" s="205"/>
      <c r="D861" s="205"/>
      <c r="E861" s="206"/>
      <c r="F861" s="205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 ht="12.75" customHeight="1">
      <c r="A862" s="205"/>
      <c r="B862" s="205"/>
      <c r="C862" s="205"/>
      <c r="D862" s="205"/>
      <c r="E862" s="206"/>
      <c r="F862" s="205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 ht="12.75" customHeight="1">
      <c r="A863" s="205"/>
      <c r="B863" s="205"/>
      <c r="C863" s="205"/>
      <c r="D863" s="205"/>
      <c r="E863" s="206"/>
      <c r="F863" s="205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 ht="12.75" customHeight="1">
      <c r="A864" s="205"/>
      <c r="B864" s="205"/>
      <c r="C864" s="205"/>
      <c r="D864" s="205"/>
      <c r="E864" s="206"/>
      <c r="F864" s="205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 ht="12.75" customHeight="1">
      <c r="A865" s="205"/>
      <c r="B865" s="205"/>
      <c r="C865" s="205"/>
      <c r="D865" s="205"/>
      <c r="E865" s="206"/>
      <c r="F865" s="205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 ht="12.75" customHeight="1">
      <c r="A866" s="205"/>
      <c r="B866" s="205"/>
      <c r="C866" s="205"/>
      <c r="D866" s="205"/>
      <c r="E866" s="206"/>
      <c r="F866" s="205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 ht="12.75" customHeight="1">
      <c r="A867" s="205"/>
      <c r="B867" s="205"/>
      <c r="C867" s="205"/>
      <c r="D867" s="205"/>
      <c r="E867" s="206"/>
      <c r="F867" s="205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 ht="12.75" customHeight="1">
      <c r="A868" s="205"/>
      <c r="B868" s="205"/>
      <c r="C868" s="205"/>
      <c r="D868" s="205"/>
      <c r="E868" s="206"/>
      <c r="F868" s="205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 ht="12.75" customHeight="1">
      <c r="A869" s="205"/>
      <c r="B869" s="205"/>
      <c r="C869" s="205"/>
      <c r="D869" s="205"/>
      <c r="E869" s="206"/>
      <c r="F869" s="205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 ht="12.75" customHeight="1">
      <c r="A870" s="205"/>
      <c r="B870" s="205"/>
      <c r="C870" s="205"/>
      <c r="D870" s="205"/>
      <c r="E870" s="206"/>
      <c r="F870" s="205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 ht="12.75" customHeight="1">
      <c r="A871" s="205"/>
      <c r="B871" s="205"/>
      <c r="C871" s="205"/>
      <c r="D871" s="205"/>
      <c r="E871" s="206"/>
      <c r="F871" s="205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 ht="12.75" customHeight="1">
      <c r="A872" s="205"/>
      <c r="B872" s="205"/>
      <c r="C872" s="205"/>
      <c r="D872" s="205"/>
      <c r="E872" s="206"/>
      <c r="F872" s="205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 ht="12.75" customHeight="1">
      <c r="A873" s="205"/>
      <c r="B873" s="205"/>
      <c r="C873" s="205"/>
      <c r="D873" s="205"/>
      <c r="E873" s="206"/>
      <c r="F873" s="205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 ht="12.75" customHeight="1">
      <c r="A874" s="205"/>
      <c r="B874" s="205"/>
      <c r="C874" s="205"/>
      <c r="D874" s="205"/>
      <c r="E874" s="206"/>
      <c r="F874" s="205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 ht="12.75" customHeight="1">
      <c r="A875" s="205"/>
      <c r="B875" s="205"/>
      <c r="C875" s="205"/>
      <c r="D875" s="205"/>
      <c r="E875" s="206"/>
      <c r="F875" s="205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 ht="12.75" customHeight="1">
      <c r="A876" s="205"/>
      <c r="B876" s="205"/>
      <c r="C876" s="205"/>
      <c r="D876" s="205"/>
      <c r="E876" s="206"/>
      <c r="F876" s="205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 ht="12.75" customHeight="1">
      <c r="A877" s="205"/>
      <c r="B877" s="205"/>
      <c r="C877" s="205"/>
      <c r="D877" s="205"/>
      <c r="E877" s="206"/>
      <c r="F877" s="205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 ht="12.75" customHeight="1">
      <c r="A878" s="205"/>
      <c r="B878" s="205"/>
      <c r="C878" s="205"/>
      <c r="D878" s="205"/>
      <c r="E878" s="206"/>
      <c r="F878" s="205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 ht="12.75" customHeight="1">
      <c r="A879" s="205"/>
      <c r="B879" s="205"/>
      <c r="C879" s="205"/>
      <c r="D879" s="205"/>
      <c r="E879" s="206"/>
      <c r="F879" s="205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 ht="12.75" customHeight="1">
      <c r="A880" s="205"/>
      <c r="B880" s="205"/>
      <c r="C880" s="205"/>
      <c r="D880" s="205"/>
      <c r="E880" s="206"/>
      <c r="F880" s="205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 ht="12.75" customHeight="1">
      <c r="A881" s="205"/>
      <c r="B881" s="205"/>
      <c r="C881" s="205"/>
      <c r="D881" s="205"/>
      <c r="E881" s="206"/>
      <c r="F881" s="205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 ht="12.75" customHeight="1">
      <c r="A882" s="205"/>
      <c r="B882" s="205"/>
      <c r="C882" s="205"/>
      <c r="D882" s="205"/>
      <c r="E882" s="206"/>
      <c r="F882" s="205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 ht="12.75" customHeight="1">
      <c r="A883" s="205"/>
      <c r="B883" s="205"/>
      <c r="C883" s="205"/>
      <c r="D883" s="205"/>
      <c r="E883" s="206"/>
      <c r="F883" s="205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 ht="12.75" customHeight="1">
      <c r="A884" s="205"/>
      <c r="B884" s="205"/>
      <c r="C884" s="205"/>
      <c r="D884" s="205"/>
      <c r="E884" s="206"/>
      <c r="F884" s="205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 ht="12.75" customHeight="1">
      <c r="A885" s="205"/>
      <c r="B885" s="205"/>
      <c r="C885" s="205"/>
      <c r="D885" s="205"/>
      <c r="E885" s="206"/>
      <c r="F885" s="205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 ht="12.75" customHeight="1">
      <c r="A886" s="205"/>
      <c r="B886" s="205"/>
      <c r="C886" s="205"/>
      <c r="D886" s="205"/>
      <c r="E886" s="206"/>
      <c r="F886" s="205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 ht="12.75" customHeight="1">
      <c r="A887" s="205"/>
      <c r="B887" s="205"/>
      <c r="C887" s="205"/>
      <c r="D887" s="205"/>
      <c r="E887" s="206"/>
      <c r="F887" s="205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 ht="12.75" customHeight="1">
      <c r="A888" s="205"/>
      <c r="B888" s="205"/>
      <c r="C888" s="205"/>
      <c r="D888" s="205"/>
      <c r="E888" s="206"/>
      <c r="F888" s="205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 ht="12.75" customHeight="1">
      <c r="A889" s="205"/>
      <c r="B889" s="205"/>
      <c r="C889" s="205"/>
      <c r="D889" s="205"/>
      <c r="E889" s="206"/>
      <c r="F889" s="205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 ht="12.75" customHeight="1">
      <c r="A890" s="205"/>
      <c r="B890" s="205"/>
      <c r="C890" s="205"/>
      <c r="D890" s="205"/>
      <c r="E890" s="206"/>
      <c r="F890" s="205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 ht="12.75" customHeight="1">
      <c r="A891" s="205"/>
      <c r="B891" s="205"/>
      <c r="C891" s="205"/>
      <c r="D891" s="205"/>
      <c r="E891" s="206"/>
      <c r="F891" s="205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 ht="12.75" customHeight="1">
      <c r="A892" s="205"/>
      <c r="B892" s="205"/>
      <c r="C892" s="205"/>
      <c r="D892" s="205"/>
      <c r="E892" s="206"/>
      <c r="F892" s="205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 ht="12.75" customHeight="1">
      <c r="A893" s="205"/>
      <c r="B893" s="205"/>
      <c r="C893" s="205"/>
      <c r="D893" s="205"/>
      <c r="E893" s="206"/>
      <c r="F893" s="205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 ht="12.75" customHeight="1">
      <c r="A894" s="205"/>
      <c r="B894" s="205"/>
      <c r="C894" s="205"/>
      <c r="D894" s="205"/>
      <c r="E894" s="206"/>
      <c r="F894" s="205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 ht="12.75" customHeight="1">
      <c r="A895" s="205"/>
      <c r="B895" s="205"/>
      <c r="C895" s="205"/>
      <c r="D895" s="205"/>
      <c r="E895" s="206"/>
      <c r="F895" s="205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 ht="12.75" customHeight="1">
      <c r="A896" s="205"/>
      <c r="B896" s="205"/>
      <c r="C896" s="205"/>
      <c r="D896" s="205"/>
      <c r="E896" s="206"/>
      <c r="F896" s="205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 ht="12.75" customHeight="1">
      <c r="A897" s="205"/>
      <c r="B897" s="205"/>
      <c r="C897" s="205"/>
      <c r="D897" s="205"/>
      <c r="E897" s="206"/>
      <c r="F897" s="205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 ht="12.75" customHeight="1">
      <c r="A898" s="205"/>
      <c r="B898" s="205"/>
      <c r="C898" s="205"/>
      <c r="D898" s="205"/>
      <c r="E898" s="206"/>
      <c r="F898" s="205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 ht="12.75" customHeight="1">
      <c r="A899" s="205"/>
      <c r="B899" s="205"/>
      <c r="C899" s="205"/>
      <c r="D899" s="205"/>
      <c r="E899" s="206"/>
      <c r="F899" s="205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 ht="12.75" customHeight="1">
      <c r="A900" s="205"/>
      <c r="B900" s="205"/>
      <c r="C900" s="205"/>
      <c r="D900" s="205"/>
      <c r="E900" s="206"/>
      <c r="F900" s="205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 ht="12.75" customHeight="1">
      <c r="A901" s="205"/>
      <c r="B901" s="205"/>
      <c r="C901" s="205"/>
      <c r="D901" s="205"/>
      <c r="E901" s="206"/>
      <c r="F901" s="205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 ht="12.75" customHeight="1">
      <c r="A902" s="205"/>
      <c r="B902" s="205"/>
      <c r="C902" s="205"/>
      <c r="D902" s="205"/>
      <c r="E902" s="206"/>
      <c r="F902" s="205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 ht="12.75" customHeight="1">
      <c r="A903" s="205"/>
      <c r="B903" s="205"/>
      <c r="C903" s="205"/>
      <c r="D903" s="205"/>
      <c r="E903" s="206"/>
      <c r="F903" s="205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 ht="12.75" customHeight="1">
      <c r="A904" s="205"/>
      <c r="B904" s="205"/>
      <c r="C904" s="205"/>
      <c r="D904" s="205"/>
      <c r="E904" s="206"/>
      <c r="F904" s="205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 ht="12.75" customHeight="1">
      <c r="A905" s="205"/>
      <c r="B905" s="205"/>
      <c r="C905" s="205"/>
      <c r="D905" s="205"/>
      <c r="E905" s="206"/>
      <c r="F905" s="205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 ht="12.75" customHeight="1">
      <c r="A906" s="205"/>
      <c r="B906" s="205"/>
      <c r="C906" s="205"/>
      <c r="D906" s="205"/>
      <c r="E906" s="206"/>
      <c r="F906" s="205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 ht="12.75" customHeight="1">
      <c r="A907" s="205"/>
      <c r="B907" s="205"/>
      <c r="C907" s="205"/>
      <c r="D907" s="205"/>
      <c r="E907" s="206"/>
      <c r="F907" s="205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 ht="12.75" customHeight="1">
      <c r="A908" s="205"/>
      <c r="B908" s="205"/>
      <c r="C908" s="205"/>
      <c r="D908" s="205"/>
      <c r="E908" s="206"/>
      <c r="F908" s="205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 ht="12.75" customHeight="1">
      <c r="A909" s="205"/>
      <c r="B909" s="205"/>
      <c r="C909" s="205"/>
      <c r="D909" s="205"/>
      <c r="E909" s="206"/>
      <c r="F909" s="205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 ht="12.75" customHeight="1">
      <c r="A910" s="205"/>
      <c r="B910" s="205"/>
      <c r="C910" s="205"/>
      <c r="D910" s="205"/>
      <c r="E910" s="206"/>
      <c r="F910" s="205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 ht="12.75" customHeight="1">
      <c r="A911" s="205"/>
      <c r="B911" s="205"/>
      <c r="C911" s="205"/>
      <c r="D911" s="205"/>
      <c r="E911" s="206"/>
      <c r="F911" s="205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 ht="12.75" customHeight="1">
      <c r="A912" s="205"/>
      <c r="B912" s="205"/>
      <c r="C912" s="205"/>
      <c r="D912" s="205"/>
      <c r="E912" s="206"/>
      <c r="F912" s="205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 ht="12.75" customHeight="1">
      <c r="A913" s="205"/>
      <c r="B913" s="205"/>
      <c r="C913" s="205"/>
      <c r="D913" s="205"/>
      <c r="E913" s="206"/>
      <c r="F913" s="205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 ht="12.75" customHeight="1">
      <c r="A914" s="205"/>
      <c r="B914" s="205"/>
      <c r="C914" s="205"/>
      <c r="D914" s="205"/>
      <c r="E914" s="206"/>
      <c r="F914" s="205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 ht="12.75" customHeight="1">
      <c r="A915" s="205"/>
      <c r="B915" s="205"/>
      <c r="C915" s="205"/>
      <c r="D915" s="205"/>
      <c r="E915" s="206"/>
      <c r="F915" s="205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 ht="12.75" customHeight="1">
      <c r="A916" s="205"/>
      <c r="B916" s="205"/>
      <c r="C916" s="205"/>
      <c r="D916" s="205"/>
      <c r="E916" s="206"/>
      <c r="F916" s="205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 ht="12.75" customHeight="1">
      <c r="A917" s="205"/>
      <c r="B917" s="205"/>
      <c r="C917" s="205"/>
      <c r="D917" s="205"/>
      <c r="E917" s="206"/>
      <c r="F917" s="205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 ht="12.75" customHeight="1">
      <c r="A918" s="205"/>
      <c r="B918" s="205"/>
      <c r="C918" s="205"/>
      <c r="D918" s="205"/>
      <c r="E918" s="206"/>
      <c r="F918" s="205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 ht="12.75" customHeight="1">
      <c r="A919" s="205"/>
      <c r="B919" s="205"/>
      <c r="C919" s="205"/>
      <c r="D919" s="205"/>
      <c r="E919" s="206"/>
      <c r="F919" s="205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 ht="12.75" customHeight="1">
      <c r="A920" s="205"/>
      <c r="B920" s="205"/>
      <c r="C920" s="205"/>
      <c r="D920" s="205"/>
      <c r="E920" s="206"/>
      <c r="F920" s="205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 ht="12.75" customHeight="1">
      <c r="A921" s="205"/>
      <c r="B921" s="205"/>
      <c r="C921" s="205"/>
      <c r="D921" s="205"/>
      <c r="E921" s="206"/>
      <c r="F921" s="205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 ht="12.75" customHeight="1">
      <c r="A922" s="205"/>
      <c r="B922" s="205"/>
      <c r="C922" s="205"/>
      <c r="D922" s="205"/>
      <c r="E922" s="206"/>
      <c r="F922" s="205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 ht="12.75" customHeight="1">
      <c r="A923" s="205"/>
      <c r="B923" s="205"/>
      <c r="C923" s="205"/>
      <c r="D923" s="205"/>
      <c r="E923" s="206"/>
      <c r="F923" s="205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 ht="12.75" customHeight="1">
      <c r="A924" s="205"/>
      <c r="B924" s="205"/>
      <c r="C924" s="205"/>
      <c r="D924" s="205"/>
      <c r="E924" s="206"/>
      <c r="F924" s="205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 ht="12.75" customHeight="1">
      <c r="A925" s="205"/>
      <c r="B925" s="205"/>
      <c r="C925" s="205"/>
      <c r="D925" s="205"/>
      <c r="E925" s="206"/>
      <c r="F925" s="205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 ht="12.75" customHeight="1">
      <c r="A926" s="205"/>
      <c r="B926" s="205"/>
      <c r="C926" s="205"/>
      <c r="D926" s="205"/>
      <c r="E926" s="206"/>
      <c r="F926" s="205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 ht="12.75" customHeight="1">
      <c r="A927" s="205"/>
      <c r="B927" s="205"/>
      <c r="C927" s="205"/>
      <c r="D927" s="205"/>
      <c r="E927" s="206"/>
      <c r="F927" s="205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 ht="12.75" customHeight="1">
      <c r="A928" s="205"/>
      <c r="B928" s="205"/>
      <c r="C928" s="205"/>
      <c r="D928" s="205"/>
      <c r="E928" s="206"/>
      <c r="F928" s="205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 ht="12.75" customHeight="1">
      <c r="A929" s="205"/>
      <c r="B929" s="205"/>
      <c r="C929" s="205"/>
      <c r="D929" s="205"/>
      <c r="E929" s="206"/>
      <c r="F929" s="205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 ht="12.75" customHeight="1">
      <c r="A930" s="205"/>
      <c r="B930" s="205"/>
      <c r="C930" s="205"/>
      <c r="D930" s="205"/>
      <c r="E930" s="206"/>
      <c r="F930" s="205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 ht="12.75" customHeight="1">
      <c r="A931" s="205"/>
      <c r="B931" s="205"/>
      <c r="C931" s="205"/>
      <c r="D931" s="205"/>
      <c r="E931" s="206"/>
      <c r="F931" s="205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 ht="12.75" customHeight="1">
      <c r="A932" s="205"/>
      <c r="B932" s="205"/>
      <c r="C932" s="205"/>
      <c r="D932" s="205"/>
      <c r="E932" s="206"/>
      <c r="F932" s="205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 ht="12.75" customHeight="1">
      <c r="A933" s="205"/>
      <c r="B933" s="205"/>
      <c r="C933" s="205"/>
      <c r="D933" s="205"/>
      <c r="E933" s="206"/>
      <c r="F933" s="205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 ht="12.75" customHeight="1">
      <c r="A934" s="205"/>
      <c r="B934" s="205"/>
      <c r="C934" s="205"/>
      <c r="D934" s="205"/>
      <c r="E934" s="206"/>
      <c r="F934" s="205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 ht="12.75" customHeight="1">
      <c r="A935" s="205"/>
      <c r="B935" s="205"/>
      <c r="C935" s="205"/>
      <c r="D935" s="205"/>
      <c r="E935" s="206"/>
      <c r="F935" s="205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 ht="12.75" customHeight="1">
      <c r="A936" s="205"/>
      <c r="B936" s="205"/>
      <c r="C936" s="205"/>
      <c r="D936" s="205"/>
      <c r="E936" s="206"/>
      <c r="F936" s="205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 ht="12.75" customHeight="1">
      <c r="A937" s="205"/>
      <c r="B937" s="205"/>
      <c r="C937" s="205"/>
      <c r="D937" s="205"/>
      <c r="E937" s="206"/>
      <c r="F937" s="205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 ht="12.75" customHeight="1">
      <c r="A938" s="205"/>
      <c r="B938" s="205"/>
      <c r="C938" s="205"/>
      <c r="D938" s="205"/>
      <c r="E938" s="206"/>
      <c r="F938" s="205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 ht="12.75" customHeight="1">
      <c r="A939" s="205"/>
      <c r="B939" s="205"/>
      <c r="C939" s="205"/>
      <c r="D939" s="205"/>
      <c r="E939" s="206"/>
      <c r="F939" s="205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 ht="12.75" customHeight="1">
      <c r="A940" s="205"/>
      <c r="B940" s="205"/>
      <c r="C940" s="205"/>
      <c r="D940" s="205"/>
      <c r="E940" s="206"/>
      <c r="F940" s="205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 ht="12.75" customHeight="1">
      <c r="A941" s="205"/>
      <c r="B941" s="205"/>
      <c r="C941" s="205"/>
      <c r="D941" s="205"/>
      <c r="E941" s="206"/>
      <c r="F941" s="205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 ht="12.75" customHeight="1">
      <c r="A942" s="205"/>
      <c r="B942" s="205"/>
      <c r="C942" s="205"/>
      <c r="D942" s="205"/>
      <c r="E942" s="206"/>
      <c r="F942" s="205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 ht="12.75" customHeight="1">
      <c r="A943" s="205"/>
      <c r="B943" s="205"/>
      <c r="C943" s="205"/>
      <c r="D943" s="205"/>
      <c r="E943" s="206"/>
      <c r="F943" s="205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 ht="12.75" customHeight="1">
      <c r="A944" s="205"/>
      <c r="B944" s="205"/>
      <c r="C944" s="205"/>
      <c r="D944" s="205"/>
      <c r="E944" s="206"/>
      <c r="F944" s="205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 ht="12.75" customHeight="1">
      <c r="A945" s="205"/>
      <c r="B945" s="205"/>
      <c r="C945" s="205"/>
      <c r="D945" s="205"/>
      <c r="E945" s="206"/>
      <c r="F945" s="205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 ht="12.75" customHeight="1">
      <c r="A946" s="205"/>
      <c r="B946" s="205"/>
      <c r="C946" s="205"/>
      <c r="D946" s="205"/>
      <c r="E946" s="206"/>
      <c r="F946" s="205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 ht="12.75" customHeight="1">
      <c r="A947" s="205"/>
      <c r="B947" s="205"/>
      <c r="C947" s="205"/>
      <c r="D947" s="205"/>
      <c r="E947" s="206"/>
      <c r="F947" s="205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 ht="12.75" customHeight="1">
      <c r="A948" s="205"/>
      <c r="B948" s="205"/>
      <c r="C948" s="205"/>
      <c r="D948" s="205"/>
      <c r="E948" s="206"/>
      <c r="F948" s="205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 ht="12.75" customHeight="1">
      <c r="A949" s="205"/>
      <c r="B949" s="205"/>
      <c r="C949" s="205"/>
      <c r="D949" s="205"/>
      <c r="E949" s="206"/>
      <c r="F949" s="205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 ht="12.75" customHeight="1">
      <c r="A950" s="205"/>
      <c r="B950" s="205"/>
      <c r="C950" s="205"/>
      <c r="D950" s="205"/>
      <c r="E950" s="206"/>
      <c r="F950" s="205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 ht="12.75" customHeight="1">
      <c r="A951" s="205"/>
      <c r="B951" s="205"/>
      <c r="C951" s="205"/>
      <c r="D951" s="205"/>
      <c r="E951" s="206"/>
      <c r="F951" s="205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 ht="12.75" customHeight="1">
      <c r="A952" s="205"/>
      <c r="B952" s="205"/>
      <c r="C952" s="205"/>
      <c r="D952" s="205"/>
      <c r="E952" s="206"/>
      <c r="F952" s="205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 ht="12.75" customHeight="1">
      <c r="A953" s="205"/>
      <c r="B953" s="205"/>
      <c r="C953" s="205"/>
      <c r="D953" s="205"/>
      <c r="E953" s="206"/>
      <c r="F953" s="205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 ht="12.75" customHeight="1">
      <c r="A954" s="205"/>
      <c r="B954" s="205"/>
      <c r="C954" s="205"/>
      <c r="D954" s="205"/>
      <c r="E954" s="206"/>
      <c r="F954" s="205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 ht="12.75" customHeight="1">
      <c r="A955" s="205"/>
      <c r="B955" s="205"/>
      <c r="C955" s="205"/>
      <c r="D955" s="205"/>
      <c r="E955" s="206"/>
      <c r="F955" s="205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 ht="12.75" customHeight="1">
      <c r="A956" s="205"/>
      <c r="B956" s="205"/>
      <c r="C956" s="205"/>
      <c r="D956" s="205"/>
      <c r="E956" s="206"/>
      <c r="F956" s="205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 ht="12.75" customHeight="1">
      <c r="A957" s="205"/>
      <c r="B957" s="205"/>
      <c r="C957" s="205"/>
      <c r="D957" s="205"/>
      <c r="E957" s="206"/>
      <c r="F957" s="205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 ht="12.75" customHeight="1">
      <c r="A958" s="205"/>
      <c r="B958" s="205"/>
      <c r="C958" s="205"/>
      <c r="D958" s="205"/>
      <c r="E958" s="206"/>
      <c r="F958" s="205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 ht="12.75" customHeight="1">
      <c r="A959" s="205"/>
      <c r="B959" s="205"/>
      <c r="C959" s="205"/>
      <c r="D959" s="205"/>
      <c r="E959" s="206"/>
      <c r="F959" s="205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 ht="12.75" customHeight="1">
      <c r="A960" s="205"/>
      <c r="B960" s="205"/>
      <c r="C960" s="205"/>
      <c r="D960" s="205"/>
      <c r="E960" s="206"/>
      <c r="F960" s="205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 ht="12.75" customHeight="1">
      <c r="A961" s="205"/>
      <c r="B961" s="205"/>
      <c r="C961" s="205"/>
      <c r="D961" s="205"/>
      <c r="E961" s="206"/>
      <c r="F961" s="205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 ht="12.75" customHeight="1">
      <c r="A962" s="205"/>
      <c r="B962" s="205"/>
      <c r="C962" s="205"/>
      <c r="D962" s="205"/>
      <c r="E962" s="206"/>
      <c r="F962" s="205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 ht="12.75" customHeight="1">
      <c r="A963" s="205"/>
      <c r="B963" s="205"/>
      <c r="C963" s="205"/>
      <c r="D963" s="205"/>
      <c r="E963" s="206"/>
      <c r="F963" s="205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 ht="12.75" customHeight="1">
      <c r="A964" s="205"/>
      <c r="B964" s="205"/>
      <c r="C964" s="205"/>
      <c r="D964" s="205"/>
      <c r="E964" s="206"/>
      <c r="F964" s="205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 ht="12.75" customHeight="1">
      <c r="A965" s="205"/>
      <c r="B965" s="205"/>
      <c r="C965" s="205"/>
      <c r="D965" s="205"/>
      <c r="E965" s="206"/>
      <c r="F965" s="205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 ht="12.75" customHeight="1">
      <c r="A966" s="205"/>
      <c r="B966" s="205"/>
      <c r="C966" s="205"/>
      <c r="D966" s="205"/>
      <c r="E966" s="206"/>
      <c r="F966" s="205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 ht="12.75" customHeight="1">
      <c r="A967" s="205"/>
      <c r="B967" s="205"/>
      <c r="C967" s="205"/>
      <c r="D967" s="205"/>
      <c r="E967" s="206"/>
      <c r="F967" s="205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 ht="12.75" customHeight="1">
      <c r="A968" s="205"/>
      <c r="B968" s="205"/>
      <c r="C968" s="205"/>
      <c r="D968" s="205"/>
      <c r="E968" s="206"/>
      <c r="F968" s="205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 ht="12.75" customHeight="1">
      <c r="A969" s="205"/>
      <c r="B969" s="205"/>
      <c r="C969" s="205"/>
      <c r="D969" s="205"/>
      <c r="E969" s="206"/>
      <c r="F969" s="205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 ht="12.75" customHeight="1">
      <c r="A970" s="205"/>
      <c r="B970" s="205"/>
      <c r="C970" s="205"/>
      <c r="D970" s="205"/>
      <c r="E970" s="206"/>
      <c r="F970" s="205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 ht="12.75" customHeight="1">
      <c r="A971" s="205"/>
      <c r="B971" s="205"/>
      <c r="C971" s="205"/>
      <c r="D971" s="205"/>
      <c r="E971" s="206"/>
      <c r="F971" s="205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 ht="12.75" customHeight="1">
      <c r="A972" s="205"/>
      <c r="B972" s="205"/>
      <c r="C972" s="205"/>
      <c r="D972" s="205"/>
      <c r="E972" s="206"/>
      <c r="F972" s="205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 ht="12.75" customHeight="1">
      <c r="A973" s="205"/>
      <c r="B973" s="205"/>
      <c r="C973" s="205"/>
      <c r="D973" s="205"/>
      <c r="E973" s="206"/>
      <c r="F973" s="205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 ht="12.75" customHeight="1">
      <c r="A974" s="205"/>
      <c r="B974" s="205"/>
      <c r="C974" s="205"/>
      <c r="D974" s="205"/>
      <c r="E974" s="206"/>
      <c r="F974" s="205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 ht="12.75" customHeight="1">
      <c r="A975" s="205"/>
      <c r="B975" s="205"/>
      <c r="C975" s="205"/>
      <c r="D975" s="205"/>
      <c r="E975" s="206"/>
      <c r="F975" s="205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 ht="12.75" customHeight="1">
      <c r="A976" s="205"/>
      <c r="B976" s="205"/>
      <c r="C976" s="205"/>
      <c r="D976" s="205"/>
      <c r="E976" s="206"/>
      <c r="F976" s="205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 ht="12.75" customHeight="1">
      <c r="A977" s="205"/>
      <c r="B977" s="205"/>
      <c r="C977" s="205"/>
      <c r="D977" s="205"/>
      <c r="E977" s="206"/>
      <c r="F977" s="205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  <row r="978" spans="1:26" ht="12.75" customHeight="1">
      <c r="A978" s="205"/>
      <c r="B978" s="205"/>
      <c r="C978" s="205"/>
      <c r="D978" s="205"/>
      <c r="E978" s="206"/>
      <c r="F978" s="205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</row>
    <row r="979" spans="1:26" ht="12.75" customHeight="1">
      <c r="A979" s="205"/>
      <c r="B979" s="205"/>
      <c r="C979" s="205"/>
      <c r="D979" s="205"/>
      <c r="E979" s="206"/>
      <c r="F979" s="205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</row>
    <row r="980" spans="1:26" ht="12.75" customHeight="1">
      <c r="A980" s="205"/>
      <c r="B980" s="205"/>
      <c r="C980" s="205"/>
      <c r="D980" s="205"/>
      <c r="E980" s="206"/>
      <c r="F980" s="205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</row>
    <row r="981" spans="1:26" ht="12.75" customHeight="1">
      <c r="A981" s="205"/>
      <c r="B981" s="205"/>
      <c r="C981" s="205"/>
      <c r="D981" s="205"/>
      <c r="E981" s="206"/>
      <c r="F981" s="205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</row>
    <row r="982" spans="1:26" ht="12.75" customHeight="1">
      <c r="A982" s="205"/>
      <c r="B982" s="205"/>
      <c r="C982" s="205"/>
      <c r="D982" s="205"/>
      <c r="E982" s="206"/>
      <c r="F982" s="205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</row>
    <row r="983" spans="1:26" ht="12.75" customHeight="1">
      <c r="A983" s="205"/>
      <c r="B983" s="205"/>
      <c r="C983" s="205"/>
      <c r="D983" s="205"/>
      <c r="E983" s="206"/>
      <c r="F983" s="205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</row>
    <row r="984" spans="1:26" ht="12.75" customHeight="1">
      <c r="A984" s="205"/>
      <c r="B984" s="205"/>
      <c r="C984" s="205"/>
      <c r="D984" s="205"/>
      <c r="E984" s="206"/>
      <c r="F984" s="205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</row>
    <row r="985" spans="1:26" ht="12.75" customHeight="1">
      <c r="A985" s="205"/>
      <c r="B985" s="205"/>
      <c r="C985" s="205"/>
      <c r="D985" s="205"/>
      <c r="E985" s="206"/>
      <c r="F985" s="205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</row>
    <row r="986" spans="1:26" ht="12.75" customHeight="1">
      <c r="A986" s="205"/>
      <c r="B986" s="205"/>
      <c r="C986" s="205"/>
      <c r="D986" s="205"/>
      <c r="E986" s="206"/>
      <c r="F986" s="205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</row>
    <row r="987" spans="1:26" ht="12.75" customHeight="1">
      <c r="A987" s="205"/>
      <c r="B987" s="205"/>
      <c r="C987" s="205"/>
      <c r="D987" s="205"/>
      <c r="E987" s="206"/>
      <c r="F987" s="205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</row>
    <row r="988" spans="1:26" ht="12.75" customHeight="1">
      <c r="A988" s="205"/>
      <c r="B988" s="205"/>
      <c r="C988" s="205"/>
      <c r="D988" s="205"/>
      <c r="E988" s="206"/>
      <c r="F988" s="205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</row>
    <row r="989" spans="1:26" ht="12.75" customHeight="1">
      <c r="A989" s="205"/>
      <c r="B989" s="205"/>
      <c r="C989" s="205"/>
      <c r="D989" s="205"/>
      <c r="E989" s="206"/>
      <c r="F989" s="205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</row>
    <row r="990" spans="1:26" ht="12.75" customHeight="1">
      <c r="A990" s="205"/>
      <c r="B990" s="205"/>
      <c r="C990" s="205"/>
      <c r="D990" s="205"/>
      <c r="E990" s="206"/>
      <c r="F990" s="205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</row>
    <row r="991" spans="1:26" ht="12.75" customHeight="1">
      <c r="A991" s="205"/>
      <c r="B991" s="205"/>
      <c r="C991" s="205"/>
      <c r="D991" s="205"/>
      <c r="E991" s="206"/>
      <c r="F991" s="205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</row>
    <row r="992" spans="1:26" ht="12.75" customHeight="1">
      <c r="A992" s="205"/>
      <c r="B992" s="205"/>
      <c r="C992" s="205"/>
      <c r="D992" s="205"/>
      <c r="E992" s="206"/>
      <c r="F992" s="205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</row>
    <row r="993" spans="1:26" ht="12.75" customHeight="1">
      <c r="A993" s="205"/>
      <c r="B993" s="205"/>
      <c r="C993" s="205"/>
      <c r="D993" s="205"/>
      <c r="E993" s="206"/>
      <c r="F993" s="205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</row>
    <row r="994" spans="1:26" ht="12.75" customHeight="1">
      <c r="A994" s="205"/>
      <c r="B994" s="205"/>
      <c r="C994" s="205"/>
      <c r="D994" s="205"/>
      <c r="E994" s="206"/>
      <c r="F994" s="205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</row>
    <row r="995" spans="1:26" ht="12.75" customHeight="1">
      <c r="A995" s="205"/>
      <c r="B995" s="205"/>
      <c r="C995" s="205"/>
      <c r="D995" s="205"/>
      <c r="E995" s="206"/>
      <c r="F995" s="205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</row>
    <row r="996" spans="1:26" ht="12.75" customHeight="1">
      <c r="A996" s="205"/>
      <c r="B996" s="205"/>
      <c r="C996" s="205"/>
      <c r="D996" s="205"/>
      <c r="E996" s="206"/>
      <c r="F996" s="205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</row>
    <row r="997" spans="1:26" ht="12.75" customHeight="1">
      <c r="A997" s="205"/>
      <c r="B997" s="205"/>
      <c r="C997" s="205"/>
      <c r="D997" s="205"/>
      <c r="E997" s="206"/>
      <c r="F997" s="205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</row>
    <row r="998" spans="1:26" ht="12.75" customHeight="1">
      <c r="A998" s="205"/>
      <c r="B998" s="205"/>
      <c r="C998" s="205"/>
      <c r="D998" s="205"/>
      <c r="E998" s="206"/>
      <c r="F998" s="205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</row>
    <row r="999" spans="1:26" ht="12.75" customHeight="1">
      <c r="A999" s="205"/>
      <c r="B999" s="205"/>
      <c r="C999" s="205"/>
      <c r="D999" s="205"/>
      <c r="E999" s="206"/>
      <c r="F999" s="205"/>
      <c r="G999" s="207"/>
      <c r="H999" s="207"/>
      <c r="I999" s="207"/>
      <c r="J999" s="207"/>
      <c r="K999" s="207"/>
      <c r="L999" s="207"/>
      <c r="M999" s="207"/>
      <c r="N999" s="207"/>
      <c r="O999" s="207"/>
      <c r="P999" s="207"/>
      <c r="Q999" s="207"/>
      <c r="R999" s="207"/>
      <c r="S999" s="207"/>
      <c r="T999" s="207"/>
      <c r="U999" s="207"/>
      <c r="V999" s="207"/>
      <c r="W999" s="207"/>
      <c r="X999" s="207"/>
      <c r="Y999" s="207"/>
      <c r="Z999" s="207"/>
    </row>
    <row r="1000" spans="1:26" ht="12.75" customHeight="1">
      <c r="A1000" s="205"/>
      <c r="B1000" s="205"/>
      <c r="C1000" s="205"/>
      <c r="D1000" s="205"/>
      <c r="E1000" s="206"/>
      <c r="F1000" s="205"/>
      <c r="G1000" s="207"/>
      <c r="H1000" s="207"/>
      <c r="I1000" s="207"/>
      <c r="J1000" s="207"/>
      <c r="K1000" s="207"/>
      <c r="L1000" s="207"/>
      <c r="M1000" s="207"/>
      <c r="N1000" s="207"/>
      <c r="O1000" s="207"/>
      <c r="P1000" s="207"/>
      <c r="Q1000" s="207"/>
      <c r="R1000" s="207"/>
      <c r="S1000" s="207"/>
      <c r="T1000" s="207"/>
      <c r="U1000" s="207"/>
      <c r="V1000" s="207"/>
      <c r="W1000" s="207"/>
      <c r="X1000" s="207"/>
      <c r="Y1000" s="207"/>
      <c r="Z1000" s="207"/>
    </row>
  </sheetData>
  <mergeCells count="1">
    <mergeCell ref="C2:F2"/>
  </mergeCells>
  <pageMargins left="0.51" right="0.51" top="0.79" bottom="0.79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10" customWidth="1"/>
    <col min="2" max="2" width="22.85546875" customWidth="1"/>
    <col min="3" max="3" width="18.5703125" customWidth="1"/>
    <col min="4" max="4" width="11.28515625" customWidth="1"/>
    <col min="5" max="5" width="19.28515625" customWidth="1"/>
    <col min="6" max="6" width="12" customWidth="1"/>
    <col min="7" max="7" width="16.7109375" customWidth="1"/>
    <col min="8" max="8" width="12.28515625" customWidth="1"/>
    <col min="9" max="9" width="14.140625" customWidth="1"/>
    <col min="10" max="10" width="11.7109375" customWidth="1"/>
    <col min="11" max="26" width="8.7109375" customWidth="1"/>
  </cols>
  <sheetData>
    <row r="1" spans="1:26" ht="13.5" customHeight="1">
      <c r="A1" s="84"/>
      <c r="B1" s="84"/>
      <c r="C1" s="84"/>
      <c r="D1" s="84"/>
      <c r="E1" s="246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13.5" customHeight="1">
      <c r="A2" s="84"/>
      <c r="B2" s="84"/>
      <c r="C2" s="84"/>
      <c r="D2" s="84"/>
      <c r="E2" s="246"/>
      <c r="F2" s="84"/>
      <c r="G2" s="84"/>
      <c r="H2" s="84"/>
      <c r="I2" s="676" t="s">
        <v>1292</v>
      </c>
      <c r="J2" s="677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3.5" customHeight="1">
      <c r="A3" s="84"/>
      <c r="B3" s="84"/>
      <c r="C3" s="84"/>
      <c r="D3" s="84"/>
      <c r="E3" s="247" t="s">
        <v>1293</v>
      </c>
      <c r="F3" s="248" t="s">
        <v>1294</v>
      </c>
      <c r="G3" s="249"/>
      <c r="H3" s="250"/>
      <c r="I3" s="251" t="s">
        <v>1295</v>
      </c>
      <c r="J3" s="252">
        <v>50</v>
      </c>
      <c r="K3" s="84" t="s">
        <v>1296</v>
      </c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3.5" customHeight="1">
      <c r="A4" s="84"/>
      <c r="B4" s="84"/>
      <c r="C4" s="84"/>
      <c r="D4" s="84"/>
      <c r="E4" s="253" t="s">
        <v>62</v>
      </c>
      <c r="F4" s="254" t="s">
        <v>1297</v>
      </c>
      <c r="G4" s="255"/>
      <c r="H4" s="256"/>
      <c r="I4" s="251" t="s">
        <v>1298</v>
      </c>
      <c r="J4" s="257">
        <v>18</v>
      </c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3.5" customHeight="1">
      <c r="A5" s="84"/>
      <c r="B5" s="84"/>
      <c r="C5" s="84"/>
      <c r="D5" s="84"/>
      <c r="E5" s="246"/>
      <c r="F5" s="258"/>
      <c r="G5" s="258"/>
      <c r="H5" s="84"/>
      <c r="I5" s="259" t="s">
        <v>1299</v>
      </c>
      <c r="J5" s="260">
        <v>3</v>
      </c>
      <c r="K5" s="84" t="s">
        <v>1296</v>
      </c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3.5" customHeight="1">
      <c r="A6" s="84"/>
      <c r="B6" s="84"/>
      <c r="C6" s="84"/>
      <c r="D6" s="84"/>
      <c r="E6" s="246"/>
      <c r="F6" s="258"/>
      <c r="G6" s="258"/>
      <c r="H6" s="84"/>
      <c r="I6" s="246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13.5" customHeight="1">
      <c r="A7" s="84"/>
      <c r="B7" s="84"/>
      <c r="C7" s="84"/>
      <c r="D7" s="84"/>
      <c r="E7" s="246"/>
      <c r="F7" s="258"/>
      <c r="G7" s="258"/>
      <c r="H7" s="84"/>
      <c r="I7" s="246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13.5" customHeight="1">
      <c r="A8" s="246"/>
      <c r="B8" s="261" t="s">
        <v>1300</v>
      </c>
      <c r="C8" s="250"/>
      <c r="D8" s="84"/>
      <c r="E8" s="84" t="s">
        <v>1301</v>
      </c>
      <c r="F8" s="84"/>
      <c r="G8" s="84" t="s">
        <v>1302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6" ht="13.5" customHeight="1">
      <c r="A9" s="262"/>
      <c r="B9" s="263" t="s">
        <v>1303</v>
      </c>
      <c r="C9" s="264" t="s">
        <v>1304</v>
      </c>
      <c r="D9" s="265" t="s">
        <v>1305</v>
      </c>
      <c r="E9" s="266" t="s">
        <v>1306</v>
      </c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13.5" customHeight="1">
      <c r="A10" s="267">
        <v>45292</v>
      </c>
      <c r="B10" s="268">
        <f>(J3*J4)*J5</f>
        <v>2700</v>
      </c>
      <c r="C10" s="269">
        <f t="shared" ref="C10:C12" si="0">(25*50)+100</f>
        <v>1350</v>
      </c>
      <c r="D10" s="269">
        <v>600</v>
      </c>
      <c r="E10" s="270">
        <f t="shared" ref="E10:E12" si="1">D10-B10</f>
        <v>-2100</v>
      </c>
      <c r="F10" s="271" t="s">
        <v>1307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13.5" customHeight="1">
      <c r="A11" s="272">
        <v>45323</v>
      </c>
      <c r="B11" s="268">
        <f>(J3*J4)*J5</f>
        <v>2700</v>
      </c>
      <c r="C11" s="269">
        <f t="shared" si="0"/>
        <v>1350</v>
      </c>
      <c r="D11" s="273">
        <v>400</v>
      </c>
      <c r="E11" s="270">
        <f t="shared" si="1"/>
        <v>-2300</v>
      </c>
      <c r="F11" s="271" t="s">
        <v>1307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13.5" customHeight="1">
      <c r="A12" s="272">
        <v>45352</v>
      </c>
      <c r="B12" s="268">
        <f>(J3*J4)*J5</f>
        <v>2700</v>
      </c>
      <c r="C12" s="269">
        <f t="shared" si="0"/>
        <v>1350</v>
      </c>
      <c r="D12" s="273">
        <f>Gerencial!M14</f>
        <v>2803.41</v>
      </c>
      <c r="E12" s="270">
        <f t="shared" si="1"/>
        <v>103.40999999999985</v>
      </c>
      <c r="F12" s="271" t="s">
        <v>1307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spans="1:26" ht="13.5" customHeight="1">
      <c r="A13" s="274" t="s">
        <v>1308</v>
      </c>
      <c r="B13" s="275"/>
      <c r="C13" s="276"/>
      <c r="D13" s="276"/>
      <c r="E13" s="277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3.5" customHeight="1">
      <c r="A14" s="246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3.5" customHeight="1">
      <c r="A15" s="246"/>
      <c r="B15" s="84"/>
      <c r="C15" s="84"/>
      <c r="D15" s="84"/>
      <c r="E15" s="271"/>
      <c r="F15" s="271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3.5" customHeight="1">
      <c r="A16" s="278"/>
      <c r="B16" s="279"/>
      <c r="C16" s="280" t="s">
        <v>70</v>
      </c>
      <c r="D16" s="280"/>
      <c r="E16" s="83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3.5" customHeight="1">
      <c r="A17" s="278" t="s">
        <v>71</v>
      </c>
      <c r="B17" s="278" t="s">
        <v>72</v>
      </c>
      <c r="C17" s="281">
        <v>50</v>
      </c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3.5" customHeight="1">
      <c r="A18" s="278" t="s">
        <v>71</v>
      </c>
      <c r="B18" s="278" t="s">
        <v>74</v>
      </c>
      <c r="C18" s="281">
        <v>100</v>
      </c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3.5" customHeight="1">
      <c r="A19" s="278" t="s">
        <v>75</v>
      </c>
      <c r="B19" s="278" t="s">
        <v>76</v>
      </c>
      <c r="C19" s="281">
        <v>50</v>
      </c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3.5" customHeight="1">
      <c r="A20" s="278" t="s">
        <v>75</v>
      </c>
      <c r="B20" s="278" t="s">
        <v>77</v>
      </c>
      <c r="C20" s="281">
        <v>100</v>
      </c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3.5" customHeight="1">
      <c r="A21" s="278" t="s">
        <v>75</v>
      </c>
      <c r="B21" s="278" t="s">
        <v>78</v>
      </c>
      <c r="C21" s="281">
        <v>50</v>
      </c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3.5" customHeight="1">
      <c r="A22" s="278" t="s">
        <v>83</v>
      </c>
      <c r="B22" s="278" t="s">
        <v>84</v>
      </c>
      <c r="C22" s="281">
        <v>50</v>
      </c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3.5" customHeight="1">
      <c r="A23" s="278" t="s">
        <v>83</v>
      </c>
      <c r="B23" s="278" t="s">
        <v>85</v>
      </c>
      <c r="C23" s="281">
        <v>50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3.5" customHeight="1">
      <c r="A24" s="278" t="s">
        <v>88</v>
      </c>
      <c r="B24" s="278" t="s">
        <v>91</v>
      </c>
      <c r="C24" s="281">
        <v>50</v>
      </c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ht="13.5" customHeight="1">
      <c r="A25" s="278" t="s">
        <v>88</v>
      </c>
      <c r="B25" s="278" t="s">
        <v>92</v>
      </c>
      <c r="C25" s="281">
        <v>50</v>
      </c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ht="13.5" customHeight="1">
      <c r="A26" s="278" t="s">
        <v>96</v>
      </c>
      <c r="B26" s="278" t="s">
        <v>97</v>
      </c>
      <c r="C26" s="281">
        <v>50</v>
      </c>
      <c r="D26" s="283">
        <f>SUM(C17:C26)</f>
        <v>600</v>
      </c>
      <c r="E26" s="282" t="s">
        <v>1309</v>
      </c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3.5" customHeight="1">
      <c r="A27" s="278" t="s">
        <v>106</v>
      </c>
      <c r="B27" s="278" t="s">
        <v>107</v>
      </c>
      <c r="C27" s="281">
        <v>50</v>
      </c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3.5" customHeight="1">
      <c r="A28" s="278" t="s">
        <v>106</v>
      </c>
      <c r="B28" s="278" t="s">
        <v>108</v>
      </c>
      <c r="C28" s="281">
        <v>100</v>
      </c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3.5" customHeight="1">
      <c r="A29" s="278" t="s">
        <v>111</v>
      </c>
      <c r="B29" s="278" t="s">
        <v>112</v>
      </c>
      <c r="C29" s="281">
        <v>50</v>
      </c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3.5" customHeight="1">
      <c r="A30" s="278" t="s">
        <v>111</v>
      </c>
      <c r="B30" s="278" t="s">
        <v>113</v>
      </c>
      <c r="C30" s="281">
        <v>50</v>
      </c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3.5" customHeight="1">
      <c r="A31" s="278" t="s">
        <v>114</v>
      </c>
      <c r="B31" s="278" t="s">
        <v>115</v>
      </c>
      <c r="C31" s="281">
        <v>50</v>
      </c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3.5" customHeight="1">
      <c r="A32" s="278" t="s">
        <v>114</v>
      </c>
      <c r="B32" s="278" t="s">
        <v>116</v>
      </c>
      <c r="C32" s="281">
        <v>50</v>
      </c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3.5" customHeight="1">
      <c r="A33" s="278" t="s">
        <v>123</v>
      </c>
      <c r="B33" s="278" t="s">
        <v>126</v>
      </c>
      <c r="C33" s="281">
        <v>50</v>
      </c>
      <c r="D33" s="126">
        <f>SUM(C27:C33)</f>
        <v>400</v>
      </c>
      <c r="E33" s="282" t="s">
        <v>1310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3.5" customHeight="1">
      <c r="A34" s="284">
        <v>45352</v>
      </c>
      <c r="B34" s="278" t="s">
        <v>72</v>
      </c>
      <c r="C34" s="281">
        <v>50</v>
      </c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3.5" customHeight="1">
      <c r="A35" s="284">
        <v>45352</v>
      </c>
      <c r="B35" s="278" t="s">
        <v>108</v>
      </c>
      <c r="C35" s="285">
        <v>100</v>
      </c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3.5" customHeight="1">
      <c r="A36" s="284">
        <v>45356</v>
      </c>
      <c r="B36" s="278" t="s">
        <v>76</v>
      </c>
      <c r="C36" s="281">
        <v>50</v>
      </c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3.5" customHeight="1">
      <c r="A37" s="286">
        <v>45356</v>
      </c>
      <c r="B37" s="287" t="s">
        <v>139</v>
      </c>
      <c r="C37" s="288">
        <v>100</v>
      </c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3.5" customHeight="1">
      <c r="A38" s="286">
        <v>45356</v>
      </c>
      <c r="B38" s="287" t="s">
        <v>141</v>
      </c>
      <c r="C38" s="288">
        <v>50</v>
      </c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3.5" customHeight="1">
      <c r="A39" s="286">
        <v>45363</v>
      </c>
      <c r="B39" s="287" t="s">
        <v>165</v>
      </c>
      <c r="C39" s="288">
        <v>50</v>
      </c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3.5" customHeight="1">
      <c r="A40" s="286">
        <v>45364</v>
      </c>
      <c r="B40" s="287" t="s">
        <v>187</v>
      </c>
      <c r="C40" s="288">
        <v>100</v>
      </c>
      <c r="D40" s="283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3.5" customHeight="1">
      <c r="A41" s="286">
        <v>45376</v>
      </c>
      <c r="B41" s="287" t="s">
        <v>267</v>
      </c>
      <c r="C41" s="288">
        <v>50</v>
      </c>
      <c r="D41" s="283">
        <v>550</v>
      </c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3.5" customHeight="1">
      <c r="A42" s="84" t="s">
        <v>1311</v>
      </c>
      <c r="B42" s="84"/>
      <c r="C42" s="84"/>
      <c r="D42" s="84"/>
      <c r="E42" s="246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3.5" customHeight="1">
      <c r="A43" s="84"/>
      <c r="B43" s="84"/>
      <c r="C43" s="84"/>
      <c r="D43" s="84"/>
      <c r="E43" s="246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3.5" customHeight="1">
      <c r="A44" s="84"/>
      <c r="B44" s="84"/>
      <c r="C44" s="84"/>
      <c r="D44" s="84"/>
      <c r="E44" s="246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3.5" customHeight="1">
      <c r="A45" s="84"/>
      <c r="B45" s="84"/>
      <c r="C45" s="84"/>
      <c r="D45" s="84"/>
      <c r="E45" s="246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3.5" customHeight="1">
      <c r="A46" s="84"/>
      <c r="B46" s="84"/>
      <c r="C46" s="84"/>
      <c r="D46" s="84"/>
      <c r="E46" s="246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3.5" customHeight="1">
      <c r="A47" s="84"/>
      <c r="B47" s="84"/>
      <c r="C47" s="84"/>
      <c r="D47" s="84"/>
      <c r="E47" s="246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3.5" customHeight="1">
      <c r="A48" s="84"/>
      <c r="B48" s="84"/>
      <c r="C48" s="84"/>
      <c r="D48" s="84"/>
      <c r="E48" s="246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3.5" customHeight="1">
      <c r="A49" s="84"/>
      <c r="B49" s="84"/>
      <c r="C49" s="84"/>
      <c r="D49" s="84"/>
      <c r="E49" s="246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3.5" customHeight="1">
      <c r="A50" s="84"/>
      <c r="B50" s="84"/>
      <c r="C50" s="84"/>
      <c r="D50" s="84"/>
      <c r="E50" s="246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3.5" customHeight="1">
      <c r="A51" s="84"/>
      <c r="B51" s="84"/>
      <c r="C51" s="84"/>
      <c r="D51" s="84"/>
      <c r="E51" s="246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3.5" customHeight="1">
      <c r="A52" s="84"/>
      <c r="B52" s="84"/>
      <c r="C52" s="84"/>
      <c r="D52" s="84"/>
      <c r="E52" s="246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3.5" customHeight="1">
      <c r="A53" s="84"/>
      <c r="B53" s="84"/>
      <c r="C53" s="84"/>
      <c r="D53" s="84"/>
      <c r="E53" s="246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3.5" customHeight="1">
      <c r="A54" s="84"/>
      <c r="B54" s="84"/>
      <c r="C54" s="84"/>
      <c r="D54" s="84"/>
      <c r="E54" s="246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3.5" customHeight="1">
      <c r="A55" s="84"/>
      <c r="B55" s="84"/>
      <c r="C55" s="84"/>
      <c r="D55" s="84"/>
      <c r="E55" s="246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3.5" customHeight="1">
      <c r="A56" s="84"/>
      <c r="B56" s="84"/>
      <c r="C56" s="84"/>
      <c r="D56" s="84"/>
      <c r="E56" s="246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spans="1:26" ht="13.5" customHeight="1">
      <c r="A57" s="84"/>
      <c r="B57" s="84"/>
      <c r="C57" s="84"/>
      <c r="D57" s="84"/>
      <c r="E57" s="246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spans="1:26" ht="13.5" customHeight="1">
      <c r="A58" s="84"/>
      <c r="B58" s="84"/>
      <c r="C58" s="84"/>
      <c r="D58" s="84"/>
      <c r="E58" s="246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spans="1:26" ht="13.5" customHeight="1">
      <c r="A59" s="84"/>
      <c r="B59" s="84"/>
      <c r="C59" s="84"/>
      <c r="D59" s="84"/>
      <c r="E59" s="246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spans="1:26" ht="13.5" customHeight="1">
      <c r="A60" s="84"/>
      <c r="B60" s="84"/>
      <c r="C60" s="84"/>
      <c r="D60" s="84"/>
      <c r="E60" s="246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spans="1:26" ht="13.5" customHeight="1">
      <c r="A61" s="84"/>
      <c r="B61" s="84"/>
      <c r="C61" s="84"/>
      <c r="D61" s="84"/>
      <c r="E61" s="246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spans="1:26" ht="13.5" customHeight="1">
      <c r="A62" s="84"/>
      <c r="B62" s="84"/>
      <c r="C62" s="84"/>
      <c r="D62" s="84"/>
      <c r="E62" s="246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spans="1:26" ht="13.5" customHeight="1">
      <c r="A63" s="84"/>
      <c r="B63" s="84"/>
      <c r="C63" s="84"/>
      <c r="D63" s="84"/>
      <c r="E63" s="246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spans="1:26" ht="13.5" customHeight="1">
      <c r="A64" s="84"/>
      <c r="B64" s="84"/>
      <c r="C64" s="84"/>
      <c r="D64" s="84"/>
      <c r="E64" s="246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spans="1:26" ht="13.5" customHeight="1">
      <c r="A65" s="84"/>
      <c r="B65" s="84"/>
      <c r="C65" s="84"/>
      <c r="D65" s="84"/>
      <c r="E65" s="246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spans="1:26" ht="13.5" customHeight="1">
      <c r="A66" s="84"/>
      <c r="B66" s="84"/>
      <c r="C66" s="84"/>
      <c r="D66" s="84"/>
      <c r="E66" s="246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3.5" customHeight="1">
      <c r="A67" s="84"/>
      <c r="B67" s="84"/>
      <c r="C67" s="84"/>
      <c r="D67" s="84"/>
      <c r="E67" s="246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3.5" customHeight="1">
      <c r="A68" s="84"/>
      <c r="B68" s="84"/>
      <c r="C68" s="84"/>
      <c r="D68" s="84"/>
      <c r="E68" s="246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3.5" customHeight="1">
      <c r="A69" s="84"/>
      <c r="B69" s="84"/>
      <c r="C69" s="84"/>
      <c r="D69" s="84"/>
      <c r="E69" s="246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3.5" customHeight="1">
      <c r="A70" s="84"/>
      <c r="B70" s="84"/>
      <c r="C70" s="84"/>
      <c r="D70" s="84"/>
      <c r="E70" s="246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3.5" customHeight="1">
      <c r="A71" s="84"/>
      <c r="B71" s="84"/>
      <c r="C71" s="84"/>
      <c r="D71" s="84"/>
      <c r="E71" s="246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3.5" customHeight="1">
      <c r="A72" s="84"/>
      <c r="B72" s="84"/>
      <c r="C72" s="84"/>
      <c r="D72" s="84"/>
      <c r="E72" s="246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3.5" customHeight="1">
      <c r="A73" s="84"/>
      <c r="B73" s="84"/>
      <c r="C73" s="84"/>
      <c r="D73" s="84"/>
      <c r="E73" s="246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3.5" customHeight="1">
      <c r="A74" s="84"/>
      <c r="B74" s="84"/>
      <c r="C74" s="84"/>
      <c r="D74" s="84"/>
      <c r="E74" s="246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3.5" customHeight="1">
      <c r="A75" s="84"/>
      <c r="B75" s="84"/>
      <c r="C75" s="84"/>
      <c r="D75" s="84"/>
      <c r="E75" s="246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3.5" customHeight="1">
      <c r="A76" s="84"/>
      <c r="B76" s="84"/>
      <c r="C76" s="84"/>
      <c r="D76" s="84"/>
      <c r="E76" s="246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3.5" customHeight="1">
      <c r="A77" s="84"/>
      <c r="B77" s="84"/>
      <c r="C77" s="84"/>
      <c r="D77" s="84"/>
      <c r="E77" s="246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3.5" customHeight="1">
      <c r="A78" s="84"/>
      <c r="B78" s="84"/>
      <c r="C78" s="84"/>
      <c r="D78" s="84"/>
      <c r="E78" s="246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3.5" customHeight="1">
      <c r="A79" s="84"/>
      <c r="B79" s="84"/>
      <c r="C79" s="84"/>
      <c r="D79" s="84"/>
      <c r="E79" s="246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3.5" customHeight="1">
      <c r="A80" s="84"/>
      <c r="B80" s="84"/>
      <c r="C80" s="84"/>
      <c r="D80" s="84"/>
      <c r="E80" s="246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3.5" customHeight="1">
      <c r="A81" s="84"/>
      <c r="B81" s="84"/>
      <c r="C81" s="84"/>
      <c r="D81" s="84"/>
      <c r="E81" s="246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3.5" customHeight="1">
      <c r="A82" s="84"/>
      <c r="B82" s="84"/>
      <c r="C82" s="84"/>
      <c r="D82" s="84"/>
      <c r="E82" s="246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3.5" customHeight="1">
      <c r="A83" s="84"/>
      <c r="B83" s="84"/>
      <c r="C83" s="84"/>
      <c r="D83" s="84"/>
      <c r="E83" s="246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3.5" customHeight="1">
      <c r="A84" s="84"/>
      <c r="B84" s="84"/>
      <c r="C84" s="84"/>
      <c r="D84" s="84"/>
      <c r="E84" s="246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3.5" customHeight="1">
      <c r="A85" s="84"/>
      <c r="B85" s="84"/>
      <c r="C85" s="84"/>
      <c r="D85" s="84"/>
      <c r="E85" s="246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3.5" customHeight="1">
      <c r="A86" s="84"/>
      <c r="B86" s="84"/>
      <c r="C86" s="84"/>
      <c r="D86" s="84"/>
      <c r="E86" s="246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3.5" customHeight="1">
      <c r="A87" s="84"/>
      <c r="B87" s="84"/>
      <c r="C87" s="84"/>
      <c r="D87" s="84"/>
      <c r="E87" s="246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3.5" customHeight="1">
      <c r="A88" s="84"/>
      <c r="B88" s="84"/>
      <c r="C88" s="84"/>
      <c r="D88" s="84"/>
      <c r="E88" s="246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3.5" customHeight="1">
      <c r="A89" s="84"/>
      <c r="B89" s="84"/>
      <c r="C89" s="84"/>
      <c r="D89" s="84"/>
      <c r="E89" s="246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3.5" customHeight="1">
      <c r="A90" s="84"/>
      <c r="B90" s="84"/>
      <c r="C90" s="84"/>
      <c r="D90" s="84"/>
      <c r="E90" s="246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3.5" customHeight="1">
      <c r="A91" s="84"/>
      <c r="B91" s="84"/>
      <c r="C91" s="84"/>
      <c r="D91" s="84"/>
      <c r="E91" s="246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3.5" customHeight="1">
      <c r="A92" s="84"/>
      <c r="B92" s="84"/>
      <c r="C92" s="84"/>
      <c r="D92" s="84"/>
      <c r="E92" s="246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3.5" customHeight="1">
      <c r="A93" s="84"/>
      <c r="B93" s="84"/>
      <c r="C93" s="84"/>
      <c r="D93" s="84"/>
      <c r="E93" s="246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3.5" customHeight="1">
      <c r="A94" s="84"/>
      <c r="B94" s="84"/>
      <c r="C94" s="84"/>
      <c r="D94" s="84"/>
      <c r="E94" s="246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3.5" customHeight="1">
      <c r="A95" s="84"/>
      <c r="B95" s="84"/>
      <c r="C95" s="84"/>
      <c r="D95" s="84"/>
      <c r="E95" s="246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3.5" customHeight="1">
      <c r="A96" s="84"/>
      <c r="B96" s="84"/>
      <c r="C96" s="84"/>
      <c r="D96" s="84"/>
      <c r="E96" s="246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3.5" customHeight="1">
      <c r="A97" s="84"/>
      <c r="B97" s="84"/>
      <c r="C97" s="84"/>
      <c r="D97" s="84"/>
      <c r="E97" s="246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3.5" customHeight="1">
      <c r="A98" s="84"/>
      <c r="B98" s="84"/>
      <c r="C98" s="84"/>
      <c r="D98" s="84"/>
      <c r="E98" s="246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3.5" customHeight="1">
      <c r="A99" s="84"/>
      <c r="B99" s="84"/>
      <c r="C99" s="84"/>
      <c r="D99" s="84"/>
      <c r="E99" s="246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3.5" customHeight="1">
      <c r="A100" s="84"/>
      <c r="B100" s="84"/>
      <c r="C100" s="84"/>
      <c r="D100" s="84"/>
      <c r="E100" s="246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3.5" customHeight="1">
      <c r="A101" s="84"/>
      <c r="B101" s="84"/>
      <c r="C101" s="84"/>
      <c r="D101" s="84"/>
      <c r="E101" s="246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3.5" customHeight="1">
      <c r="A102" s="84"/>
      <c r="B102" s="84"/>
      <c r="C102" s="84"/>
      <c r="D102" s="84"/>
      <c r="E102" s="246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3.5" customHeight="1">
      <c r="A103" s="84"/>
      <c r="B103" s="84"/>
      <c r="C103" s="84"/>
      <c r="D103" s="84"/>
      <c r="E103" s="246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3.5" customHeight="1">
      <c r="A104" s="84"/>
      <c r="B104" s="84"/>
      <c r="C104" s="84"/>
      <c r="D104" s="84"/>
      <c r="E104" s="246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3.5" customHeight="1">
      <c r="A105" s="84"/>
      <c r="B105" s="84"/>
      <c r="C105" s="84"/>
      <c r="D105" s="84"/>
      <c r="E105" s="246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3.5" customHeight="1">
      <c r="A106" s="84"/>
      <c r="B106" s="84"/>
      <c r="C106" s="84"/>
      <c r="D106" s="84"/>
      <c r="E106" s="246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3.5" customHeight="1">
      <c r="A107" s="84"/>
      <c r="B107" s="84"/>
      <c r="C107" s="84"/>
      <c r="D107" s="84"/>
      <c r="E107" s="246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3.5" customHeight="1">
      <c r="A108" s="84"/>
      <c r="B108" s="84"/>
      <c r="C108" s="84"/>
      <c r="D108" s="84"/>
      <c r="E108" s="246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3.5" customHeight="1">
      <c r="A109" s="84"/>
      <c r="B109" s="84"/>
      <c r="C109" s="84"/>
      <c r="D109" s="84"/>
      <c r="E109" s="246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3.5" customHeight="1">
      <c r="A110" s="84"/>
      <c r="B110" s="84"/>
      <c r="C110" s="84"/>
      <c r="D110" s="84"/>
      <c r="E110" s="246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3.5" customHeight="1">
      <c r="A111" s="84"/>
      <c r="B111" s="84"/>
      <c r="C111" s="84"/>
      <c r="D111" s="84"/>
      <c r="E111" s="246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3.5" customHeight="1">
      <c r="A112" s="84"/>
      <c r="B112" s="84"/>
      <c r="C112" s="84"/>
      <c r="D112" s="84"/>
      <c r="E112" s="246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3.5" customHeight="1">
      <c r="A113" s="84"/>
      <c r="B113" s="84"/>
      <c r="C113" s="84"/>
      <c r="D113" s="84"/>
      <c r="E113" s="246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3.5" customHeight="1">
      <c r="A114" s="84"/>
      <c r="B114" s="84"/>
      <c r="C114" s="84"/>
      <c r="D114" s="84"/>
      <c r="E114" s="246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3.5" customHeight="1">
      <c r="A115" s="84"/>
      <c r="B115" s="84"/>
      <c r="C115" s="84"/>
      <c r="D115" s="84"/>
      <c r="E115" s="246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3.5" customHeight="1">
      <c r="A116" s="84"/>
      <c r="B116" s="84"/>
      <c r="C116" s="84"/>
      <c r="D116" s="84"/>
      <c r="E116" s="246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3.5" customHeight="1">
      <c r="A117" s="84"/>
      <c r="B117" s="84"/>
      <c r="C117" s="84"/>
      <c r="D117" s="84"/>
      <c r="E117" s="246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3.5" customHeight="1">
      <c r="A118" s="84"/>
      <c r="B118" s="84"/>
      <c r="C118" s="84"/>
      <c r="D118" s="84"/>
      <c r="E118" s="246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3.5" customHeight="1">
      <c r="A119" s="84"/>
      <c r="B119" s="84"/>
      <c r="C119" s="84"/>
      <c r="D119" s="84"/>
      <c r="E119" s="246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3.5" customHeight="1">
      <c r="A120" s="84"/>
      <c r="B120" s="84"/>
      <c r="C120" s="84"/>
      <c r="D120" s="84"/>
      <c r="E120" s="246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3.5" customHeight="1">
      <c r="A121" s="84"/>
      <c r="B121" s="84"/>
      <c r="C121" s="84"/>
      <c r="D121" s="84"/>
      <c r="E121" s="246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3.5" customHeight="1">
      <c r="A122" s="84"/>
      <c r="B122" s="84"/>
      <c r="C122" s="84"/>
      <c r="D122" s="84"/>
      <c r="E122" s="246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3.5" customHeight="1">
      <c r="A123" s="84"/>
      <c r="B123" s="84"/>
      <c r="C123" s="84"/>
      <c r="D123" s="84"/>
      <c r="E123" s="246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3.5" customHeight="1">
      <c r="A124" s="84"/>
      <c r="B124" s="84"/>
      <c r="C124" s="84"/>
      <c r="D124" s="84"/>
      <c r="E124" s="246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3.5" customHeight="1">
      <c r="A125" s="84"/>
      <c r="B125" s="84"/>
      <c r="C125" s="84"/>
      <c r="D125" s="84"/>
      <c r="E125" s="246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3.5" customHeight="1">
      <c r="A126" s="84"/>
      <c r="B126" s="84"/>
      <c r="C126" s="84"/>
      <c r="D126" s="84"/>
      <c r="E126" s="246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3.5" customHeight="1">
      <c r="A127" s="84"/>
      <c r="B127" s="84"/>
      <c r="C127" s="84"/>
      <c r="D127" s="84"/>
      <c r="E127" s="246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3.5" customHeight="1">
      <c r="A128" s="84"/>
      <c r="B128" s="84"/>
      <c r="C128" s="84"/>
      <c r="D128" s="84"/>
      <c r="E128" s="246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3.5" customHeight="1">
      <c r="A129" s="84"/>
      <c r="B129" s="84"/>
      <c r="C129" s="84"/>
      <c r="D129" s="84"/>
      <c r="E129" s="246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3.5" customHeight="1">
      <c r="A130" s="84"/>
      <c r="B130" s="84"/>
      <c r="C130" s="84"/>
      <c r="D130" s="84"/>
      <c r="E130" s="246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3.5" customHeight="1">
      <c r="A131" s="84"/>
      <c r="B131" s="84"/>
      <c r="C131" s="84"/>
      <c r="D131" s="84"/>
      <c r="E131" s="246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3.5" customHeight="1">
      <c r="A132" s="84"/>
      <c r="B132" s="84"/>
      <c r="C132" s="84"/>
      <c r="D132" s="84"/>
      <c r="E132" s="246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3.5" customHeight="1">
      <c r="A133" s="84"/>
      <c r="B133" s="84"/>
      <c r="C133" s="84"/>
      <c r="D133" s="84"/>
      <c r="E133" s="246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3.5" customHeight="1">
      <c r="A134" s="84"/>
      <c r="B134" s="84"/>
      <c r="C134" s="84"/>
      <c r="D134" s="84"/>
      <c r="E134" s="246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3.5" customHeight="1">
      <c r="A135" s="84"/>
      <c r="B135" s="84"/>
      <c r="C135" s="84"/>
      <c r="D135" s="84"/>
      <c r="E135" s="246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3.5" customHeight="1">
      <c r="A136" s="84"/>
      <c r="B136" s="84"/>
      <c r="C136" s="84"/>
      <c r="D136" s="84"/>
      <c r="E136" s="246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3.5" customHeight="1">
      <c r="A137" s="84"/>
      <c r="B137" s="84"/>
      <c r="C137" s="84"/>
      <c r="D137" s="84"/>
      <c r="E137" s="246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3.5" customHeight="1">
      <c r="A138" s="84"/>
      <c r="B138" s="84"/>
      <c r="C138" s="84"/>
      <c r="D138" s="84"/>
      <c r="E138" s="246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3.5" customHeight="1">
      <c r="A139" s="84"/>
      <c r="B139" s="84"/>
      <c r="C139" s="84"/>
      <c r="D139" s="84"/>
      <c r="E139" s="246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3.5" customHeight="1">
      <c r="A140" s="84"/>
      <c r="B140" s="84"/>
      <c r="C140" s="84"/>
      <c r="D140" s="84"/>
      <c r="E140" s="246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3.5" customHeight="1">
      <c r="A141" s="84"/>
      <c r="B141" s="84"/>
      <c r="C141" s="84"/>
      <c r="D141" s="84"/>
      <c r="E141" s="246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3.5" customHeight="1">
      <c r="A142" s="84"/>
      <c r="B142" s="84"/>
      <c r="C142" s="84"/>
      <c r="D142" s="84"/>
      <c r="E142" s="246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3.5" customHeight="1">
      <c r="A143" s="84"/>
      <c r="B143" s="84"/>
      <c r="C143" s="84"/>
      <c r="D143" s="84"/>
      <c r="E143" s="246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3.5" customHeight="1">
      <c r="A144" s="84"/>
      <c r="B144" s="84"/>
      <c r="C144" s="84"/>
      <c r="D144" s="84"/>
      <c r="E144" s="246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3.5" customHeight="1">
      <c r="A145" s="84"/>
      <c r="B145" s="84"/>
      <c r="C145" s="84"/>
      <c r="D145" s="84"/>
      <c r="E145" s="246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3.5" customHeight="1">
      <c r="A146" s="84"/>
      <c r="B146" s="84"/>
      <c r="C146" s="84"/>
      <c r="D146" s="84"/>
      <c r="E146" s="246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3.5" customHeight="1">
      <c r="A147" s="84"/>
      <c r="B147" s="84"/>
      <c r="C147" s="84"/>
      <c r="D147" s="84"/>
      <c r="E147" s="246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3.5" customHeight="1">
      <c r="A148" s="84"/>
      <c r="B148" s="84"/>
      <c r="C148" s="84"/>
      <c r="D148" s="84"/>
      <c r="E148" s="246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3.5" customHeight="1">
      <c r="A149" s="84"/>
      <c r="B149" s="84"/>
      <c r="C149" s="84"/>
      <c r="D149" s="84"/>
      <c r="E149" s="246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3.5" customHeight="1">
      <c r="A150" s="84"/>
      <c r="B150" s="84"/>
      <c r="C150" s="84"/>
      <c r="D150" s="84"/>
      <c r="E150" s="246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3.5" customHeight="1">
      <c r="A151" s="84"/>
      <c r="B151" s="84"/>
      <c r="C151" s="84"/>
      <c r="D151" s="84"/>
      <c r="E151" s="246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3.5" customHeight="1">
      <c r="A152" s="84"/>
      <c r="B152" s="84"/>
      <c r="C152" s="84"/>
      <c r="D152" s="84"/>
      <c r="E152" s="246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3.5" customHeight="1">
      <c r="A153" s="84"/>
      <c r="B153" s="84"/>
      <c r="C153" s="84"/>
      <c r="D153" s="84"/>
      <c r="E153" s="246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3.5" customHeight="1">
      <c r="A154" s="84"/>
      <c r="B154" s="84"/>
      <c r="C154" s="84"/>
      <c r="D154" s="84"/>
      <c r="E154" s="246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3.5" customHeight="1">
      <c r="A155" s="84"/>
      <c r="B155" s="84"/>
      <c r="C155" s="84"/>
      <c r="D155" s="84"/>
      <c r="E155" s="246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3.5" customHeight="1">
      <c r="A156" s="84"/>
      <c r="B156" s="84"/>
      <c r="C156" s="84"/>
      <c r="D156" s="84"/>
      <c r="E156" s="246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3.5" customHeight="1">
      <c r="A157" s="84"/>
      <c r="B157" s="84"/>
      <c r="C157" s="84"/>
      <c r="D157" s="84"/>
      <c r="E157" s="246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3.5" customHeight="1">
      <c r="A158" s="84"/>
      <c r="B158" s="84"/>
      <c r="C158" s="84"/>
      <c r="D158" s="84"/>
      <c r="E158" s="246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3.5" customHeight="1">
      <c r="A159" s="84"/>
      <c r="B159" s="84"/>
      <c r="C159" s="84"/>
      <c r="D159" s="84"/>
      <c r="E159" s="246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3.5" customHeight="1">
      <c r="A160" s="84"/>
      <c r="B160" s="84"/>
      <c r="C160" s="84"/>
      <c r="D160" s="84"/>
      <c r="E160" s="246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3.5" customHeight="1">
      <c r="A161" s="84"/>
      <c r="B161" s="84"/>
      <c r="C161" s="84"/>
      <c r="D161" s="84"/>
      <c r="E161" s="246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3.5" customHeight="1">
      <c r="A162" s="84"/>
      <c r="B162" s="84"/>
      <c r="C162" s="84"/>
      <c r="D162" s="84"/>
      <c r="E162" s="246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3.5" customHeight="1">
      <c r="A163" s="84"/>
      <c r="B163" s="84"/>
      <c r="C163" s="84"/>
      <c r="D163" s="84"/>
      <c r="E163" s="246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3.5" customHeight="1">
      <c r="A164" s="84"/>
      <c r="B164" s="84"/>
      <c r="C164" s="84"/>
      <c r="D164" s="84"/>
      <c r="E164" s="246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3.5" customHeight="1">
      <c r="A165" s="84"/>
      <c r="B165" s="84"/>
      <c r="C165" s="84"/>
      <c r="D165" s="84"/>
      <c r="E165" s="246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3.5" customHeight="1">
      <c r="A166" s="84"/>
      <c r="B166" s="84"/>
      <c r="C166" s="84"/>
      <c r="D166" s="84"/>
      <c r="E166" s="246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3.5" customHeight="1">
      <c r="A167" s="84"/>
      <c r="B167" s="84"/>
      <c r="C167" s="84"/>
      <c r="D167" s="84"/>
      <c r="E167" s="246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3.5" customHeight="1">
      <c r="A168" s="84"/>
      <c r="B168" s="84"/>
      <c r="C168" s="84"/>
      <c r="D168" s="84"/>
      <c r="E168" s="246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3.5" customHeight="1">
      <c r="A169" s="84"/>
      <c r="B169" s="84"/>
      <c r="C169" s="84"/>
      <c r="D169" s="84"/>
      <c r="E169" s="246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3.5" customHeight="1">
      <c r="A170" s="84"/>
      <c r="B170" s="84"/>
      <c r="C170" s="84"/>
      <c r="D170" s="84"/>
      <c r="E170" s="246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3.5" customHeight="1">
      <c r="A171" s="84"/>
      <c r="B171" s="84"/>
      <c r="C171" s="84"/>
      <c r="D171" s="84"/>
      <c r="E171" s="246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3.5" customHeight="1">
      <c r="A172" s="84"/>
      <c r="B172" s="84"/>
      <c r="C172" s="84"/>
      <c r="D172" s="84"/>
      <c r="E172" s="246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3.5" customHeight="1">
      <c r="A173" s="84"/>
      <c r="B173" s="84"/>
      <c r="C173" s="84"/>
      <c r="D173" s="84"/>
      <c r="E173" s="246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3.5" customHeight="1">
      <c r="A174" s="84"/>
      <c r="B174" s="84"/>
      <c r="C174" s="84"/>
      <c r="D174" s="84"/>
      <c r="E174" s="246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3.5" customHeight="1">
      <c r="A175" s="84"/>
      <c r="B175" s="84"/>
      <c r="C175" s="84"/>
      <c r="D175" s="84"/>
      <c r="E175" s="246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3.5" customHeight="1">
      <c r="A176" s="84"/>
      <c r="B176" s="84"/>
      <c r="C176" s="84"/>
      <c r="D176" s="84"/>
      <c r="E176" s="246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3.5" customHeight="1">
      <c r="A177" s="84"/>
      <c r="B177" s="84"/>
      <c r="C177" s="84"/>
      <c r="D177" s="84"/>
      <c r="E177" s="246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3.5" customHeight="1">
      <c r="A178" s="84"/>
      <c r="B178" s="84"/>
      <c r="C178" s="84"/>
      <c r="D178" s="84"/>
      <c r="E178" s="246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3.5" customHeight="1">
      <c r="A179" s="84"/>
      <c r="B179" s="84"/>
      <c r="C179" s="84"/>
      <c r="D179" s="84"/>
      <c r="E179" s="246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3.5" customHeight="1">
      <c r="A180" s="84"/>
      <c r="B180" s="84"/>
      <c r="C180" s="84"/>
      <c r="D180" s="84"/>
      <c r="E180" s="246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3.5" customHeight="1">
      <c r="A181" s="84"/>
      <c r="B181" s="84"/>
      <c r="C181" s="84"/>
      <c r="D181" s="84"/>
      <c r="E181" s="246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3.5" customHeight="1">
      <c r="A182" s="84"/>
      <c r="B182" s="84"/>
      <c r="C182" s="84"/>
      <c r="D182" s="84"/>
      <c r="E182" s="246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3.5" customHeight="1">
      <c r="A183" s="84"/>
      <c r="B183" s="84"/>
      <c r="C183" s="84"/>
      <c r="D183" s="84"/>
      <c r="E183" s="246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3.5" customHeight="1">
      <c r="A184" s="84"/>
      <c r="B184" s="84"/>
      <c r="C184" s="84"/>
      <c r="D184" s="84"/>
      <c r="E184" s="246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3.5" customHeight="1">
      <c r="A185" s="84"/>
      <c r="B185" s="84"/>
      <c r="C185" s="84"/>
      <c r="D185" s="84"/>
      <c r="E185" s="246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3.5" customHeight="1">
      <c r="A186" s="84"/>
      <c r="B186" s="84"/>
      <c r="C186" s="84"/>
      <c r="D186" s="84"/>
      <c r="E186" s="246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3.5" customHeight="1">
      <c r="A187" s="84"/>
      <c r="B187" s="84"/>
      <c r="C187" s="84"/>
      <c r="D187" s="84"/>
      <c r="E187" s="246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3.5" customHeight="1">
      <c r="A188" s="84"/>
      <c r="B188" s="84"/>
      <c r="C188" s="84"/>
      <c r="D188" s="84"/>
      <c r="E188" s="246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3.5" customHeight="1">
      <c r="A189" s="84"/>
      <c r="B189" s="84"/>
      <c r="C189" s="84"/>
      <c r="D189" s="84"/>
      <c r="E189" s="246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3.5" customHeight="1">
      <c r="A190" s="84"/>
      <c r="B190" s="84"/>
      <c r="C190" s="84"/>
      <c r="D190" s="84"/>
      <c r="E190" s="246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3.5" customHeight="1">
      <c r="A191" s="84"/>
      <c r="B191" s="84"/>
      <c r="C191" s="84"/>
      <c r="D191" s="84"/>
      <c r="E191" s="246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3.5" customHeight="1">
      <c r="A192" s="84"/>
      <c r="B192" s="84"/>
      <c r="C192" s="84"/>
      <c r="D192" s="84"/>
      <c r="E192" s="246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3.5" customHeight="1">
      <c r="A193" s="84"/>
      <c r="B193" s="84"/>
      <c r="C193" s="84"/>
      <c r="D193" s="84"/>
      <c r="E193" s="246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3.5" customHeight="1">
      <c r="A194" s="84"/>
      <c r="B194" s="84"/>
      <c r="C194" s="84"/>
      <c r="D194" s="84"/>
      <c r="E194" s="246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3.5" customHeight="1">
      <c r="A195" s="84"/>
      <c r="B195" s="84"/>
      <c r="C195" s="84"/>
      <c r="D195" s="84"/>
      <c r="E195" s="246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3.5" customHeight="1">
      <c r="A196" s="84"/>
      <c r="B196" s="84"/>
      <c r="C196" s="84"/>
      <c r="D196" s="84"/>
      <c r="E196" s="246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3.5" customHeight="1">
      <c r="A197" s="84"/>
      <c r="B197" s="84"/>
      <c r="C197" s="84"/>
      <c r="D197" s="84"/>
      <c r="E197" s="246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3.5" customHeight="1">
      <c r="A198" s="84"/>
      <c r="B198" s="84"/>
      <c r="C198" s="84"/>
      <c r="D198" s="84"/>
      <c r="E198" s="246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3.5" customHeight="1">
      <c r="A199" s="84"/>
      <c r="B199" s="84"/>
      <c r="C199" s="84"/>
      <c r="D199" s="84"/>
      <c r="E199" s="246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3.5" customHeight="1">
      <c r="A200" s="84"/>
      <c r="B200" s="84"/>
      <c r="C200" s="84"/>
      <c r="D200" s="84"/>
      <c r="E200" s="246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3.5" customHeight="1">
      <c r="A201" s="84"/>
      <c r="B201" s="84"/>
      <c r="C201" s="84"/>
      <c r="D201" s="84"/>
      <c r="E201" s="246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3.5" customHeight="1">
      <c r="A202" s="84"/>
      <c r="B202" s="84"/>
      <c r="C202" s="84"/>
      <c r="D202" s="84"/>
      <c r="E202" s="246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3.5" customHeight="1">
      <c r="A203" s="84"/>
      <c r="B203" s="84"/>
      <c r="C203" s="84"/>
      <c r="D203" s="84"/>
      <c r="E203" s="246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3.5" customHeight="1">
      <c r="A204" s="84"/>
      <c r="B204" s="84"/>
      <c r="C204" s="84"/>
      <c r="D204" s="84"/>
      <c r="E204" s="246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3.5" customHeight="1">
      <c r="A205" s="84"/>
      <c r="B205" s="84"/>
      <c r="C205" s="84"/>
      <c r="D205" s="84"/>
      <c r="E205" s="246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3.5" customHeight="1">
      <c r="A206" s="84"/>
      <c r="B206" s="84"/>
      <c r="C206" s="84"/>
      <c r="D206" s="84"/>
      <c r="E206" s="246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3.5" customHeight="1">
      <c r="A207" s="84"/>
      <c r="B207" s="84"/>
      <c r="C207" s="84"/>
      <c r="D207" s="84"/>
      <c r="E207" s="246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3.5" customHeight="1">
      <c r="A208" s="84"/>
      <c r="B208" s="84"/>
      <c r="C208" s="84"/>
      <c r="D208" s="84"/>
      <c r="E208" s="246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3.5" customHeight="1">
      <c r="A209" s="84"/>
      <c r="B209" s="84"/>
      <c r="C209" s="84"/>
      <c r="D209" s="84"/>
      <c r="E209" s="246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3.5" customHeight="1">
      <c r="A210" s="84"/>
      <c r="B210" s="84"/>
      <c r="C210" s="84"/>
      <c r="D210" s="84"/>
      <c r="E210" s="246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3.5" customHeight="1">
      <c r="A211" s="84"/>
      <c r="B211" s="84"/>
      <c r="C211" s="84"/>
      <c r="D211" s="84"/>
      <c r="E211" s="246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3.5" customHeight="1">
      <c r="A212" s="84"/>
      <c r="B212" s="84"/>
      <c r="C212" s="84"/>
      <c r="D212" s="84"/>
      <c r="E212" s="246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3.5" customHeight="1">
      <c r="A213" s="84"/>
      <c r="B213" s="84"/>
      <c r="C213" s="84"/>
      <c r="D213" s="84"/>
      <c r="E213" s="246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3.5" customHeight="1">
      <c r="A214" s="84"/>
      <c r="B214" s="84"/>
      <c r="C214" s="84"/>
      <c r="D214" s="84"/>
      <c r="E214" s="246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3.5" customHeight="1">
      <c r="A215" s="84"/>
      <c r="B215" s="84"/>
      <c r="C215" s="84"/>
      <c r="D215" s="84"/>
      <c r="E215" s="246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3.5" customHeight="1">
      <c r="A216" s="84"/>
      <c r="B216" s="84"/>
      <c r="C216" s="84"/>
      <c r="D216" s="84"/>
      <c r="E216" s="246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3.5" customHeight="1">
      <c r="A217" s="84"/>
      <c r="B217" s="84"/>
      <c r="C217" s="84"/>
      <c r="D217" s="84"/>
      <c r="E217" s="246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3.5" customHeight="1">
      <c r="A218" s="84"/>
      <c r="B218" s="84"/>
      <c r="C218" s="84"/>
      <c r="D218" s="84"/>
      <c r="E218" s="246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3.5" customHeight="1">
      <c r="A219" s="84"/>
      <c r="B219" s="84"/>
      <c r="C219" s="84"/>
      <c r="D219" s="84"/>
      <c r="E219" s="246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3.5" customHeight="1">
      <c r="A220" s="84"/>
      <c r="B220" s="84"/>
      <c r="C220" s="84"/>
      <c r="D220" s="84"/>
      <c r="E220" s="246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3.5" customHeight="1">
      <c r="A221" s="84"/>
      <c r="B221" s="84"/>
      <c r="C221" s="84"/>
      <c r="D221" s="84"/>
      <c r="E221" s="246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3.5" customHeight="1">
      <c r="A222" s="84"/>
      <c r="B222" s="84"/>
      <c r="C222" s="84"/>
      <c r="D222" s="84"/>
      <c r="E222" s="246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3.5" customHeight="1">
      <c r="A223" s="84"/>
      <c r="B223" s="84"/>
      <c r="C223" s="84"/>
      <c r="D223" s="84"/>
      <c r="E223" s="246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3.5" customHeight="1">
      <c r="A224" s="84"/>
      <c r="B224" s="84"/>
      <c r="C224" s="84"/>
      <c r="D224" s="84"/>
      <c r="E224" s="246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3.5" customHeight="1">
      <c r="A225" s="84"/>
      <c r="B225" s="84"/>
      <c r="C225" s="84"/>
      <c r="D225" s="84"/>
      <c r="E225" s="246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3.5" customHeight="1">
      <c r="A226" s="84"/>
      <c r="B226" s="84"/>
      <c r="C226" s="84"/>
      <c r="D226" s="84"/>
      <c r="E226" s="246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3.5" customHeight="1">
      <c r="A227" s="84"/>
      <c r="B227" s="84"/>
      <c r="C227" s="84"/>
      <c r="D227" s="84"/>
      <c r="E227" s="246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3.5" customHeight="1">
      <c r="A228" s="84"/>
      <c r="B228" s="84"/>
      <c r="C228" s="84"/>
      <c r="D228" s="84"/>
      <c r="E228" s="246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3.5" customHeight="1">
      <c r="A229" s="84"/>
      <c r="B229" s="84"/>
      <c r="C229" s="84"/>
      <c r="D229" s="84"/>
      <c r="E229" s="246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3.5" customHeight="1">
      <c r="A230" s="84"/>
      <c r="B230" s="84"/>
      <c r="C230" s="84"/>
      <c r="D230" s="84"/>
      <c r="E230" s="246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3.5" customHeight="1">
      <c r="A231" s="84"/>
      <c r="B231" s="84"/>
      <c r="C231" s="84"/>
      <c r="D231" s="84"/>
      <c r="E231" s="246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3.5" customHeight="1">
      <c r="A232" s="84"/>
      <c r="B232" s="84"/>
      <c r="C232" s="84"/>
      <c r="D232" s="84"/>
      <c r="E232" s="246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3.5" customHeight="1">
      <c r="A233" s="84"/>
      <c r="B233" s="84"/>
      <c r="C233" s="84"/>
      <c r="D233" s="84"/>
      <c r="E233" s="246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3.5" customHeight="1">
      <c r="A234" s="84"/>
      <c r="B234" s="84"/>
      <c r="C234" s="84"/>
      <c r="D234" s="84"/>
      <c r="E234" s="246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3.5" customHeight="1">
      <c r="A235" s="84"/>
      <c r="B235" s="84"/>
      <c r="C235" s="84"/>
      <c r="D235" s="84"/>
      <c r="E235" s="246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3.5" customHeight="1">
      <c r="A236" s="84"/>
      <c r="B236" s="84"/>
      <c r="C236" s="84"/>
      <c r="D236" s="84"/>
      <c r="E236" s="246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3.5" customHeight="1">
      <c r="A237" s="84"/>
      <c r="B237" s="84"/>
      <c r="C237" s="84"/>
      <c r="D237" s="84"/>
      <c r="E237" s="246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3.5" customHeight="1">
      <c r="A238" s="84"/>
      <c r="B238" s="84"/>
      <c r="C238" s="84"/>
      <c r="D238" s="84"/>
      <c r="E238" s="246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3.5" customHeight="1">
      <c r="A239" s="84"/>
      <c r="B239" s="84"/>
      <c r="C239" s="84"/>
      <c r="D239" s="84"/>
      <c r="E239" s="246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3.5" customHeight="1">
      <c r="A240" s="84"/>
      <c r="B240" s="84"/>
      <c r="C240" s="84"/>
      <c r="D240" s="84"/>
      <c r="E240" s="246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3.5" customHeight="1">
      <c r="A241" s="84"/>
      <c r="B241" s="84"/>
      <c r="C241" s="84"/>
      <c r="D241" s="84"/>
      <c r="E241" s="246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3.5" customHeight="1">
      <c r="A242" s="84"/>
      <c r="B242" s="84"/>
      <c r="C242" s="84"/>
      <c r="D242" s="84"/>
      <c r="E242" s="246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3.5" customHeight="1">
      <c r="A243" s="84"/>
      <c r="B243" s="84"/>
      <c r="C243" s="84"/>
      <c r="D243" s="84"/>
      <c r="E243" s="246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3.5" customHeight="1">
      <c r="A244" s="84"/>
      <c r="B244" s="84"/>
      <c r="C244" s="84"/>
      <c r="D244" s="84"/>
      <c r="E244" s="246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3.5" customHeight="1">
      <c r="A245" s="84"/>
      <c r="B245" s="84"/>
      <c r="C245" s="84"/>
      <c r="D245" s="84"/>
      <c r="E245" s="246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3.5" customHeight="1">
      <c r="A246" s="84"/>
      <c r="B246" s="84"/>
      <c r="C246" s="84"/>
      <c r="D246" s="84"/>
      <c r="E246" s="246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3.5" customHeight="1">
      <c r="A247" s="84"/>
      <c r="B247" s="84"/>
      <c r="C247" s="84"/>
      <c r="D247" s="84"/>
      <c r="E247" s="246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3.5" customHeight="1">
      <c r="A248" s="84"/>
      <c r="B248" s="84"/>
      <c r="C248" s="84"/>
      <c r="D248" s="84"/>
      <c r="E248" s="246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3.5" customHeight="1">
      <c r="A249" s="84"/>
      <c r="B249" s="84"/>
      <c r="C249" s="84"/>
      <c r="D249" s="84"/>
      <c r="E249" s="246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3.5" customHeight="1">
      <c r="A250" s="84"/>
      <c r="B250" s="84"/>
      <c r="C250" s="84"/>
      <c r="D250" s="84"/>
      <c r="E250" s="246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3.5" customHeight="1">
      <c r="A251" s="84"/>
      <c r="B251" s="84"/>
      <c r="C251" s="84"/>
      <c r="D251" s="84"/>
      <c r="E251" s="246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3.5" customHeight="1">
      <c r="A252" s="84"/>
      <c r="B252" s="84"/>
      <c r="C252" s="84"/>
      <c r="D252" s="84"/>
      <c r="E252" s="246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3.5" customHeight="1">
      <c r="A253" s="84"/>
      <c r="B253" s="84"/>
      <c r="C253" s="84"/>
      <c r="D253" s="84"/>
      <c r="E253" s="246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3.5" customHeight="1">
      <c r="A254" s="84"/>
      <c r="B254" s="84"/>
      <c r="C254" s="84"/>
      <c r="D254" s="84"/>
      <c r="E254" s="246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3.5" customHeight="1">
      <c r="A255" s="84"/>
      <c r="B255" s="84"/>
      <c r="C255" s="84"/>
      <c r="D255" s="84"/>
      <c r="E255" s="246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3.5" customHeight="1">
      <c r="A256" s="84"/>
      <c r="B256" s="84"/>
      <c r="C256" s="84"/>
      <c r="D256" s="84"/>
      <c r="E256" s="246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3.5" customHeight="1">
      <c r="A257" s="84"/>
      <c r="B257" s="84"/>
      <c r="C257" s="84"/>
      <c r="D257" s="84"/>
      <c r="E257" s="246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3.5" customHeight="1">
      <c r="A258" s="84"/>
      <c r="B258" s="84"/>
      <c r="C258" s="84"/>
      <c r="D258" s="84"/>
      <c r="E258" s="246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3.5" customHeight="1">
      <c r="A259" s="84"/>
      <c r="B259" s="84"/>
      <c r="C259" s="84"/>
      <c r="D259" s="84"/>
      <c r="E259" s="246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3.5" customHeight="1">
      <c r="A260" s="84"/>
      <c r="B260" s="84"/>
      <c r="C260" s="84"/>
      <c r="D260" s="84"/>
      <c r="E260" s="246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3.5" customHeight="1">
      <c r="A261" s="84"/>
      <c r="B261" s="84"/>
      <c r="C261" s="84"/>
      <c r="D261" s="84"/>
      <c r="E261" s="246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3.5" customHeight="1">
      <c r="A262" s="84"/>
      <c r="B262" s="84"/>
      <c r="C262" s="84"/>
      <c r="D262" s="84"/>
      <c r="E262" s="246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3.5" customHeight="1">
      <c r="A263" s="84"/>
      <c r="B263" s="84"/>
      <c r="C263" s="84"/>
      <c r="D263" s="84"/>
      <c r="E263" s="246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3.5" customHeight="1">
      <c r="A264" s="84"/>
      <c r="B264" s="84"/>
      <c r="C264" s="84"/>
      <c r="D264" s="84"/>
      <c r="E264" s="246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3.5" customHeight="1">
      <c r="A265" s="84"/>
      <c r="B265" s="84"/>
      <c r="C265" s="84"/>
      <c r="D265" s="84"/>
      <c r="E265" s="246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3.5" customHeight="1">
      <c r="A266" s="84"/>
      <c r="B266" s="84"/>
      <c r="C266" s="84"/>
      <c r="D266" s="84"/>
      <c r="E266" s="246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3.5" customHeight="1">
      <c r="A267" s="84"/>
      <c r="B267" s="84"/>
      <c r="C267" s="84"/>
      <c r="D267" s="84"/>
      <c r="E267" s="246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3.5" customHeight="1">
      <c r="A268" s="84"/>
      <c r="B268" s="84"/>
      <c r="C268" s="84"/>
      <c r="D268" s="84"/>
      <c r="E268" s="246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3.5" customHeight="1">
      <c r="A269" s="84"/>
      <c r="B269" s="84"/>
      <c r="C269" s="84"/>
      <c r="D269" s="84"/>
      <c r="E269" s="246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3.5" customHeight="1">
      <c r="A270" s="84"/>
      <c r="B270" s="84"/>
      <c r="C270" s="84"/>
      <c r="D270" s="84"/>
      <c r="E270" s="246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3.5" customHeight="1">
      <c r="A271" s="84"/>
      <c r="B271" s="84"/>
      <c r="C271" s="84"/>
      <c r="D271" s="84"/>
      <c r="E271" s="246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3.5" customHeight="1">
      <c r="A272" s="84"/>
      <c r="B272" s="84"/>
      <c r="C272" s="84"/>
      <c r="D272" s="84"/>
      <c r="E272" s="246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3.5" customHeight="1">
      <c r="A273" s="84"/>
      <c r="B273" s="84"/>
      <c r="C273" s="84"/>
      <c r="D273" s="84"/>
      <c r="E273" s="246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3.5" customHeight="1">
      <c r="A274" s="84"/>
      <c r="B274" s="84"/>
      <c r="C274" s="84"/>
      <c r="D274" s="84"/>
      <c r="E274" s="246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3.5" customHeight="1">
      <c r="A275" s="84"/>
      <c r="B275" s="84"/>
      <c r="C275" s="84"/>
      <c r="D275" s="84"/>
      <c r="E275" s="246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3.5" customHeight="1">
      <c r="A276" s="84"/>
      <c r="B276" s="84"/>
      <c r="C276" s="84"/>
      <c r="D276" s="84"/>
      <c r="E276" s="246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3.5" customHeight="1">
      <c r="A277" s="84"/>
      <c r="B277" s="84"/>
      <c r="C277" s="84"/>
      <c r="D277" s="84"/>
      <c r="E277" s="246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3.5" customHeight="1">
      <c r="A278" s="84"/>
      <c r="B278" s="84"/>
      <c r="C278" s="84"/>
      <c r="D278" s="84"/>
      <c r="E278" s="246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3.5" customHeight="1">
      <c r="A279" s="84"/>
      <c r="B279" s="84"/>
      <c r="C279" s="84"/>
      <c r="D279" s="84"/>
      <c r="E279" s="246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3.5" customHeight="1">
      <c r="A280" s="84"/>
      <c r="B280" s="84"/>
      <c r="C280" s="84"/>
      <c r="D280" s="84"/>
      <c r="E280" s="246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3.5" customHeight="1">
      <c r="A281" s="84"/>
      <c r="B281" s="84"/>
      <c r="C281" s="84"/>
      <c r="D281" s="84"/>
      <c r="E281" s="246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3.5" customHeight="1">
      <c r="A282" s="84"/>
      <c r="B282" s="84"/>
      <c r="C282" s="84"/>
      <c r="D282" s="84"/>
      <c r="E282" s="246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3.5" customHeight="1">
      <c r="A283" s="84"/>
      <c r="B283" s="84"/>
      <c r="C283" s="84"/>
      <c r="D283" s="84"/>
      <c r="E283" s="246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3.5" customHeight="1">
      <c r="A284" s="84"/>
      <c r="B284" s="84"/>
      <c r="C284" s="84"/>
      <c r="D284" s="84"/>
      <c r="E284" s="246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3.5" customHeight="1">
      <c r="A285" s="84"/>
      <c r="B285" s="84"/>
      <c r="C285" s="84"/>
      <c r="D285" s="84"/>
      <c r="E285" s="246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3.5" customHeight="1">
      <c r="A286" s="84"/>
      <c r="B286" s="84"/>
      <c r="C286" s="84"/>
      <c r="D286" s="84"/>
      <c r="E286" s="246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3.5" customHeight="1">
      <c r="A287" s="84"/>
      <c r="B287" s="84"/>
      <c r="C287" s="84"/>
      <c r="D287" s="84"/>
      <c r="E287" s="246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3.5" customHeight="1">
      <c r="A288" s="84"/>
      <c r="B288" s="84"/>
      <c r="C288" s="84"/>
      <c r="D288" s="84"/>
      <c r="E288" s="246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3.5" customHeight="1">
      <c r="A289" s="84"/>
      <c r="B289" s="84"/>
      <c r="C289" s="84"/>
      <c r="D289" s="84"/>
      <c r="E289" s="246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3.5" customHeight="1">
      <c r="A290" s="84"/>
      <c r="B290" s="84"/>
      <c r="C290" s="84"/>
      <c r="D290" s="84"/>
      <c r="E290" s="246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3.5" customHeight="1">
      <c r="A291" s="84"/>
      <c r="B291" s="84"/>
      <c r="C291" s="84"/>
      <c r="D291" s="84"/>
      <c r="E291" s="246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3.5" customHeight="1">
      <c r="A292" s="84"/>
      <c r="B292" s="84"/>
      <c r="C292" s="84"/>
      <c r="D292" s="84"/>
      <c r="E292" s="246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3.5" customHeight="1">
      <c r="A293" s="84"/>
      <c r="B293" s="84"/>
      <c r="C293" s="84"/>
      <c r="D293" s="84"/>
      <c r="E293" s="246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3.5" customHeight="1">
      <c r="A294" s="84"/>
      <c r="B294" s="84"/>
      <c r="C294" s="84"/>
      <c r="D294" s="84"/>
      <c r="E294" s="246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3.5" customHeight="1">
      <c r="A295" s="84"/>
      <c r="B295" s="84"/>
      <c r="C295" s="84"/>
      <c r="D295" s="84"/>
      <c r="E295" s="246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3.5" customHeight="1">
      <c r="A296" s="84"/>
      <c r="B296" s="84"/>
      <c r="C296" s="84"/>
      <c r="D296" s="84"/>
      <c r="E296" s="246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3.5" customHeight="1">
      <c r="A297" s="84"/>
      <c r="B297" s="84"/>
      <c r="C297" s="84"/>
      <c r="D297" s="84"/>
      <c r="E297" s="246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3.5" customHeight="1">
      <c r="A298" s="84"/>
      <c r="B298" s="84"/>
      <c r="C298" s="84"/>
      <c r="D298" s="84"/>
      <c r="E298" s="246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3.5" customHeight="1">
      <c r="A299" s="84"/>
      <c r="B299" s="84"/>
      <c r="C299" s="84"/>
      <c r="D299" s="84"/>
      <c r="E299" s="246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3.5" customHeight="1">
      <c r="A300" s="84"/>
      <c r="B300" s="84"/>
      <c r="C300" s="84"/>
      <c r="D300" s="84"/>
      <c r="E300" s="246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3.5" customHeight="1">
      <c r="A301" s="84"/>
      <c r="B301" s="84"/>
      <c r="C301" s="84"/>
      <c r="D301" s="84"/>
      <c r="E301" s="246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3.5" customHeight="1">
      <c r="A302" s="84"/>
      <c r="B302" s="84"/>
      <c r="C302" s="84"/>
      <c r="D302" s="84"/>
      <c r="E302" s="246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3.5" customHeight="1">
      <c r="A303" s="84"/>
      <c r="B303" s="84"/>
      <c r="C303" s="84"/>
      <c r="D303" s="84"/>
      <c r="E303" s="246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3.5" customHeight="1">
      <c r="A304" s="84"/>
      <c r="B304" s="84"/>
      <c r="C304" s="84"/>
      <c r="D304" s="84"/>
      <c r="E304" s="246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3.5" customHeight="1">
      <c r="A305" s="84"/>
      <c r="B305" s="84"/>
      <c r="C305" s="84"/>
      <c r="D305" s="84"/>
      <c r="E305" s="246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3.5" customHeight="1">
      <c r="A306" s="84"/>
      <c r="B306" s="84"/>
      <c r="C306" s="84"/>
      <c r="D306" s="84"/>
      <c r="E306" s="246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3.5" customHeight="1">
      <c r="A307" s="84"/>
      <c r="B307" s="84"/>
      <c r="C307" s="84"/>
      <c r="D307" s="84"/>
      <c r="E307" s="246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3.5" customHeight="1">
      <c r="A308" s="84"/>
      <c r="B308" s="84"/>
      <c r="C308" s="84"/>
      <c r="D308" s="84"/>
      <c r="E308" s="246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3.5" customHeight="1">
      <c r="A309" s="84"/>
      <c r="B309" s="84"/>
      <c r="C309" s="84"/>
      <c r="D309" s="84"/>
      <c r="E309" s="246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3.5" customHeight="1">
      <c r="A310" s="84"/>
      <c r="B310" s="84"/>
      <c r="C310" s="84"/>
      <c r="D310" s="84"/>
      <c r="E310" s="246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3.5" customHeight="1">
      <c r="A311" s="84"/>
      <c r="B311" s="84"/>
      <c r="C311" s="84"/>
      <c r="D311" s="84"/>
      <c r="E311" s="246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3.5" customHeight="1">
      <c r="A312" s="84"/>
      <c r="B312" s="84"/>
      <c r="C312" s="84"/>
      <c r="D312" s="84"/>
      <c r="E312" s="246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3.5" customHeight="1">
      <c r="A313" s="84"/>
      <c r="B313" s="84"/>
      <c r="C313" s="84"/>
      <c r="D313" s="84"/>
      <c r="E313" s="246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3.5" customHeight="1">
      <c r="A314" s="84"/>
      <c r="B314" s="84"/>
      <c r="C314" s="84"/>
      <c r="D314" s="84"/>
      <c r="E314" s="246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3.5" customHeight="1">
      <c r="A315" s="84"/>
      <c r="B315" s="84"/>
      <c r="C315" s="84"/>
      <c r="D315" s="84"/>
      <c r="E315" s="246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3.5" customHeight="1">
      <c r="A316" s="84"/>
      <c r="B316" s="84"/>
      <c r="C316" s="84"/>
      <c r="D316" s="84"/>
      <c r="E316" s="246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3.5" customHeight="1">
      <c r="A317" s="84"/>
      <c r="B317" s="84"/>
      <c r="C317" s="84"/>
      <c r="D317" s="84"/>
      <c r="E317" s="246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3.5" customHeight="1">
      <c r="A318" s="84"/>
      <c r="B318" s="84"/>
      <c r="C318" s="84"/>
      <c r="D318" s="84"/>
      <c r="E318" s="246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3.5" customHeight="1">
      <c r="A319" s="84"/>
      <c r="B319" s="84"/>
      <c r="C319" s="84"/>
      <c r="D319" s="84"/>
      <c r="E319" s="246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3.5" customHeight="1">
      <c r="A320" s="84"/>
      <c r="B320" s="84"/>
      <c r="C320" s="84"/>
      <c r="D320" s="84"/>
      <c r="E320" s="246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3.5" customHeight="1">
      <c r="A321" s="84"/>
      <c r="B321" s="84"/>
      <c r="C321" s="84"/>
      <c r="D321" s="84"/>
      <c r="E321" s="246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3.5" customHeight="1">
      <c r="A322" s="84"/>
      <c r="B322" s="84"/>
      <c r="C322" s="84"/>
      <c r="D322" s="84"/>
      <c r="E322" s="246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3.5" customHeight="1">
      <c r="A323" s="84"/>
      <c r="B323" s="84"/>
      <c r="C323" s="84"/>
      <c r="D323" s="84"/>
      <c r="E323" s="246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3.5" customHeight="1">
      <c r="A324" s="84"/>
      <c r="B324" s="84"/>
      <c r="C324" s="84"/>
      <c r="D324" s="84"/>
      <c r="E324" s="246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3.5" customHeight="1">
      <c r="A325" s="84"/>
      <c r="B325" s="84"/>
      <c r="C325" s="84"/>
      <c r="D325" s="84"/>
      <c r="E325" s="246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3.5" customHeight="1">
      <c r="A326" s="84"/>
      <c r="B326" s="84"/>
      <c r="C326" s="84"/>
      <c r="D326" s="84"/>
      <c r="E326" s="246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3.5" customHeight="1">
      <c r="A327" s="84"/>
      <c r="B327" s="84"/>
      <c r="C327" s="84"/>
      <c r="D327" s="84"/>
      <c r="E327" s="246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3.5" customHeight="1">
      <c r="A328" s="84"/>
      <c r="B328" s="84"/>
      <c r="C328" s="84"/>
      <c r="D328" s="84"/>
      <c r="E328" s="246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3.5" customHeight="1">
      <c r="A329" s="84"/>
      <c r="B329" s="84"/>
      <c r="C329" s="84"/>
      <c r="D329" s="84"/>
      <c r="E329" s="246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3.5" customHeight="1">
      <c r="A330" s="84"/>
      <c r="B330" s="84"/>
      <c r="C330" s="84"/>
      <c r="D330" s="84"/>
      <c r="E330" s="246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3.5" customHeight="1">
      <c r="A331" s="84"/>
      <c r="B331" s="84"/>
      <c r="C331" s="84"/>
      <c r="D331" s="84"/>
      <c r="E331" s="246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3.5" customHeight="1">
      <c r="A332" s="84"/>
      <c r="B332" s="84"/>
      <c r="C332" s="84"/>
      <c r="D332" s="84"/>
      <c r="E332" s="246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3.5" customHeight="1">
      <c r="A333" s="84"/>
      <c r="B333" s="84"/>
      <c r="C333" s="84"/>
      <c r="D333" s="84"/>
      <c r="E333" s="246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3.5" customHeight="1">
      <c r="A334" s="84"/>
      <c r="B334" s="84"/>
      <c r="C334" s="84"/>
      <c r="D334" s="84"/>
      <c r="E334" s="246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3.5" customHeight="1">
      <c r="A335" s="84"/>
      <c r="B335" s="84"/>
      <c r="C335" s="84"/>
      <c r="D335" s="84"/>
      <c r="E335" s="246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3.5" customHeight="1">
      <c r="A336" s="84"/>
      <c r="B336" s="84"/>
      <c r="C336" s="84"/>
      <c r="D336" s="84"/>
      <c r="E336" s="246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3.5" customHeight="1">
      <c r="A337" s="84"/>
      <c r="B337" s="84"/>
      <c r="C337" s="84"/>
      <c r="D337" s="84"/>
      <c r="E337" s="246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3.5" customHeight="1">
      <c r="A338" s="84"/>
      <c r="B338" s="84"/>
      <c r="C338" s="84"/>
      <c r="D338" s="84"/>
      <c r="E338" s="246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3.5" customHeight="1">
      <c r="A339" s="84"/>
      <c r="B339" s="84"/>
      <c r="C339" s="84"/>
      <c r="D339" s="84"/>
      <c r="E339" s="246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3.5" customHeight="1">
      <c r="A340" s="84"/>
      <c r="B340" s="84"/>
      <c r="C340" s="84"/>
      <c r="D340" s="84"/>
      <c r="E340" s="246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3.5" customHeight="1">
      <c r="A341" s="84"/>
      <c r="B341" s="84"/>
      <c r="C341" s="84"/>
      <c r="D341" s="84"/>
      <c r="E341" s="246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3.5" customHeight="1">
      <c r="A342" s="84"/>
      <c r="B342" s="84"/>
      <c r="C342" s="84"/>
      <c r="D342" s="84"/>
      <c r="E342" s="246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3.5" customHeight="1">
      <c r="A343" s="84"/>
      <c r="B343" s="84"/>
      <c r="C343" s="84"/>
      <c r="D343" s="84"/>
      <c r="E343" s="246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3.5" customHeight="1">
      <c r="A344" s="84"/>
      <c r="B344" s="84"/>
      <c r="C344" s="84"/>
      <c r="D344" s="84"/>
      <c r="E344" s="246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3.5" customHeight="1">
      <c r="A345" s="84"/>
      <c r="B345" s="84"/>
      <c r="C345" s="84"/>
      <c r="D345" s="84"/>
      <c r="E345" s="246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3.5" customHeight="1">
      <c r="A346" s="84"/>
      <c r="B346" s="84"/>
      <c r="C346" s="84"/>
      <c r="D346" s="84"/>
      <c r="E346" s="246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3.5" customHeight="1">
      <c r="A347" s="84"/>
      <c r="B347" s="84"/>
      <c r="C347" s="84"/>
      <c r="D347" s="84"/>
      <c r="E347" s="246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3.5" customHeight="1">
      <c r="A348" s="84"/>
      <c r="B348" s="84"/>
      <c r="C348" s="84"/>
      <c r="D348" s="84"/>
      <c r="E348" s="246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3.5" customHeight="1">
      <c r="A349" s="84"/>
      <c r="B349" s="84"/>
      <c r="C349" s="84"/>
      <c r="D349" s="84"/>
      <c r="E349" s="246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3.5" customHeight="1">
      <c r="A350" s="84"/>
      <c r="B350" s="84"/>
      <c r="C350" s="84"/>
      <c r="D350" s="84"/>
      <c r="E350" s="246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3.5" customHeight="1">
      <c r="A351" s="84"/>
      <c r="B351" s="84"/>
      <c r="C351" s="84"/>
      <c r="D351" s="84"/>
      <c r="E351" s="246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3.5" customHeight="1">
      <c r="A352" s="84"/>
      <c r="B352" s="84"/>
      <c r="C352" s="84"/>
      <c r="D352" s="84"/>
      <c r="E352" s="246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3.5" customHeight="1">
      <c r="A353" s="84"/>
      <c r="B353" s="84"/>
      <c r="C353" s="84"/>
      <c r="D353" s="84"/>
      <c r="E353" s="246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3.5" customHeight="1">
      <c r="A354" s="84"/>
      <c r="B354" s="84"/>
      <c r="C354" s="84"/>
      <c r="D354" s="84"/>
      <c r="E354" s="246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3.5" customHeight="1">
      <c r="A355" s="84"/>
      <c r="B355" s="84"/>
      <c r="C355" s="84"/>
      <c r="D355" s="84"/>
      <c r="E355" s="246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3.5" customHeight="1">
      <c r="A356" s="84"/>
      <c r="B356" s="84"/>
      <c r="C356" s="84"/>
      <c r="D356" s="84"/>
      <c r="E356" s="246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3.5" customHeight="1">
      <c r="A357" s="84"/>
      <c r="B357" s="84"/>
      <c r="C357" s="84"/>
      <c r="D357" s="84"/>
      <c r="E357" s="246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3.5" customHeight="1">
      <c r="A358" s="84"/>
      <c r="B358" s="84"/>
      <c r="C358" s="84"/>
      <c r="D358" s="84"/>
      <c r="E358" s="246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3.5" customHeight="1">
      <c r="A359" s="84"/>
      <c r="B359" s="84"/>
      <c r="C359" s="84"/>
      <c r="D359" s="84"/>
      <c r="E359" s="246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3.5" customHeight="1">
      <c r="A360" s="84"/>
      <c r="B360" s="84"/>
      <c r="C360" s="84"/>
      <c r="D360" s="84"/>
      <c r="E360" s="246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3.5" customHeight="1">
      <c r="A361" s="84"/>
      <c r="B361" s="84"/>
      <c r="C361" s="84"/>
      <c r="D361" s="84"/>
      <c r="E361" s="246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3.5" customHeight="1">
      <c r="A362" s="84"/>
      <c r="B362" s="84"/>
      <c r="C362" s="84"/>
      <c r="D362" s="84"/>
      <c r="E362" s="246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3.5" customHeight="1">
      <c r="A363" s="84"/>
      <c r="B363" s="84"/>
      <c r="C363" s="84"/>
      <c r="D363" s="84"/>
      <c r="E363" s="246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3.5" customHeight="1">
      <c r="A364" s="84"/>
      <c r="B364" s="84"/>
      <c r="C364" s="84"/>
      <c r="D364" s="84"/>
      <c r="E364" s="246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3.5" customHeight="1">
      <c r="A365" s="84"/>
      <c r="B365" s="84"/>
      <c r="C365" s="84"/>
      <c r="D365" s="84"/>
      <c r="E365" s="246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3.5" customHeight="1">
      <c r="A366" s="84"/>
      <c r="B366" s="84"/>
      <c r="C366" s="84"/>
      <c r="D366" s="84"/>
      <c r="E366" s="246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3.5" customHeight="1">
      <c r="A367" s="84"/>
      <c r="B367" s="84"/>
      <c r="C367" s="84"/>
      <c r="D367" s="84"/>
      <c r="E367" s="246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3.5" customHeight="1">
      <c r="A368" s="84"/>
      <c r="B368" s="84"/>
      <c r="C368" s="84"/>
      <c r="D368" s="84"/>
      <c r="E368" s="246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3.5" customHeight="1">
      <c r="A369" s="84"/>
      <c r="B369" s="84"/>
      <c r="C369" s="84"/>
      <c r="D369" s="84"/>
      <c r="E369" s="246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3.5" customHeight="1">
      <c r="A370" s="84"/>
      <c r="B370" s="84"/>
      <c r="C370" s="84"/>
      <c r="D370" s="84"/>
      <c r="E370" s="246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3.5" customHeight="1">
      <c r="A371" s="84"/>
      <c r="B371" s="84"/>
      <c r="C371" s="84"/>
      <c r="D371" s="84"/>
      <c r="E371" s="246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3.5" customHeight="1">
      <c r="A372" s="84"/>
      <c r="B372" s="84"/>
      <c r="C372" s="84"/>
      <c r="D372" s="84"/>
      <c r="E372" s="246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3.5" customHeight="1">
      <c r="A373" s="84"/>
      <c r="B373" s="84"/>
      <c r="C373" s="84"/>
      <c r="D373" s="84"/>
      <c r="E373" s="246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3.5" customHeight="1">
      <c r="A374" s="84"/>
      <c r="B374" s="84"/>
      <c r="C374" s="84"/>
      <c r="D374" s="84"/>
      <c r="E374" s="246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3.5" customHeight="1">
      <c r="A375" s="84"/>
      <c r="B375" s="84"/>
      <c r="C375" s="84"/>
      <c r="D375" s="84"/>
      <c r="E375" s="246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3.5" customHeight="1">
      <c r="A376" s="84"/>
      <c r="B376" s="84"/>
      <c r="C376" s="84"/>
      <c r="D376" s="84"/>
      <c r="E376" s="246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3.5" customHeight="1">
      <c r="A377" s="84"/>
      <c r="B377" s="84"/>
      <c r="C377" s="84"/>
      <c r="D377" s="84"/>
      <c r="E377" s="246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3.5" customHeight="1">
      <c r="A378" s="84"/>
      <c r="B378" s="84"/>
      <c r="C378" s="84"/>
      <c r="D378" s="84"/>
      <c r="E378" s="246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3.5" customHeight="1">
      <c r="A379" s="84"/>
      <c r="B379" s="84"/>
      <c r="C379" s="84"/>
      <c r="D379" s="84"/>
      <c r="E379" s="246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3.5" customHeight="1">
      <c r="A380" s="84"/>
      <c r="B380" s="84"/>
      <c r="C380" s="84"/>
      <c r="D380" s="84"/>
      <c r="E380" s="246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3.5" customHeight="1">
      <c r="A381" s="84"/>
      <c r="B381" s="84"/>
      <c r="C381" s="84"/>
      <c r="D381" s="84"/>
      <c r="E381" s="246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3.5" customHeight="1">
      <c r="A382" s="84"/>
      <c r="B382" s="84"/>
      <c r="C382" s="84"/>
      <c r="D382" s="84"/>
      <c r="E382" s="246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3.5" customHeight="1">
      <c r="A383" s="84"/>
      <c r="B383" s="84"/>
      <c r="C383" s="84"/>
      <c r="D383" s="84"/>
      <c r="E383" s="246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3.5" customHeight="1">
      <c r="A384" s="84"/>
      <c r="B384" s="84"/>
      <c r="C384" s="84"/>
      <c r="D384" s="84"/>
      <c r="E384" s="246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3.5" customHeight="1">
      <c r="A385" s="84"/>
      <c r="B385" s="84"/>
      <c r="C385" s="84"/>
      <c r="D385" s="84"/>
      <c r="E385" s="246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3.5" customHeight="1">
      <c r="A386" s="84"/>
      <c r="B386" s="84"/>
      <c r="C386" s="84"/>
      <c r="D386" s="84"/>
      <c r="E386" s="246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3.5" customHeight="1">
      <c r="A387" s="84"/>
      <c r="B387" s="84"/>
      <c r="C387" s="84"/>
      <c r="D387" s="84"/>
      <c r="E387" s="246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3.5" customHeight="1">
      <c r="A388" s="84"/>
      <c r="B388" s="84"/>
      <c r="C388" s="84"/>
      <c r="D388" s="84"/>
      <c r="E388" s="246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3.5" customHeight="1">
      <c r="A389" s="84"/>
      <c r="B389" s="84"/>
      <c r="C389" s="84"/>
      <c r="D389" s="84"/>
      <c r="E389" s="246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3.5" customHeight="1">
      <c r="A390" s="84"/>
      <c r="B390" s="84"/>
      <c r="C390" s="84"/>
      <c r="D390" s="84"/>
      <c r="E390" s="246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3.5" customHeight="1">
      <c r="A391" s="84"/>
      <c r="B391" s="84"/>
      <c r="C391" s="84"/>
      <c r="D391" s="84"/>
      <c r="E391" s="246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3.5" customHeight="1">
      <c r="A392" s="84"/>
      <c r="B392" s="84"/>
      <c r="C392" s="84"/>
      <c r="D392" s="84"/>
      <c r="E392" s="246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3.5" customHeight="1">
      <c r="A393" s="84"/>
      <c r="B393" s="84"/>
      <c r="C393" s="84"/>
      <c r="D393" s="84"/>
      <c r="E393" s="246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3.5" customHeight="1">
      <c r="A394" s="84"/>
      <c r="B394" s="84"/>
      <c r="C394" s="84"/>
      <c r="D394" s="84"/>
      <c r="E394" s="246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3.5" customHeight="1">
      <c r="A395" s="84"/>
      <c r="B395" s="84"/>
      <c r="C395" s="84"/>
      <c r="D395" s="84"/>
      <c r="E395" s="246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3.5" customHeight="1">
      <c r="A396" s="84"/>
      <c r="B396" s="84"/>
      <c r="C396" s="84"/>
      <c r="D396" s="84"/>
      <c r="E396" s="246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3.5" customHeight="1">
      <c r="A397" s="84"/>
      <c r="B397" s="84"/>
      <c r="C397" s="84"/>
      <c r="D397" s="84"/>
      <c r="E397" s="246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3.5" customHeight="1">
      <c r="A398" s="84"/>
      <c r="B398" s="84"/>
      <c r="C398" s="84"/>
      <c r="D398" s="84"/>
      <c r="E398" s="246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3.5" customHeight="1">
      <c r="A399" s="84"/>
      <c r="B399" s="84"/>
      <c r="C399" s="84"/>
      <c r="D399" s="84"/>
      <c r="E399" s="246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3.5" customHeight="1">
      <c r="A400" s="84"/>
      <c r="B400" s="84"/>
      <c r="C400" s="84"/>
      <c r="D400" s="84"/>
      <c r="E400" s="246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3.5" customHeight="1">
      <c r="A401" s="84"/>
      <c r="B401" s="84"/>
      <c r="C401" s="84"/>
      <c r="D401" s="84"/>
      <c r="E401" s="246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3.5" customHeight="1">
      <c r="A402" s="84"/>
      <c r="B402" s="84"/>
      <c r="C402" s="84"/>
      <c r="D402" s="84"/>
      <c r="E402" s="246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3.5" customHeight="1">
      <c r="A403" s="84"/>
      <c r="B403" s="84"/>
      <c r="C403" s="84"/>
      <c r="D403" s="84"/>
      <c r="E403" s="246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3.5" customHeight="1">
      <c r="A404" s="84"/>
      <c r="B404" s="84"/>
      <c r="C404" s="84"/>
      <c r="D404" s="84"/>
      <c r="E404" s="246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3.5" customHeight="1">
      <c r="A405" s="84"/>
      <c r="B405" s="84"/>
      <c r="C405" s="84"/>
      <c r="D405" s="84"/>
      <c r="E405" s="246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3.5" customHeight="1">
      <c r="A406" s="84"/>
      <c r="B406" s="84"/>
      <c r="C406" s="84"/>
      <c r="D406" s="84"/>
      <c r="E406" s="246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3.5" customHeight="1">
      <c r="A407" s="84"/>
      <c r="B407" s="84"/>
      <c r="C407" s="84"/>
      <c r="D407" s="84"/>
      <c r="E407" s="246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3.5" customHeight="1">
      <c r="A408" s="84"/>
      <c r="B408" s="84"/>
      <c r="C408" s="84"/>
      <c r="D408" s="84"/>
      <c r="E408" s="246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3.5" customHeight="1">
      <c r="A409" s="84"/>
      <c r="B409" s="84"/>
      <c r="C409" s="84"/>
      <c r="D409" s="84"/>
      <c r="E409" s="246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3.5" customHeight="1">
      <c r="A410" s="84"/>
      <c r="B410" s="84"/>
      <c r="C410" s="84"/>
      <c r="D410" s="84"/>
      <c r="E410" s="246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3.5" customHeight="1">
      <c r="A411" s="84"/>
      <c r="B411" s="84"/>
      <c r="C411" s="84"/>
      <c r="D411" s="84"/>
      <c r="E411" s="246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3.5" customHeight="1">
      <c r="A412" s="84"/>
      <c r="B412" s="84"/>
      <c r="C412" s="84"/>
      <c r="D412" s="84"/>
      <c r="E412" s="246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3.5" customHeight="1">
      <c r="A413" s="84"/>
      <c r="B413" s="84"/>
      <c r="C413" s="84"/>
      <c r="D413" s="84"/>
      <c r="E413" s="246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3.5" customHeight="1">
      <c r="A414" s="84"/>
      <c r="B414" s="84"/>
      <c r="C414" s="84"/>
      <c r="D414" s="84"/>
      <c r="E414" s="246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3.5" customHeight="1">
      <c r="A415" s="84"/>
      <c r="B415" s="84"/>
      <c r="C415" s="84"/>
      <c r="D415" s="84"/>
      <c r="E415" s="246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3.5" customHeight="1">
      <c r="A416" s="84"/>
      <c r="B416" s="84"/>
      <c r="C416" s="84"/>
      <c r="D416" s="84"/>
      <c r="E416" s="246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3.5" customHeight="1">
      <c r="A417" s="84"/>
      <c r="B417" s="84"/>
      <c r="C417" s="84"/>
      <c r="D417" s="84"/>
      <c r="E417" s="246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3.5" customHeight="1">
      <c r="A418" s="84"/>
      <c r="B418" s="84"/>
      <c r="C418" s="84"/>
      <c r="D418" s="84"/>
      <c r="E418" s="246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3.5" customHeight="1">
      <c r="A419" s="84"/>
      <c r="B419" s="84"/>
      <c r="C419" s="84"/>
      <c r="D419" s="84"/>
      <c r="E419" s="246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3.5" customHeight="1">
      <c r="A420" s="84"/>
      <c r="B420" s="84"/>
      <c r="C420" s="84"/>
      <c r="D420" s="84"/>
      <c r="E420" s="246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3.5" customHeight="1">
      <c r="A421" s="84"/>
      <c r="B421" s="84"/>
      <c r="C421" s="84"/>
      <c r="D421" s="84"/>
      <c r="E421" s="246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3.5" customHeight="1">
      <c r="A422" s="84"/>
      <c r="B422" s="84"/>
      <c r="C422" s="84"/>
      <c r="D422" s="84"/>
      <c r="E422" s="246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3.5" customHeight="1">
      <c r="A423" s="84"/>
      <c r="B423" s="84"/>
      <c r="C423" s="84"/>
      <c r="D423" s="84"/>
      <c r="E423" s="246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3.5" customHeight="1">
      <c r="A424" s="84"/>
      <c r="B424" s="84"/>
      <c r="C424" s="84"/>
      <c r="D424" s="84"/>
      <c r="E424" s="246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3.5" customHeight="1">
      <c r="A425" s="84"/>
      <c r="B425" s="84"/>
      <c r="C425" s="84"/>
      <c r="D425" s="84"/>
      <c r="E425" s="246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3.5" customHeight="1">
      <c r="A426" s="84"/>
      <c r="B426" s="84"/>
      <c r="C426" s="84"/>
      <c r="D426" s="84"/>
      <c r="E426" s="246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3.5" customHeight="1">
      <c r="A427" s="84"/>
      <c r="B427" s="84"/>
      <c r="C427" s="84"/>
      <c r="D427" s="84"/>
      <c r="E427" s="246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3.5" customHeight="1">
      <c r="A428" s="84"/>
      <c r="B428" s="84"/>
      <c r="C428" s="84"/>
      <c r="D428" s="84"/>
      <c r="E428" s="246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3.5" customHeight="1">
      <c r="A429" s="84"/>
      <c r="B429" s="84"/>
      <c r="C429" s="84"/>
      <c r="D429" s="84"/>
      <c r="E429" s="246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3.5" customHeight="1">
      <c r="A430" s="84"/>
      <c r="B430" s="84"/>
      <c r="C430" s="84"/>
      <c r="D430" s="84"/>
      <c r="E430" s="246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3.5" customHeight="1">
      <c r="A431" s="84"/>
      <c r="B431" s="84"/>
      <c r="C431" s="84"/>
      <c r="D431" s="84"/>
      <c r="E431" s="246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3.5" customHeight="1">
      <c r="A432" s="84"/>
      <c r="B432" s="84"/>
      <c r="C432" s="84"/>
      <c r="D432" s="84"/>
      <c r="E432" s="246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3.5" customHeight="1">
      <c r="A433" s="84"/>
      <c r="B433" s="84"/>
      <c r="C433" s="84"/>
      <c r="D433" s="84"/>
      <c r="E433" s="246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3.5" customHeight="1">
      <c r="A434" s="84"/>
      <c r="B434" s="84"/>
      <c r="C434" s="84"/>
      <c r="D434" s="84"/>
      <c r="E434" s="246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3.5" customHeight="1">
      <c r="A435" s="84"/>
      <c r="B435" s="84"/>
      <c r="C435" s="84"/>
      <c r="D435" s="84"/>
      <c r="E435" s="246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3.5" customHeight="1">
      <c r="A436" s="84"/>
      <c r="B436" s="84"/>
      <c r="C436" s="84"/>
      <c r="D436" s="84"/>
      <c r="E436" s="246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3.5" customHeight="1">
      <c r="A437" s="84"/>
      <c r="B437" s="84"/>
      <c r="C437" s="84"/>
      <c r="D437" s="84"/>
      <c r="E437" s="246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3.5" customHeight="1">
      <c r="A438" s="84"/>
      <c r="B438" s="84"/>
      <c r="C438" s="84"/>
      <c r="D438" s="84"/>
      <c r="E438" s="246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3.5" customHeight="1">
      <c r="A439" s="84"/>
      <c r="B439" s="84"/>
      <c r="C439" s="84"/>
      <c r="D439" s="84"/>
      <c r="E439" s="246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3.5" customHeight="1">
      <c r="A440" s="84"/>
      <c r="B440" s="84"/>
      <c r="C440" s="84"/>
      <c r="D440" s="84"/>
      <c r="E440" s="246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3.5" customHeight="1">
      <c r="A441" s="84"/>
      <c r="B441" s="84"/>
      <c r="C441" s="84"/>
      <c r="D441" s="84"/>
      <c r="E441" s="246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3.5" customHeight="1">
      <c r="A442" s="84"/>
      <c r="B442" s="84"/>
      <c r="C442" s="84"/>
      <c r="D442" s="84"/>
      <c r="E442" s="246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3.5" customHeight="1">
      <c r="A443" s="84"/>
      <c r="B443" s="84"/>
      <c r="C443" s="84"/>
      <c r="D443" s="84"/>
      <c r="E443" s="246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3.5" customHeight="1">
      <c r="A444" s="84"/>
      <c r="B444" s="84"/>
      <c r="C444" s="84"/>
      <c r="D444" s="84"/>
      <c r="E444" s="246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3.5" customHeight="1">
      <c r="A445" s="84"/>
      <c r="B445" s="84"/>
      <c r="C445" s="84"/>
      <c r="D445" s="84"/>
      <c r="E445" s="246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3.5" customHeight="1">
      <c r="A446" s="84"/>
      <c r="B446" s="84"/>
      <c r="C446" s="84"/>
      <c r="D446" s="84"/>
      <c r="E446" s="246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3.5" customHeight="1">
      <c r="A447" s="84"/>
      <c r="B447" s="84"/>
      <c r="C447" s="84"/>
      <c r="D447" s="84"/>
      <c r="E447" s="246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3.5" customHeight="1">
      <c r="A448" s="84"/>
      <c r="B448" s="84"/>
      <c r="C448" s="84"/>
      <c r="D448" s="84"/>
      <c r="E448" s="246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3.5" customHeight="1">
      <c r="A449" s="84"/>
      <c r="B449" s="84"/>
      <c r="C449" s="84"/>
      <c r="D449" s="84"/>
      <c r="E449" s="246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3.5" customHeight="1">
      <c r="A450" s="84"/>
      <c r="B450" s="84"/>
      <c r="C450" s="84"/>
      <c r="D450" s="84"/>
      <c r="E450" s="246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3.5" customHeight="1">
      <c r="A451" s="84"/>
      <c r="B451" s="84"/>
      <c r="C451" s="84"/>
      <c r="D451" s="84"/>
      <c r="E451" s="246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3.5" customHeight="1">
      <c r="A452" s="84"/>
      <c r="B452" s="84"/>
      <c r="C452" s="84"/>
      <c r="D452" s="84"/>
      <c r="E452" s="246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3.5" customHeight="1">
      <c r="A453" s="84"/>
      <c r="B453" s="84"/>
      <c r="C453" s="84"/>
      <c r="D453" s="84"/>
      <c r="E453" s="246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3.5" customHeight="1">
      <c r="A454" s="84"/>
      <c r="B454" s="84"/>
      <c r="C454" s="84"/>
      <c r="D454" s="84"/>
      <c r="E454" s="246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3.5" customHeight="1">
      <c r="A455" s="84"/>
      <c r="B455" s="84"/>
      <c r="C455" s="84"/>
      <c r="D455" s="84"/>
      <c r="E455" s="246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3.5" customHeight="1">
      <c r="A456" s="84"/>
      <c r="B456" s="84"/>
      <c r="C456" s="84"/>
      <c r="D456" s="84"/>
      <c r="E456" s="246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3.5" customHeight="1">
      <c r="A457" s="84"/>
      <c r="B457" s="84"/>
      <c r="C457" s="84"/>
      <c r="D457" s="84"/>
      <c r="E457" s="246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3.5" customHeight="1">
      <c r="A458" s="84"/>
      <c r="B458" s="84"/>
      <c r="C458" s="84"/>
      <c r="D458" s="84"/>
      <c r="E458" s="246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3.5" customHeight="1">
      <c r="A459" s="84"/>
      <c r="B459" s="84"/>
      <c r="C459" s="84"/>
      <c r="D459" s="84"/>
      <c r="E459" s="246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3.5" customHeight="1">
      <c r="A460" s="84"/>
      <c r="B460" s="84"/>
      <c r="C460" s="84"/>
      <c r="D460" s="84"/>
      <c r="E460" s="246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3.5" customHeight="1">
      <c r="A461" s="84"/>
      <c r="B461" s="84"/>
      <c r="C461" s="84"/>
      <c r="D461" s="84"/>
      <c r="E461" s="246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3.5" customHeight="1">
      <c r="A462" s="84"/>
      <c r="B462" s="84"/>
      <c r="C462" s="84"/>
      <c r="D462" s="84"/>
      <c r="E462" s="246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3.5" customHeight="1">
      <c r="A463" s="84"/>
      <c r="B463" s="84"/>
      <c r="C463" s="84"/>
      <c r="D463" s="84"/>
      <c r="E463" s="246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3.5" customHeight="1">
      <c r="A464" s="84"/>
      <c r="B464" s="84"/>
      <c r="C464" s="84"/>
      <c r="D464" s="84"/>
      <c r="E464" s="246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3.5" customHeight="1">
      <c r="A465" s="84"/>
      <c r="B465" s="84"/>
      <c r="C465" s="84"/>
      <c r="D465" s="84"/>
      <c r="E465" s="246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3.5" customHeight="1">
      <c r="A466" s="84"/>
      <c r="B466" s="84"/>
      <c r="C466" s="84"/>
      <c r="D466" s="84"/>
      <c r="E466" s="246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3.5" customHeight="1">
      <c r="A467" s="84"/>
      <c r="B467" s="84"/>
      <c r="C467" s="84"/>
      <c r="D467" s="84"/>
      <c r="E467" s="246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3.5" customHeight="1">
      <c r="A468" s="84"/>
      <c r="B468" s="84"/>
      <c r="C468" s="84"/>
      <c r="D468" s="84"/>
      <c r="E468" s="246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3.5" customHeight="1">
      <c r="A469" s="84"/>
      <c r="B469" s="84"/>
      <c r="C469" s="84"/>
      <c r="D469" s="84"/>
      <c r="E469" s="246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3.5" customHeight="1">
      <c r="A470" s="84"/>
      <c r="B470" s="84"/>
      <c r="C470" s="84"/>
      <c r="D470" s="84"/>
      <c r="E470" s="246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3.5" customHeight="1">
      <c r="A471" s="84"/>
      <c r="B471" s="84"/>
      <c r="C471" s="84"/>
      <c r="D471" s="84"/>
      <c r="E471" s="246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3.5" customHeight="1">
      <c r="A472" s="84"/>
      <c r="B472" s="84"/>
      <c r="C472" s="84"/>
      <c r="D472" s="84"/>
      <c r="E472" s="246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3.5" customHeight="1">
      <c r="A473" s="84"/>
      <c r="B473" s="84"/>
      <c r="C473" s="84"/>
      <c r="D473" s="84"/>
      <c r="E473" s="246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3.5" customHeight="1">
      <c r="A474" s="84"/>
      <c r="B474" s="84"/>
      <c r="C474" s="84"/>
      <c r="D474" s="84"/>
      <c r="E474" s="246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3.5" customHeight="1">
      <c r="A475" s="84"/>
      <c r="B475" s="84"/>
      <c r="C475" s="84"/>
      <c r="D475" s="84"/>
      <c r="E475" s="246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3.5" customHeight="1">
      <c r="A476" s="84"/>
      <c r="B476" s="84"/>
      <c r="C476" s="84"/>
      <c r="D476" s="84"/>
      <c r="E476" s="246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3.5" customHeight="1">
      <c r="A477" s="84"/>
      <c r="B477" s="84"/>
      <c r="C477" s="84"/>
      <c r="D477" s="84"/>
      <c r="E477" s="246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3.5" customHeight="1">
      <c r="A478" s="84"/>
      <c r="B478" s="84"/>
      <c r="C478" s="84"/>
      <c r="D478" s="84"/>
      <c r="E478" s="246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3.5" customHeight="1">
      <c r="A479" s="84"/>
      <c r="B479" s="84"/>
      <c r="C479" s="84"/>
      <c r="D479" s="84"/>
      <c r="E479" s="246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3.5" customHeight="1">
      <c r="A480" s="84"/>
      <c r="B480" s="84"/>
      <c r="C480" s="84"/>
      <c r="D480" s="84"/>
      <c r="E480" s="246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3.5" customHeight="1">
      <c r="A481" s="84"/>
      <c r="B481" s="84"/>
      <c r="C481" s="84"/>
      <c r="D481" s="84"/>
      <c r="E481" s="246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3.5" customHeight="1">
      <c r="A482" s="84"/>
      <c r="B482" s="84"/>
      <c r="C482" s="84"/>
      <c r="D482" s="84"/>
      <c r="E482" s="246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3.5" customHeight="1">
      <c r="A483" s="84"/>
      <c r="B483" s="84"/>
      <c r="C483" s="84"/>
      <c r="D483" s="84"/>
      <c r="E483" s="246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3.5" customHeight="1">
      <c r="A484" s="84"/>
      <c r="B484" s="84"/>
      <c r="C484" s="84"/>
      <c r="D484" s="84"/>
      <c r="E484" s="246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3.5" customHeight="1">
      <c r="A485" s="84"/>
      <c r="B485" s="84"/>
      <c r="C485" s="84"/>
      <c r="D485" s="84"/>
      <c r="E485" s="246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3.5" customHeight="1">
      <c r="A486" s="84"/>
      <c r="B486" s="84"/>
      <c r="C486" s="84"/>
      <c r="D486" s="84"/>
      <c r="E486" s="246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3.5" customHeight="1">
      <c r="A487" s="84"/>
      <c r="B487" s="84"/>
      <c r="C487" s="84"/>
      <c r="D487" s="84"/>
      <c r="E487" s="246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3.5" customHeight="1">
      <c r="A488" s="84"/>
      <c r="B488" s="84"/>
      <c r="C488" s="84"/>
      <c r="D488" s="84"/>
      <c r="E488" s="246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3.5" customHeight="1">
      <c r="A489" s="84"/>
      <c r="B489" s="84"/>
      <c r="C489" s="84"/>
      <c r="D489" s="84"/>
      <c r="E489" s="246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3.5" customHeight="1">
      <c r="A490" s="84"/>
      <c r="B490" s="84"/>
      <c r="C490" s="84"/>
      <c r="D490" s="84"/>
      <c r="E490" s="246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3.5" customHeight="1">
      <c r="A491" s="84"/>
      <c r="B491" s="84"/>
      <c r="C491" s="84"/>
      <c r="D491" s="84"/>
      <c r="E491" s="246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3.5" customHeight="1">
      <c r="A492" s="84"/>
      <c r="B492" s="84"/>
      <c r="C492" s="84"/>
      <c r="D492" s="84"/>
      <c r="E492" s="246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3.5" customHeight="1">
      <c r="A493" s="84"/>
      <c r="B493" s="84"/>
      <c r="C493" s="84"/>
      <c r="D493" s="84"/>
      <c r="E493" s="246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3.5" customHeight="1">
      <c r="A494" s="84"/>
      <c r="B494" s="84"/>
      <c r="C494" s="84"/>
      <c r="D494" s="84"/>
      <c r="E494" s="246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3.5" customHeight="1">
      <c r="A495" s="84"/>
      <c r="B495" s="84"/>
      <c r="C495" s="84"/>
      <c r="D495" s="84"/>
      <c r="E495" s="246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3.5" customHeight="1">
      <c r="A496" s="84"/>
      <c r="B496" s="84"/>
      <c r="C496" s="84"/>
      <c r="D496" s="84"/>
      <c r="E496" s="246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3.5" customHeight="1">
      <c r="A497" s="84"/>
      <c r="B497" s="84"/>
      <c r="C497" s="84"/>
      <c r="D497" s="84"/>
      <c r="E497" s="246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3.5" customHeight="1">
      <c r="A498" s="84"/>
      <c r="B498" s="84"/>
      <c r="C498" s="84"/>
      <c r="D498" s="84"/>
      <c r="E498" s="246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3.5" customHeight="1">
      <c r="A499" s="84"/>
      <c r="B499" s="84"/>
      <c r="C499" s="84"/>
      <c r="D499" s="84"/>
      <c r="E499" s="246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3.5" customHeight="1">
      <c r="A500" s="84"/>
      <c r="B500" s="84"/>
      <c r="C500" s="84"/>
      <c r="D500" s="84"/>
      <c r="E500" s="246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3.5" customHeight="1">
      <c r="A501" s="84"/>
      <c r="B501" s="84"/>
      <c r="C501" s="84"/>
      <c r="D501" s="84"/>
      <c r="E501" s="246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3.5" customHeight="1">
      <c r="A502" s="84"/>
      <c r="B502" s="84"/>
      <c r="C502" s="84"/>
      <c r="D502" s="84"/>
      <c r="E502" s="246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3.5" customHeight="1">
      <c r="A503" s="84"/>
      <c r="B503" s="84"/>
      <c r="C503" s="84"/>
      <c r="D503" s="84"/>
      <c r="E503" s="246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3.5" customHeight="1">
      <c r="A504" s="84"/>
      <c r="B504" s="84"/>
      <c r="C504" s="84"/>
      <c r="D504" s="84"/>
      <c r="E504" s="246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3.5" customHeight="1">
      <c r="A505" s="84"/>
      <c r="B505" s="84"/>
      <c r="C505" s="84"/>
      <c r="D505" s="84"/>
      <c r="E505" s="246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3.5" customHeight="1">
      <c r="A506" s="84"/>
      <c r="B506" s="84"/>
      <c r="C506" s="84"/>
      <c r="D506" s="84"/>
      <c r="E506" s="246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3.5" customHeight="1">
      <c r="A507" s="84"/>
      <c r="B507" s="84"/>
      <c r="C507" s="84"/>
      <c r="D507" s="84"/>
      <c r="E507" s="246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3.5" customHeight="1">
      <c r="A508" s="84"/>
      <c r="B508" s="84"/>
      <c r="C508" s="84"/>
      <c r="D508" s="84"/>
      <c r="E508" s="246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3.5" customHeight="1">
      <c r="A509" s="84"/>
      <c r="B509" s="84"/>
      <c r="C509" s="84"/>
      <c r="D509" s="84"/>
      <c r="E509" s="246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3.5" customHeight="1">
      <c r="A510" s="84"/>
      <c r="B510" s="84"/>
      <c r="C510" s="84"/>
      <c r="D510" s="84"/>
      <c r="E510" s="246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3.5" customHeight="1">
      <c r="A511" s="84"/>
      <c r="B511" s="84"/>
      <c r="C511" s="84"/>
      <c r="D511" s="84"/>
      <c r="E511" s="246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3.5" customHeight="1">
      <c r="A512" s="84"/>
      <c r="B512" s="84"/>
      <c r="C512" s="84"/>
      <c r="D512" s="84"/>
      <c r="E512" s="246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3.5" customHeight="1">
      <c r="A513" s="84"/>
      <c r="B513" s="84"/>
      <c r="C513" s="84"/>
      <c r="D513" s="84"/>
      <c r="E513" s="246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3.5" customHeight="1">
      <c r="A514" s="84"/>
      <c r="B514" s="84"/>
      <c r="C514" s="84"/>
      <c r="D514" s="84"/>
      <c r="E514" s="246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3.5" customHeight="1">
      <c r="A515" s="84"/>
      <c r="B515" s="84"/>
      <c r="C515" s="84"/>
      <c r="D515" s="84"/>
      <c r="E515" s="246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3.5" customHeight="1">
      <c r="A516" s="84"/>
      <c r="B516" s="84"/>
      <c r="C516" s="84"/>
      <c r="D516" s="84"/>
      <c r="E516" s="246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3.5" customHeight="1">
      <c r="A517" s="84"/>
      <c r="B517" s="84"/>
      <c r="C517" s="84"/>
      <c r="D517" s="84"/>
      <c r="E517" s="246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3.5" customHeight="1">
      <c r="A518" s="84"/>
      <c r="B518" s="84"/>
      <c r="C518" s="84"/>
      <c r="D518" s="84"/>
      <c r="E518" s="246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3.5" customHeight="1">
      <c r="A519" s="84"/>
      <c r="B519" s="84"/>
      <c r="C519" s="84"/>
      <c r="D519" s="84"/>
      <c r="E519" s="246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3.5" customHeight="1">
      <c r="A520" s="84"/>
      <c r="B520" s="84"/>
      <c r="C520" s="84"/>
      <c r="D520" s="84"/>
      <c r="E520" s="246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3.5" customHeight="1">
      <c r="A521" s="84"/>
      <c r="B521" s="84"/>
      <c r="C521" s="84"/>
      <c r="D521" s="84"/>
      <c r="E521" s="246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3.5" customHeight="1">
      <c r="A522" s="84"/>
      <c r="B522" s="84"/>
      <c r="C522" s="84"/>
      <c r="D522" s="84"/>
      <c r="E522" s="246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3.5" customHeight="1">
      <c r="A523" s="84"/>
      <c r="B523" s="84"/>
      <c r="C523" s="84"/>
      <c r="D523" s="84"/>
      <c r="E523" s="246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3.5" customHeight="1">
      <c r="A524" s="84"/>
      <c r="B524" s="84"/>
      <c r="C524" s="84"/>
      <c r="D524" s="84"/>
      <c r="E524" s="246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3.5" customHeight="1">
      <c r="A525" s="84"/>
      <c r="B525" s="84"/>
      <c r="C525" s="84"/>
      <c r="D525" s="84"/>
      <c r="E525" s="246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3.5" customHeight="1">
      <c r="A526" s="84"/>
      <c r="B526" s="84"/>
      <c r="C526" s="84"/>
      <c r="D526" s="84"/>
      <c r="E526" s="246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3.5" customHeight="1">
      <c r="A527" s="84"/>
      <c r="B527" s="84"/>
      <c r="C527" s="84"/>
      <c r="D527" s="84"/>
      <c r="E527" s="246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3.5" customHeight="1">
      <c r="A528" s="84"/>
      <c r="B528" s="84"/>
      <c r="C528" s="84"/>
      <c r="D528" s="84"/>
      <c r="E528" s="246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3.5" customHeight="1">
      <c r="A529" s="84"/>
      <c r="B529" s="84"/>
      <c r="C529" s="84"/>
      <c r="D529" s="84"/>
      <c r="E529" s="246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3.5" customHeight="1">
      <c r="A530" s="84"/>
      <c r="B530" s="84"/>
      <c r="C530" s="84"/>
      <c r="D530" s="84"/>
      <c r="E530" s="246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3.5" customHeight="1">
      <c r="A531" s="84"/>
      <c r="B531" s="84"/>
      <c r="C531" s="84"/>
      <c r="D531" s="84"/>
      <c r="E531" s="246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3.5" customHeight="1">
      <c r="A532" s="84"/>
      <c r="B532" s="84"/>
      <c r="C532" s="84"/>
      <c r="D532" s="84"/>
      <c r="E532" s="246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3.5" customHeight="1">
      <c r="A533" s="84"/>
      <c r="B533" s="84"/>
      <c r="C533" s="84"/>
      <c r="D533" s="84"/>
      <c r="E533" s="246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3.5" customHeight="1">
      <c r="A534" s="84"/>
      <c r="B534" s="84"/>
      <c r="C534" s="84"/>
      <c r="D534" s="84"/>
      <c r="E534" s="246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3.5" customHeight="1">
      <c r="A535" s="84"/>
      <c r="B535" s="84"/>
      <c r="C535" s="84"/>
      <c r="D535" s="84"/>
      <c r="E535" s="246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3.5" customHeight="1">
      <c r="A536" s="84"/>
      <c r="B536" s="84"/>
      <c r="C536" s="84"/>
      <c r="D536" s="84"/>
      <c r="E536" s="246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3.5" customHeight="1">
      <c r="A537" s="84"/>
      <c r="B537" s="84"/>
      <c r="C537" s="84"/>
      <c r="D537" s="84"/>
      <c r="E537" s="246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3.5" customHeight="1">
      <c r="A538" s="84"/>
      <c r="B538" s="84"/>
      <c r="C538" s="84"/>
      <c r="D538" s="84"/>
      <c r="E538" s="246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3.5" customHeight="1">
      <c r="A539" s="84"/>
      <c r="B539" s="84"/>
      <c r="C539" s="84"/>
      <c r="D539" s="84"/>
      <c r="E539" s="246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3.5" customHeight="1">
      <c r="A540" s="84"/>
      <c r="B540" s="84"/>
      <c r="C540" s="84"/>
      <c r="D540" s="84"/>
      <c r="E540" s="246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3.5" customHeight="1">
      <c r="A541" s="84"/>
      <c r="B541" s="84"/>
      <c r="C541" s="84"/>
      <c r="D541" s="84"/>
      <c r="E541" s="246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3.5" customHeight="1">
      <c r="A542" s="84"/>
      <c r="B542" s="84"/>
      <c r="C542" s="84"/>
      <c r="D542" s="84"/>
      <c r="E542" s="246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3.5" customHeight="1">
      <c r="A543" s="84"/>
      <c r="B543" s="84"/>
      <c r="C543" s="84"/>
      <c r="D543" s="84"/>
      <c r="E543" s="246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3.5" customHeight="1">
      <c r="A544" s="84"/>
      <c r="B544" s="84"/>
      <c r="C544" s="84"/>
      <c r="D544" s="84"/>
      <c r="E544" s="246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3.5" customHeight="1">
      <c r="A545" s="84"/>
      <c r="B545" s="84"/>
      <c r="C545" s="84"/>
      <c r="D545" s="84"/>
      <c r="E545" s="246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3.5" customHeight="1">
      <c r="A546" s="84"/>
      <c r="B546" s="84"/>
      <c r="C546" s="84"/>
      <c r="D546" s="84"/>
      <c r="E546" s="246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3.5" customHeight="1">
      <c r="A547" s="84"/>
      <c r="B547" s="84"/>
      <c r="C547" s="84"/>
      <c r="D547" s="84"/>
      <c r="E547" s="246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3.5" customHeight="1">
      <c r="A548" s="84"/>
      <c r="B548" s="84"/>
      <c r="C548" s="84"/>
      <c r="D548" s="84"/>
      <c r="E548" s="246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3.5" customHeight="1">
      <c r="A549" s="84"/>
      <c r="B549" s="84"/>
      <c r="C549" s="84"/>
      <c r="D549" s="84"/>
      <c r="E549" s="246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3.5" customHeight="1">
      <c r="A550" s="84"/>
      <c r="B550" s="84"/>
      <c r="C550" s="84"/>
      <c r="D550" s="84"/>
      <c r="E550" s="246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3.5" customHeight="1">
      <c r="A551" s="84"/>
      <c r="B551" s="84"/>
      <c r="C551" s="84"/>
      <c r="D551" s="84"/>
      <c r="E551" s="246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3.5" customHeight="1">
      <c r="A552" s="84"/>
      <c r="B552" s="84"/>
      <c r="C552" s="84"/>
      <c r="D552" s="84"/>
      <c r="E552" s="246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3.5" customHeight="1">
      <c r="A553" s="84"/>
      <c r="B553" s="84"/>
      <c r="C553" s="84"/>
      <c r="D553" s="84"/>
      <c r="E553" s="246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3.5" customHeight="1">
      <c r="A554" s="84"/>
      <c r="B554" s="84"/>
      <c r="C554" s="84"/>
      <c r="D554" s="84"/>
      <c r="E554" s="246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3.5" customHeight="1">
      <c r="A555" s="84"/>
      <c r="B555" s="84"/>
      <c r="C555" s="84"/>
      <c r="D555" s="84"/>
      <c r="E555" s="246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3.5" customHeight="1">
      <c r="A556" s="84"/>
      <c r="B556" s="84"/>
      <c r="C556" s="84"/>
      <c r="D556" s="84"/>
      <c r="E556" s="246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3.5" customHeight="1">
      <c r="A557" s="84"/>
      <c r="B557" s="84"/>
      <c r="C557" s="84"/>
      <c r="D557" s="84"/>
      <c r="E557" s="246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3.5" customHeight="1">
      <c r="A558" s="84"/>
      <c r="B558" s="84"/>
      <c r="C558" s="84"/>
      <c r="D558" s="84"/>
      <c r="E558" s="246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3.5" customHeight="1">
      <c r="A559" s="84"/>
      <c r="B559" s="84"/>
      <c r="C559" s="84"/>
      <c r="D559" s="84"/>
      <c r="E559" s="246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3.5" customHeight="1">
      <c r="A560" s="84"/>
      <c r="B560" s="84"/>
      <c r="C560" s="84"/>
      <c r="D560" s="84"/>
      <c r="E560" s="246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3.5" customHeight="1">
      <c r="A561" s="84"/>
      <c r="B561" s="84"/>
      <c r="C561" s="84"/>
      <c r="D561" s="84"/>
      <c r="E561" s="246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3.5" customHeight="1">
      <c r="A562" s="84"/>
      <c r="B562" s="84"/>
      <c r="C562" s="84"/>
      <c r="D562" s="84"/>
      <c r="E562" s="246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3.5" customHeight="1">
      <c r="A563" s="84"/>
      <c r="B563" s="84"/>
      <c r="C563" s="84"/>
      <c r="D563" s="84"/>
      <c r="E563" s="246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3.5" customHeight="1">
      <c r="A564" s="84"/>
      <c r="B564" s="84"/>
      <c r="C564" s="84"/>
      <c r="D564" s="84"/>
      <c r="E564" s="246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3.5" customHeight="1">
      <c r="A565" s="84"/>
      <c r="B565" s="84"/>
      <c r="C565" s="84"/>
      <c r="D565" s="84"/>
      <c r="E565" s="246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3.5" customHeight="1">
      <c r="A566" s="84"/>
      <c r="B566" s="84"/>
      <c r="C566" s="84"/>
      <c r="D566" s="84"/>
      <c r="E566" s="246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3.5" customHeight="1">
      <c r="A567" s="84"/>
      <c r="B567" s="84"/>
      <c r="C567" s="84"/>
      <c r="D567" s="84"/>
      <c r="E567" s="246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3.5" customHeight="1">
      <c r="A568" s="84"/>
      <c r="B568" s="84"/>
      <c r="C568" s="84"/>
      <c r="D568" s="84"/>
      <c r="E568" s="246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3.5" customHeight="1">
      <c r="A569" s="84"/>
      <c r="B569" s="84"/>
      <c r="C569" s="84"/>
      <c r="D569" s="84"/>
      <c r="E569" s="246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3.5" customHeight="1">
      <c r="A570" s="84"/>
      <c r="B570" s="84"/>
      <c r="C570" s="84"/>
      <c r="D570" s="84"/>
      <c r="E570" s="246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3.5" customHeight="1">
      <c r="A571" s="84"/>
      <c r="B571" s="84"/>
      <c r="C571" s="84"/>
      <c r="D571" s="84"/>
      <c r="E571" s="246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3.5" customHeight="1">
      <c r="A572" s="84"/>
      <c r="B572" s="84"/>
      <c r="C572" s="84"/>
      <c r="D572" s="84"/>
      <c r="E572" s="246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3.5" customHeight="1">
      <c r="A573" s="84"/>
      <c r="B573" s="84"/>
      <c r="C573" s="84"/>
      <c r="D573" s="84"/>
      <c r="E573" s="246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3.5" customHeight="1">
      <c r="A574" s="84"/>
      <c r="B574" s="84"/>
      <c r="C574" s="84"/>
      <c r="D574" s="84"/>
      <c r="E574" s="246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3.5" customHeight="1">
      <c r="A575" s="84"/>
      <c r="B575" s="84"/>
      <c r="C575" s="84"/>
      <c r="D575" s="84"/>
      <c r="E575" s="246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3.5" customHeight="1">
      <c r="A576" s="84"/>
      <c r="B576" s="84"/>
      <c r="C576" s="84"/>
      <c r="D576" s="84"/>
      <c r="E576" s="246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3.5" customHeight="1">
      <c r="A577" s="84"/>
      <c r="B577" s="84"/>
      <c r="C577" s="84"/>
      <c r="D577" s="84"/>
      <c r="E577" s="246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3.5" customHeight="1">
      <c r="A578" s="84"/>
      <c r="B578" s="84"/>
      <c r="C578" s="84"/>
      <c r="D578" s="84"/>
      <c r="E578" s="246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3.5" customHeight="1">
      <c r="A579" s="84"/>
      <c r="B579" s="84"/>
      <c r="C579" s="84"/>
      <c r="D579" s="84"/>
      <c r="E579" s="246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3.5" customHeight="1">
      <c r="A580" s="84"/>
      <c r="B580" s="84"/>
      <c r="C580" s="84"/>
      <c r="D580" s="84"/>
      <c r="E580" s="246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3.5" customHeight="1">
      <c r="A581" s="84"/>
      <c r="B581" s="84"/>
      <c r="C581" s="84"/>
      <c r="D581" s="84"/>
      <c r="E581" s="246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3.5" customHeight="1">
      <c r="A582" s="84"/>
      <c r="B582" s="84"/>
      <c r="C582" s="84"/>
      <c r="D582" s="84"/>
      <c r="E582" s="246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3.5" customHeight="1">
      <c r="A583" s="84"/>
      <c r="B583" s="84"/>
      <c r="C583" s="84"/>
      <c r="D583" s="84"/>
      <c r="E583" s="246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3.5" customHeight="1">
      <c r="A584" s="84"/>
      <c r="B584" s="84"/>
      <c r="C584" s="84"/>
      <c r="D584" s="84"/>
      <c r="E584" s="246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3.5" customHeight="1">
      <c r="A585" s="84"/>
      <c r="B585" s="84"/>
      <c r="C585" s="84"/>
      <c r="D585" s="84"/>
      <c r="E585" s="246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3.5" customHeight="1">
      <c r="A586" s="84"/>
      <c r="B586" s="84"/>
      <c r="C586" s="84"/>
      <c r="D586" s="84"/>
      <c r="E586" s="246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3.5" customHeight="1">
      <c r="A587" s="84"/>
      <c r="B587" s="84"/>
      <c r="C587" s="84"/>
      <c r="D587" s="84"/>
      <c r="E587" s="246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3.5" customHeight="1">
      <c r="A588" s="84"/>
      <c r="B588" s="84"/>
      <c r="C588" s="84"/>
      <c r="D588" s="84"/>
      <c r="E588" s="246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3.5" customHeight="1">
      <c r="A589" s="84"/>
      <c r="B589" s="84"/>
      <c r="C589" s="84"/>
      <c r="D589" s="84"/>
      <c r="E589" s="246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3.5" customHeight="1">
      <c r="A590" s="84"/>
      <c r="B590" s="84"/>
      <c r="C590" s="84"/>
      <c r="D590" s="84"/>
      <c r="E590" s="246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3.5" customHeight="1">
      <c r="A591" s="84"/>
      <c r="B591" s="84"/>
      <c r="C591" s="84"/>
      <c r="D591" s="84"/>
      <c r="E591" s="246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3.5" customHeight="1">
      <c r="A592" s="84"/>
      <c r="B592" s="84"/>
      <c r="C592" s="84"/>
      <c r="D592" s="84"/>
      <c r="E592" s="246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3.5" customHeight="1">
      <c r="A593" s="84"/>
      <c r="B593" s="84"/>
      <c r="C593" s="84"/>
      <c r="D593" s="84"/>
      <c r="E593" s="246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3.5" customHeight="1">
      <c r="A594" s="84"/>
      <c r="B594" s="84"/>
      <c r="C594" s="84"/>
      <c r="D594" s="84"/>
      <c r="E594" s="246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3.5" customHeight="1">
      <c r="A595" s="84"/>
      <c r="B595" s="84"/>
      <c r="C595" s="84"/>
      <c r="D595" s="84"/>
      <c r="E595" s="246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3.5" customHeight="1">
      <c r="A596" s="84"/>
      <c r="B596" s="84"/>
      <c r="C596" s="84"/>
      <c r="D596" s="84"/>
      <c r="E596" s="246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3.5" customHeight="1">
      <c r="A597" s="84"/>
      <c r="B597" s="84"/>
      <c r="C597" s="84"/>
      <c r="D597" s="84"/>
      <c r="E597" s="246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3.5" customHeight="1">
      <c r="A598" s="84"/>
      <c r="B598" s="84"/>
      <c r="C598" s="84"/>
      <c r="D598" s="84"/>
      <c r="E598" s="246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3.5" customHeight="1">
      <c r="A599" s="84"/>
      <c r="B599" s="84"/>
      <c r="C599" s="84"/>
      <c r="D599" s="84"/>
      <c r="E599" s="246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3.5" customHeight="1">
      <c r="A600" s="84"/>
      <c r="B600" s="84"/>
      <c r="C600" s="84"/>
      <c r="D600" s="84"/>
      <c r="E600" s="246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3.5" customHeight="1">
      <c r="A601" s="84"/>
      <c r="B601" s="84"/>
      <c r="C601" s="84"/>
      <c r="D601" s="84"/>
      <c r="E601" s="246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3.5" customHeight="1">
      <c r="A602" s="84"/>
      <c r="B602" s="84"/>
      <c r="C602" s="84"/>
      <c r="D602" s="84"/>
      <c r="E602" s="246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3.5" customHeight="1">
      <c r="A603" s="84"/>
      <c r="B603" s="84"/>
      <c r="C603" s="84"/>
      <c r="D603" s="84"/>
      <c r="E603" s="246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3.5" customHeight="1">
      <c r="A604" s="84"/>
      <c r="B604" s="84"/>
      <c r="C604" s="84"/>
      <c r="D604" s="84"/>
      <c r="E604" s="246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3.5" customHeight="1">
      <c r="A605" s="84"/>
      <c r="B605" s="84"/>
      <c r="C605" s="84"/>
      <c r="D605" s="84"/>
      <c r="E605" s="246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3.5" customHeight="1">
      <c r="A606" s="84"/>
      <c r="B606" s="84"/>
      <c r="C606" s="84"/>
      <c r="D606" s="84"/>
      <c r="E606" s="246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3.5" customHeight="1">
      <c r="A607" s="84"/>
      <c r="B607" s="84"/>
      <c r="C607" s="84"/>
      <c r="D607" s="84"/>
      <c r="E607" s="246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3.5" customHeight="1">
      <c r="A608" s="84"/>
      <c r="B608" s="84"/>
      <c r="C608" s="84"/>
      <c r="D608" s="84"/>
      <c r="E608" s="246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3.5" customHeight="1">
      <c r="A609" s="84"/>
      <c r="B609" s="84"/>
      <c r="C609" s="84"/>
      <c r="D609" s="84"/>
      <c r="E609" s="246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3.5" customHeight="1">
      <c r="A610" s="84"/>
      <c r="B610" s="84"/>
      <c r="C610" s="84"/>
      <c r="D610" s="84"/>
      <c r="E610" s="246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3.5" customHeight="1">
      <c r="A611" s="84"/>
      <c r="B611" s="84"/>
      <c r="C611" s="84"/>
      <c r="D611" s="84"/>
      <c r="E611" s="246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3.5" customHeight="1">
      <c r="A612" s="84"/>
      <c r="B612" s="84"/>
      <c r="C612" s="84"/>
      <c r="D612" s="84"/>
      <c r="E612" s="246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3.5" customHeight="1">
      <c r="A613" s="84"/>
      <c r="B613" s="84"/>
      <c r="C613" s="84"/>
      <c r="D613" s="84"/>
      <c r="E613" s="246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3.5" customHeight="1">
      <c r="A614" s="84"/>
      <c r="B614" s="84"/>
      <c r="C614" s="84"/>
      <c r="D614" s="84"/>
      <c r="E614" s="246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3.5" customHeight="1">
      <c r="A615" s="84"/>
      <c r="B615" s="84"/>
      <c r="C615" s="84"/>
      <c r="D615" s="84"/>
      <c r="E615" s="246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3.5" customHeight="1">
      <c r="A616" s="84"/>
      <c r="B616" s="84"/>
      <c r="C616" s="84"/>
      <c r="D616" s="84"/>
      <c r="E616" s="246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3.5" customHeight="1">
      <c r="A617" s="84"/>
      <c r="B617" s="84"/>
      <c r="C617" s="84"/>
      <c r="D617" s="84"/>
      <c r="E617" s="246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3.5" customHeight="1">
      <c r="A618" s="84"/>
      <c r="B618" s="84"/>
      <c r="C618" s="84"/>
      <c r="D618" s="84"/>
      <c r="E618" s="246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3.5" customHeight="1">
      <c r="A619" s="84"/>
      <c r="B619" s="84"/>
      <c r="C619" s="84"/>
      <c r="D619" s="84"/>
      <c r="E619" s="246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3.5" customHeight="1">
      <c r="A620" s="84"/>
      <c r="B620" s="84"/>
      <c r="C620" s="84"/>
      <c r="D620" s="84"/>
      <c r="E620" s="246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3.5" customHeight="1">
      <c r="A621" s="84"/>
      <c r="B621" s="84"/>
      <c r="C621" s="84"/>
      <c r="D621" s="84"/>
      <c r="E621" s="246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3.5" customHeight="1">
      <c r="A622" s="84"/>
      <c r="B622" s="84"/>
      <c r="C622" s="84"/>
      <c r="D622" s="84"/>
      <c r="E622" s="246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3.5" customHeight="1">
      <c r="A623" s="84"/>
      <c r="B623" s="84"/>
      <c r="C623" s="84"/>
      <c r="D623" s="84"/>
      <c r="E623" s="246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3.5" customHeight="1">
      <c r="A624" s="84"/>
      <c r="B624" s="84"/>
      <c r="C624" s="84"/>
      <c r="D624" s="84"/>
      <c r="E624" s="246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3.5" customHeight="1">
      <c r="A625" s="84"/>
      <c r="B625" s="84"/>
      <c r="C625" s="84"/>
      <c r="D625" s="84"/>
      <c r="E625" s="246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3.5" customHeight="1">
      <c r="A626" s="84"/>
      <c r="B626" s="84"/>
      <c r="C626" s="84"/>
      <c r="D626" s="84"/>
      <c r="E626" s="246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3.5" customHeight="1">
      <c r="A627" s="84"/>
      <c r="B627" s="84"/>
      <c r="C627" s="84"/>
      <c r="D627" s="84"/>
      <c r="E627" s="246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3.5" customHeight="1">
      <c r="A628" s="84"/>
      <c r="B628" s="84"/>
      <c r="C628" s="84"/>
      <c r="D628" s="84"/>
      <c r="E628" s="246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3.5" customHeight="1">
      <c r="A629" s="84"/>
      <c r="B629" s="84"/>
      <c r="C629" s="84"/>
      <c r="D629" s="84"/>
      <c r="E629" s="246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3.5" customHeight="1">
      <c r="A630" s="84"/>
      <c r="B630" s="84"/>
      <c r="C630" s="84"/>
      <c r="D630" s="84"/>
      <c r="E630" s="246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3.5" customHeight="1">
      <c r="A631" s="84"/>
      <c r="B631" s="84"/>
      <c r="C631" s="84"/>
      <c r="D631" s="84"/>
      <c r="E631" s="246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3.5" customHeight="1">
      <c r="A632" s="84"/>
      <c r="B632" s="84"/>
      <c r="C632" s="84"/>
      <c r="D632" s="84"/>
      <c r="E632" s="246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3.5" customHeight="1">
      <c r="A633" s="84"/>
      <c r="B633" s="84"/>
      <c r="C633" s="84"/>
      <c r="D633" s="84"/>
      <c r="E633" s="246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3.5" customHeight="1">
      <c r="A634" s="84"/>
      <c r="B634" s="84"/>
      <c r="C634" s="84"/>
      <c r="D634" s="84"/>
      <c r="E634" s="246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3.5" customHeight="1">
      <c r="A635" s="84"/>
      <c r="B635" s="84"/>
      <c r="C635" s="84"/>
      <c r="D635" s="84"/>
      <c r="E635" s="246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3.5" customHeight="1">
      <c r="A636" s="84"/>
      <c r="B636" s="84"/>
      <c r="C636" s="84"/>
      <c r="D636" s="84"/>
      <c r="E636" s="246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3.5" customHeight="1">
      <c r="A637" s="84"/>
      <c r="B637" s="84"/>
      <c r="C637" s="84"/>
      <c r="D637" s="84"/>
      <c r="E637" s="246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3.5" customHeight="1">
      <c r="A638" s="84"/>
      <c r="B638" s="84"/>
      <c r="C638" s="84"/>
      <c r="D638" s="84"/>
      <c r="E638" s="246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3.5" customHeight="1">
      <c r="A639" s="84"/>
      <c r="B639" s="84"/>
      <c r="C639" s="84"/>
      <c r="D639" s="84"/>
      <c r="E639" s="246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3.5" customHeight="1">
      <c r="A640" s="84"/>
      <c r="B640" s="84"/>
      <c r="C640" s="84"/>
      <c r="D640" s="84"/>
      <c r="E640" s="246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3.5" customHeight="1">
      <c r="A641" s="84"/>
      <c r="B641" s="84"/>
      <c r="C641" s="84"/>
      <c r="D641" s="84"/>
      <c r="E641" s="246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3.5" customHeight="1">
      <c r="A642" s="84"/>
      <c r="B642" s="84"/>
      <c r="C642" s="84"/>
      <c r="D642" s="84"/>
      <c r="E642" s="246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3.5" customHeight="1">
      <c r="A643" s="84"/>
      <c r="B643" s="84"/>
      <c r="C643" s="84"/>
      <c r="D643" s="84"/>
      <c r="E643" s="246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3.5" customHeight="1">
      <c r="A644" s="84"/>
      <c r="B644" s="84"/>
      <c r="C644" s="84"/>
      <c r="D644" s="84"/>
      <c r="E644" s="246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3.5" customHeight="1">
      <c r="A645" s="84"/>
      <c r="B645" s="84"/>
      <c r="C645" s="84"/>
      <c r="D645" s="84"/>
      <c r="E645" s="246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3.5" customHeight="1">
      <c r="A646" s="84"/>
      <c r="B646" s="84"/>
      <c r="C646" s="84"/>
      <c r="D646" s="84"/>
      <c r="E646" s="246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3.5" customHeight="1">
      <c r="A647" s="84"/>
      <c r="B647" s="84"/>
      <c r="C647" s="84"/>
      <c r="D647" s="84"/>
      <c r="E647" s="246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3.5" customHeight="1">
      <c r="A648" s="84"/>
      <c r="B648" s="84"/>
      <c r="C648" s="84"/>
      <c r="D648" s="84"/>
      <c r="E648" s="246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3.5" customHeight="1">
      <c r="A649" s="84"/>
      <c r="B649" s="84"/>
      <c r="C649" s="84"/>
      <c r="D649" s="84"/>
      <c r="E649" s="246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3.5" customHeight="1">
      <c r="A650" s="84"/>
      <c r="B650" s="84"/>
      <c r="C650" s="84"/>
      <c r="D650" s="84"/>
      <c r="E650" s="246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3.5" customHeight="1">
      <c r="A651" s="84"/>
      <c r="B651" s="84"/>
      <c r="C651" s="84"/>
      <c r="D651" s="84"/>
      <c r="E651" s="246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3.5" customHeight="1">
      <c r="A652" s="84"/>
      <c r="B652" s="84"/>
      <c r="C652" s="84"/>
      <c r="D652" s="84"/>
      <c r="E652" s="246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3.5" customHeight="1">
      <c r="A653" s="84"/>
      <c r="B653" s="84"/>
      <c r="C653" s="84"/>
      <c r="D653" s="84"/>
      <c r="E653" s="246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3.5" customHeight="1">
      <c r="A654" s="84"/>
      <c r="B654" s="84"/>
      <c r="C654" s="84"/>
      <c r="D654" s="84"/>
      <c r="E654" s="246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3.5" customHeight="1">
      <c r="A655" s="84"/>
      <c r="B655" s="84"/>
      <c r="C655" s="84"/>
      <c r="D655" s="84"/>
      <c r="E655" s="246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3.5" customHeight="1">
      <c r="A656" s="84"/>
      <c r="B656" s="84"/>
      <c r="C656" s="84"/>
      <c r="D656" s="84"/>
      <c r="E656" s="246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3.5" customHeight="1">
      <c r="A657" s="84"/>
      <c r="B657" s="84"/>
      <c r="C657" s="84"/>
      <c r="D657" s="84"/>
      <c r="E657" s="246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3.5" customHeight="1">
      <c r="A658" s="84"/>
      <c r="B658" s="84"/>
      <c r="C658" s="84"/>
      <c r="D658" s="84"/>
      <c r="E658" s="246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3.5" customHeight="1">
      <c r="A659" s="84"/>
      <c r="B659" s="84"/>
      <c r="C659" s="84"/>
      <c r="D659" s="84"/>
      <c r="E659" s="246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3.5" customHeight="1">
      <c r="A660" s="84"/>
      <c r="B660" s="84"/>
      <c r="C660" s="84"/>
      <c r="D660" s="84"/>
      <c r="E660" s="246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3.5" customHeight="1">
      <c r="A661" s="84"/>
      <c r="B661" s="84"/>
      <c r="C661" s="84"/>
      <c r="D661" s="84"/>
      <c r="E661" s="246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3.5" customHeight="1">
      <c r="A662" s="84"/>
      <c r="B662" s="84"/>
      <c r="C662" s="84"/>
      <c r="D662" s="84"/>
      <c r="E662" s="246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3.5" customHeight="1">
      <c r="A663" s="84"/>
      <c r="B663" s="84"/>
      <c r="C663" s="84"/>
      <c r="D663" s="84"/>
      <c r="E663" s="246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3.5" customHeight="1">
      <c r="A664" s="84"/>
      <c r="B664" s="84"/>
      <c r="C664" s="84"/>
      <c r="D664" s="84"/>
      <c r="E664" s="246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3.5" customHeight="1">
      <c r="A665" s="84"/>
      <c r="B665" s="84"/>
      <c r="C665" s="84"/>
      <c r="D665" s="84"/>
      <c r="E665" s="246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3.5" customHeight="1">
      <c r="A666" s="84"/>
      <c r="B666" s="84"/>
      <c r="C666" s="84"/>
      <c r="D666" s="84"/>
      <c r="E666" s="246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3.5" customHeight="1">
      <c r="A667" s="84"/>
      <c r="B667" s="84"/>
      <c r="C667" s="84"/>
      <c r="D667" s="84"/>
      <c r="E667" s="246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3.5" customHeight="1">
      <c r="A668" s="84"/>
      <c r="B668" s="84"/>
      <c r="C668" s="84"/>
      <c r="D668" s="84"/>
      <c r="E668" s="246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3.5" customHeight="1">
      <c r="A669" s="84"/>
      <c r="B669" s="84"/>
      <c r="C669" s="84"/>
      <c r="D669" s="84"/>
      <c r="E669" s="246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3.5" customHeight="1">
      <c r="A670" s="84"/>
      <c r="B670" s="84"/>
      <c r="C670" s="84"/>
      <c r="D670" s="84"/>
      <c r="E670" s="246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3.5" customHeight="1">
      <c r="A671" s="84"/>
      <c r="B671" s="84"/>
      <c r="C671" s="84"/>
      <c r="D671" s="84"/>
      <c r="E671" s="246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3.5" customHeight="1">
      <c r="A672" s="84"/>
      <c r="B672" s="84"/>
      <c r="C672" s="84"/>
      <c r="D672" s="84"/>
      <c r="E672" s="246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3.5" customHeight="1">
      <c r="A673" s="84"/>
      <c r="B673" s="84"/>
      <c r="C673" s="84"/>
      <c r="D673" s="84"/>
      <c r="E673" s="246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3.5" customHeight="1">
      <c r="A674" s="84"/>
      <c r="B674" s="84"/>
      <c r="C674" s="84"/>
      <c r="D674" s="84"/>
      <c r="E674" s="246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3.5" customHeight="1">
      <c r="A675" s="84"/>
      <c r="B675" s="84"/>
      <c r="C675" s="84"/>
      <c r="D675" s="84"/>
      <c r="E675" s="246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3.5" customHeight="1">
      <c r="A676" s="84"/>
      <c r="B676" s="84"/>
      <c r="C676" s="84"/>
      <c r="D676" s="84"/>
      <c r="E676" s="246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3.5" customHeight="1">
      <c r="A677" s="84"/>
      <c r="B677" s="84"/>
      <c r="C677" s="84"/>
      <c r="D677" s="84"/>
      <c r="E677" s="246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3.5" customHeight="1">
      <c r="A678" s="84"/>
      <c r="B678" s="84"/>
      <c r="C678" s="84"/>
      <c r="D678" s="84"/>
      <c r="E678" s="246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3.5" customHeight="1">
      <c r="A679" s="84"/>
      <c r="B679" s="84"/>
      <c r="C679" s="84"/>
      <c r="D679" s="84"/>
      <c r="E679" s="246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3.5" customHeight="1">
      <c r="A680" s="84"/>
      <c r="B680" s="84"/>
      <c r="C680" s="84"/>
      <c r="D680" s="84"/>
      <c r="E680" s="246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3.5" customHeight="1">
      <c r="A681" s="84"/>
      <c r="B681" s="84"/>
      <c r="C681" s="84"/>
      <c r="D681" s="84"/>
      <c r="E681" s="246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3.5" customHeight="1">
      <c r="A682" s="84"/>
      <c r="B682" s="84"/>
      <c r="C682" s="84"/>
      <c r="D682" s="84"/>
      <c r="E682" s="246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3.5" customHeight="1">
      <c r="A683" s="84"/>
      <c r="B683" s="84"/>
      <c r="C683" s="84"/>
      <c r="D683" s="84"/>
      <c r="E683" s="246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3.5" customHeight="1">
      <c r="A684" s="84"/>
      <c r="B684" s="84"/>
      <c r="C684" s="84"/>
      <c r="D684" s="84"/>
      <c r="E684" s="246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3.5" customHeight="1">
      <c r="A685" s="84"/>
      <c r="B685" s="84"/>
      <c r="C685" s="84"/>
      <c r="D685" s="84"/>
      <c r="E685" s="246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3.5" customHeight="1">
      <c r="A686" s="84"/>
      <c r="B686" s="84"/>
      <c r="C686" s="84"/>
      <c r="D686" s="84"/>
      <c r="E686" s="246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3.5" customHeight="1">
      <c r="A687" s="84"/>
      <c r="B687" s="84"/>
      <c r="C687" s="84"/>
      <c r="D687" s="84"/>
      <c r="E687" s="246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3.5" customHeight="1">
      <c r="A688" s="84"/>
      <c r="B688" s="84"/>
      <c r="C688" s="84"/>
      <c r="D688" s="84"/>
      <c r="E688" s="246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3.5" customHeight="1">
      <c r="A689" s="84"/>
      <c r="B689" s="84"/>
      <c r="C689" s="84"/>
      <c r="D689" s="84"/>
      <c r="E689" s="246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3.5" customHeight="1">
      <c r="A690" s="84"/>
      <c r="B690" s="84"/>
      <c r="C690" s="84"/>
      <c r="D690" s="84"/>
      <c r="E690" s="246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3.5" customHeight="1">
      <c r="A691" s="84"/>
      <c r="B691" s="84"/>
      <c r="C691" s="84"/>
      <c r="D691" s="84"/>
      <c r="E691" s="246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3.5" customHeight="1">
      <c r="A692" s="84"/>
      <c r="B692" s="84"/>
      <c r="C692" s="84"/>
      <c r="D692" s="84"/>
      <c r="E692" s="246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3.5" customHeight="1">
      <c r="A693" s="84"/>
      <c r="B693" s="84"/>
      <c r="C693" s="84"/>
      <c r="D693" s="84"/>
      <c r="E693" s="246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3.5" customHeight="1">
      <c r="A694" s="84"/>
      <c r="B694" s="84"/>
      <c r="C694" s="84"/>
      <c r="D694" s="84"/>
      <c r="E694" s="246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3.5" customHeight="1">
      <c r="A695" s="84"/>
      <c r="B695" s="84"/>
      <c r="C695" s="84"/>
      <c r="D695" s="84"/>
      <c r="E695" s="246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3.5" customHeight="1">
      <c r="A696" s="84"/>
      <c r="B696" s="84"/>
      <c r="C696" s="84"/>
      <c r="D696" s="84"/>
      <c r="E696" s="246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3.5" customHeight="1">
      <c r="A697" s="84"/>
      <c r="B697" s="84"/>
      <c r="C697" s="84"/>
      <c r="D697" s="84"/>
      <c r="E697" s="246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3.5" customHeight="1">
      <c r="A698" s="84"/>
      <c r="B698" s="84"/>
      <c r="C698" s="84"/>
      <c r="D698" s="84"/>
      <c r="E698" s="246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3.5" customHeight="1">
      <c r="A699" s="84"/>
      <c r="B699" s="84"/>
      <c r="C699" s="84"/>
      <c r="D699" s="84"/>
      <c r="E699" s="246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3.5" customHeight="1">
      <c r="A700" s="84"/>
      <c r="B700" s="84"/>
      <c r="C700" s="84"/>
      <c r="D700" s="84"/>
      <c r="E700" s="246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3.5" customHeight="1">
      <c r="A701" s="84"/>
      <c r="B701" s="84"/>
      <c r="C701" s="84"/>
      <c r="D701" s="84"/>
      <c r="E701" s="246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3.5" customHeight="1">
      <c r="A702" s="84"/>
      <c r="B702" s="84"/>
      <c r="C702" s="84"/>
      <c r="D702" s="84"/>
      <c r="E702" s="246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3.5" customHeight="1">
      <c r="A703" s="84"/>
      <c r="B703" s="84"/>
      <c r="C703" s="84"/>
      <c r="D703" s="84"/>
      <c r="E703" s="246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3.5" customHeight="1">
      <c r="A704" s="84"/>
      <c r="B704" s="84"/>
      <c r="C704" s="84"/>
      <c r="D704" s="84"/>
      <c r="E704" s="246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3.5" customHeight="1">
      <c r="A705" s="84"/>
      <c r="B705" s="84"/>
      <c r="C705" s="84"/>
      <c r="D705" s="84"/>
      <c r="E705" s="246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3.5" customHeight="1">
      <c r="A706" s="84"/>
      <c r="B706" s="84"/>
      <c r="C706" s="84"/>
      <c r="D706" s="84"/>
      <c r="E706" s="246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3.5" customHeight="1">
      <c r="A707" s="84"/>
      <c r="B707" s="84"/>
      <c r="C707" s="84"/>
      <c r="D707" s="84"/>
      <c r="E707" s="246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3.5" customHeight="1">
      <c r="A708" s="84"/>
      <c r="B708" s="84"/>
      <c r="C708" s="84"/>
      <c r="D708" s="84"/>
      <c r="E708" s="246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3.5" customHeight="1">
      <c r="A709" s="84"/>
      <c r="B709" s="84"/>
      <c r="C709" s="84"/>
      <c r="D709" s="84"/>
      <c r="E709" s="246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3.5" customHeight="1">
      <c r="A710" s="84"/>
      <c r="B710" s="84"/>
      <c r="C710" s="84"/>
      <c r="D710" s="84"/>
      <c r="E710" s="246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3.5" customHeight="1">
      <c r="A711" s="84"/>
      <c r="B711" s="84"/>
      <c r="C711" s="84"/>
      <c r="D711" s="84"/>
      <c r="E711" s="246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3.5" customHeight="1">
      <c r="A712" s="84"/>
      <c r="B712" s="84"/>
      <c r="C712" s="84"/>
      <c r="D712" s="84"/>
      <c r="E712" s="246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3.5" customHeight="1">
      <c r="A713" s="84"/>
      <c r="B713" s="84"/>
      <c r="C713" s="84"/>
      <c r="D713" s="84"/>
      <c r="E713" s="246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3.5" customHeight="1">
      <c r="A714" s="84"/>
      <c r="B714" s="84"/>
      <c r="C714" s="84"/>
      <c r="D714" s="84"/>
      <c r="E714" s="246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3.5" customHeight="1">
      <c r="A715" s="84"/>
      <c r="B715" s="84"/>
      <c r="C715" s="84"/>
      <c r="D715" s="84"/>
      <c r="E715" s="246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3.5" customHeight="1">
      <c r="A716" s="84"/>
      <c r="B716" s="84"/>
      <c r="C716" s="84"/>
      <c r="D716" s="84"/>
      <c r="E716" s="246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3.5" customHeight="1">
      <c r="A717" s="84"/>
      <c r="B717" s="84"/>
      <c r="C717" s="84"/>
      <c r="D717" s="84"/>
      <c r="E717" s="246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3.5" customHeight="1">
      <c r="A718" s="84"/>
      <c r="B718" s="84"/>
      <c r="C718" s="84"/>
      <c r="D718" s="84"/>
      <c r="E718" s="246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3.5" customHeight="1">
      <c r="A719" s="84"/>
      <c r="B719" s="84"/>
      <c r="C719" s="84"/>
      <c r="D719" s="84"/>
      <c r="E719" s="246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3.5" customHeight="1">
      <c r="A720" s="84"/>
      <c r="B720" s="84"/>
      <c r="C720" s="84"/>
      <c r="D720" s="84"/>
      <c r="E720" s="246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3.5" customHeight="1">
      <c r="A721" s="84"/>
      <c r="B721" s="84"/>
      <c r="C721" s="84"/>
      <c r="D721" s="84"/>
      <c r="E721" s="246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3.5" customHeight="1">
      <c r="A722" s="84"/>
      <c r="B722" s="84"/>
      <c r="C722" s="84"/>
      <c r="D722" s="84"/>
      <c r="E722" s="246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3.5" customHeight="1">
      <c r="A723" s="84"/>
      <c r="B723" s="84"/>
      <c r="C723" s="84"/>
      <c r="D723" s="84"/>
      <c r="E723" s="246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3.5" customHeight="1">
      <c r="A724" s="84"/>
      <c r="B724" s="84"/>
      <c r="C724" s="84"/>
      <c r="D724" s="84"/>
      <c r="E724" s="246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3.5" customHeight="1">
      <c r="A725" s="84"/>
      <c r="B725" s="84"/>
      <c r="C725" s="84"/>
      <c r="D725" s="84"/>
      <c r="E725" s="246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3.5" customHeight="1">
      <c r="A726" s="84"/>
      <c r="B726" s="84"/>
      <c r="C726" s="84"/>
      <c r="D726" s="84"/>
      <c r="E726" s="246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3.5" customHeight="1">
      <c r="A727" s="84"/>
      <c r="B727" s="84"/>
      <c r="C727" s="84"/>
      <c r="D727" s="84"/>
      <c r="E727" s="246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3.5" customHeight="1">
      <c r="A728" s="84"/>
      <c r="B728" s="84"/>
      <c r="C728" s="84"/>
      <c r="D728" s="84"/>
      <c r="E728" s="246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3.5" customHeight="1">
      <c r="A729" s="84"/>
      <c r="B729" s="84"/>
      <c r="C729" s="84"/>
      <c r="D729" s="84"/>
      <c r="E729" s="246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3.5" customHeight="1">
      <c r="A730" s="84"/>
      <c r="B730" s="84"/>
      <c r="C730" s="84"/>
      <c r="D730" s="84"/>
      <c r="E730" s="246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3.5" customHeight="1">
      <c r="A731" s="84"/>
      <c r="B731" s="84"/>
      <c r="C731" s="84"/>
      <c r="D731" s="84"/>
      <c r="E731" s="246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3.5" customHeight="1">
      <c r="A732" s="84"/>
      <c r="B732" s="84"/>
      <c r="C732" s="84"/>
      <c r="D732" s="84"/>
      <c r="E732" s="246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3.5" customHeight="1">
      <c r="A733" s="84"/>
      <c r="B733" s="84"/>
      <c r="C733" s="84"/>
      <c r="D733" s="84"/>
      <c r="E733" s="246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3.5" customHeight="1">
      <c r="A734" s="84"/>
      <c r="B734" s="84"/>
      <c r="C734" s="84"/>
      <c r="D734" s="84"/>
      <c r="E734" s="246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3.5" customHeight="1">
      <c r="A735" s="84"/>
      <c r="B735" s="84"/>
      <c r="C735" s="84"/>
      <c r="D735" s="84"/>
      <c r="E735" s="246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3.5" customHeight="1">
      <c r="A736" s="84"/>
      <c r="B736" s="84"/>
      <c r="C736" s="84"/>
      <c r="D736" s="84"/>
      <c r="E736" s="246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3.5" customHeight="1">
      <c r="A737" s="84"/>
      <c r="B737" s="84"/>
      <c r="C737" s="84"/>
      <c r="D737" s="84"/>
      <c r="E737" s="246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3.5" customHeight="1">
      <c r="A738" s="84"/>
      <c r="B738" s="84"/>
      <c r="C738" s="84"/>
      <c r="D738" s="84"/>
      <c r="E738" s="246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3.5" customHeight="1">
      <c r="A739" s="84"/>
      <c r="B739" s="84"/>
      <c r="C739" s="84"/>
      <c r="D739" s="84"/>
      <c r="E739" s="246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3.5" customHeight="1">
      <c r="A740" s="84"/>
      <c r="B740" s="84"/>
      <c r="C740" s="84"/>
      <c r="D740" s="84"/>
      <c r="E740" s="246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3.5" customHeight="1">
      <c r="A741" s="84"/>
      <c r="B741" s="84"/>
      <c r="C741" s="84"/>
      <c r="D741" s="84"/>
      <c r="E741" s="246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3.5" customHeight="1">
      <c r="A742" s="84"/>
      <c r="B742" s="84"/>
      <c r="C742" s="84"/>
      <c r="D742" s="84"/>
      <c r="E742" s="246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3.5" customHeight="1">
      <c r="A743" s="84"/>
      <c r="B743" s="84"/>
      <c r="C743" s="84"/>
      <c r="D743" s="84"/>
      <c r="E743" s="246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3.5" customHeight="1">
      <c r="A744" s="84"/>
      <c r="B744" s="84"/>
      <c r="C744" s="84"/>
      <c r="D744" s="84"/>
      <c r="E744" s="246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3.5" customHeight="1">
      <c r="A745" s="84"/>
      <c r="B745" s="84"/>
      <c r="C745" s="84"/>
      <c r="D745" s="84"/>
      <c r="E745" s="246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3.5" customHeight="1">
      <c r="A746" s="84"/>
      <c r="B746" s="84"/>
      <c r="C746" s="84"/>
      <c r="D746" s="84"/>
      <c r="E746" s="246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3.5" customHeight="1">
      <c r="A747" s="84"/>
      <c r="B747" s="84"/>
      <c r="C747" s="84"/>
      <c r="D747" s="84"/>
      <c r="E747" s="246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3.5" customHeight="1">
      <c r="A748" s="84"/>
      <c r="B748" s="84"/>
      <c r="C748" s="84"/>
      <c r="D748" s="84"/>
      <c r="E748" s="246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3.5" customHeight="1">
      <c r="A749" s="84"/>
      <c r="B749" s="84"/>
      <c r="C749" s="84"/>
      <c r="D749" s="84"/>
      <c r="E749" s="246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3.5" customHeight="1">
      <c r="A750" s="84"/>
      <c r="B750" s="84"/>
      <c r="C750" s="84"/>
      <c r="D750" s="84"/>
      <c r="E750" s="246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3.5" customHeight="1">
      <c r="A751" s="84"/>
      <c r="B751" s="84"/>
      <c r="C751" s="84"/>
      <c r="D751" s="84"/>
      <c r="E751" s="246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3.5" customHeight="1">
      <c r="A752" s="84"/>
      <c r="B752" s="84"/>
      <c r="C752" s="84"/>
      <c r="D752" s="84"/>
      <c r="E752" s="246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3.5" customHeight="1">
      <c r="A753" s="84"/>
      <c r="B753" s="84"/>
      <c r="C753" s="84"/>
      <c r="D753" s="84"/>
      <c r="E753" s="246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3.5" customHeight="1">
      <c r="A754" s="84"/>
      <c r="B754" s="84"/>
      <c r="C754" s="84"/>
      <c r="D754" s="84"/>
      <c r="E754" s="246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3.5" customHeight="1">
      <c r="A755" s="84"/>
      <c r="B755" s="84"/>
      <c r="C755" s="84"/>
      <c r="D755" s="84"/>
      <c r="E755" s="246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3.5" customHeight="1">
      <c r="A756" s="84"/>
      <c r="B756" s="84"/>
      <c r="C756" s="84"/>
      <c r="D756" s="84"/>
      <c r="E756" s="246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3.5" customHeight="1">
      <c r="A757" s="84"/>
      <c r="B757" s="84"/>
      <c r="C757" s="84"/>
      <c r="D757" s="84"/>
      <c r="E757" s="246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3.5" customHeight="1">
      <c r="A758" s="84"/>
      <c r="B758" s="84"/>
      <c r="C758" s="84"/>
      <c r="D758" s="84"/>
      <c r="E758" s="246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3.5" customHeight="1">
      <c r="A759" s="84"/>
      <c r="B759" s="84"/>
      <c r="C759" s="84"/>
      <c r="D759" s="84"/>
      <c r="E759" s="246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3.5" customHeight="1">
      <c r="A760" s="84"/>
      <c r="B760" s="84"/>
      <c r="C760" s="84"/>
      <c r="D760" s="84"/>
      <c r="E760" s="246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3.5" customHeight="1">
      <c r="A761" s="84"/>
      <c r="B761" s="84"/>
      <c r="C761" s="84"/>
      <c r="D761" s="84"/>
      <c r="E761" s="246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3.5" customHeight="1">
      <c r="A762" s="84"/>
      <c r="B762" s="84"/>
      <c r="C762" s="84"/>
      <c r="D762" s="84"/>
      <c r="E762" s="246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3.5" customHeight="1">
      <c r="A763" s="84"/>
      <c r="B763" s="84"/>
      <c r="C763" s="84"/>
      <c r="D763" s="84"/>
      <c r="E763" s="246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3.5" customHeight="1">
      <c r="A764" s="84"/>
      <c r="B764" s="84"/>
      <c r="C764" s="84"/>
      <c r="D764" s="84"/>
      <c r="E764" s="246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3.5" customHeight="1">
      <c r="A765" s="84"/>
      <c r="B765" s="84"/>
      <c r="C765" s="84"/>
      <c r="D765" s="84"/>
      <c r="E765" s="246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3.5" customHeight="1">
      <c r="A766" s="84"/>
      <c r="B766" s="84"/>
      <c r="C766" s="84"/>
      <c r="D766" s="84"/>
      <c r="E766" s="246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3.5" customHeight="1">
      <c r="A767" s="84"/>
      <c r="B767" s="84"/>
      <c r="C767" s="84"/>
      <c r="D767" s="84"/>
      <c r="E767" s="246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3.5" customHeight="1">
      <c r="A768" s="84"/>
      <c r="B768" s="84"/>
      <c r="C768" s="84"/>
      <c r="D768" s="84"/>
      <c r="E768" s="246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3.5" customHeight="1">
      <c r="A769" s="84"/>
      <c r="B769" s="84"/>
      <c r="C769" s="84"/>
      <c r="D769" s="84"/>
      <c r="E769" s="246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3.5" customHeight="1">
      <c r="A770" s="84"/>
      <c r="B770" s="84"/>
      <c r="C770" s="84"/>
      <c r="D770" s="84"/>
      <c r="E770" s="246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3.5" customHeight="1">
      <c r="A771" s="84"/>
      <c r="B771" s="84"/>
      <c r="C771" s="84"/>
      <c r="D771" s="84"/>
      <c r="E771" s="246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3.5" customHeight="1">
      <c r="A772" s="84"/>
      <c r="B772" s="84"/>
      <c r="C772" s="84"/>
      <c r="D772" s="84"/>
      <c r="E772" s="246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3.5" customHeight="1">
      <c r="A773" s="84"/>
      <c r="B773" s="84"/>
      <c r="C773" s="84"/>
      <c r="D773" s="84"/>
      <c r="E773" s="246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3.5" customHeight="1">
      <c r="A774" s="84"/>
      <c r="B774" s="84"/>
      <c r="C774" s="84"/>
      <c r="D774" s="84"/>
      <c r="E774" s="246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3.5" customHeight="1">
      <c r="A775" s="84"/>
      <c r="B775" s="84"/>
      <c r="C775" s="84"/>
      <c r="D775" s="84"/>
      <c r="E775" s="246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3.5" customHeight="1">
      <c r="A776" s="84"/>
      <c r="B776" s="84"/>
      <c r="C776" s="84"/>
      <c r="D776" s="84"/>
      <c r="E776" s="246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3.5" customHeight="1">
      <c r="A777" s="84"/>
      <c r="B777" s="84"/>
      <c r="C777" s="84"/>
      <c r="D777" s="84"/>
      <c r="E777" s="246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3.5" customHeight="1">
      <c r="A778" s="84"/>
      <c r="B778" s="84"/>
      <c r="C778" s="84"/>
      <c r="D778" s="84"/>
      <c r="E778" s="246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3.5" customHeight="1">
      <c r="A779" s="84"/>
      <c r="B779" s="84"/>
      <c r="C779" s="84"/>
      <c r="D779" s="84"/>
      <c r="E779" s="246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3.5" customHeight="1">
      <c r="A780" s="84"/>
      <c r="B780" s="84"/>
      <c r="C780" s="84"/>
      <c r="D780" s="84"/>
      <c r="E780" s="246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3.5" customHeight="1">
      <c r="A781" s="84"/>
      <c r="B781" s="84"/>
      <c r="C781" s="84"/>
      <c r="D781" s="84"/>
      <c r="E781" s="246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3.5" customHeight="1">
      <c r="A782" s="84"/>
      <c r="B782" s="84"/>
      <c r="C782" s="84"/>
      <c r="D782" s="84"/>
      <c r="E782" s="246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3.5" customHeight="1">
      <c r="A783" s="84"/>
      <c r="B783" s="84"/>
      <c r="C783" s="84"/>
      <c r="D783" s="84"/>
      <c r="E783" s="246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3.5" customHeight="1">
      <c r="A784" s="84"/>
      <c r="B784" s="84"/>
      <c r="C784" s="84"/>
      <c r="D784" s="84"/>
      <c r="E784" s="246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3.5" customHeight="1">
      <c r="A785" s="84"/>
      <c r="B785" s="84"/>
      <c r="C785" s="84"/>
      <c r="D785" s="84"/>
      <c r="E785" s="246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3.5" customHeight="1">
      <c r="A786" s="84"/>
      <c r="B786" s="84"/>
      <c r="C786" s="84"/>
      <c r="D786" s="84"/>
      <c r="E786" s="246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3.5" customHeight="1">
      <c r="A787" s="84"/>
      <c r="B787" s="84"/>
      <c r="C787" s="84"/>
      <c r="D787" s="84"/>
      <c r="E787" s="246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3.5" customHeight="1">
      <c r="A788" s="84"/>
      <c r="B788" s="84"/>
      <c r="C788" s="84"/>
      <c r="D788" s="84"/>
      <c r="E788" s="246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3.5" customHeight="1">
      <c r="A789" s="84"/>
      <c r="B789" s="84"/>
      <c r="C789" s="84"/>
      <c r="D789" s="84"/>
      <c r="E789" s="246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3.5" customHeight="1">
      <c r="A790" s="84"/>
      <c r="B790" s="84"/>
      <c r="C790" s="84"/>
      <c r="D790" s="84"/>
      <c r="E790" s="246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3.5" customHeight="1">
      <c r="A791" s="84"/>
      <c r="B791" s="84"/>
      <c r="C791" s="84"/>
      <c r="D791" s="84"/>
      <c r="E791" s="246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3.5" customHeight="1">
      <c r="A792" s="84"/>
      <c r="B792" s="84"/>
      <c r="C792" s="84"/>
      <c r="D792" s="84"/>
      <c r="E792" s="246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3.5" customHeight="1">
      <c r="A793" s="84"/>
      <c r="B793" s="84"/>
      <c r="C793" s="84"/>
      <c r="D793" s="84"/>
      <c r="E793" s="246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3.5" customHeight="1">
      <c r="A794" s="84"/>
      <c r="B794" s="84"/>
      <c r="C794" s="84"/>
      <c r="D794" s="84"/>
      <c r="E794" s="246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3.5" customHeight="1">
      <c r="A795" s="84"/>
      <c r="B795" s="84"/>
      <c r="C795" s="84"/>
      <c r="D795" s="84"/>
      <c r="E795" s="246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3.5" customHeight="1">
      <c r="A796" s="84"/>
      <c r="B796" s="84"/>
      <c r="C796" s="84"/>
      <c r="D796" s="84"/>
      <c r="E796" s="246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3.5" customHeight="1">
      <c r="A797" s="84"/>
      <c r="B797" s="84"/>
      <c r="C797" s="84"/>
      <c r="D797" s="84"/>
      <c r="E797" s="246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3.5" customHeight="1">
      <c r="A798" s="84"/>
      <c r="B798" s="84"/>
      <c r="C798" s="84"/>
      <c r="D798" s="84"/>
      <c r="E798" s="246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3.5" customHeight="1">
      <c r="A799" s="84"/>
      <c r="B799" s="84"/>
      <c r="C799" s="84"/>
      <c r="D799" s="84"/>
      <c r="E799" s="246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3.5" customHeight="1">
      <c r="A800" s="84"/>
      <c r="B800" s="84"/>
      <c r="C800" s="84"/>
      <c r="D800" s="84"/>
      <c r="E800" s="246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3.5" customHeight="1">
      <c r="A801" s="84"/>
      <c r="B801" s="84"/>
      <c r="C801" s="84"/>
      <c r="D801" s="84"/>
      <c r="E801" s="246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3.5" customHeight="1">
      <c r="A802" s="84"/>
      <c r="B802" s="84"/>
      <c r="C802" s="84"/>
      <c r="D802" s="84"/>
      <c r="E802" s="246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3.5" customHeight="1">
      <c r="A803" s="84"/>
      <c r="B803" s="84"/>
      <c r="C803" s="84"/>
      <c r="D803" s="84"/>
      <c r="E803" s="246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3.5" customHeight="1">
      <c r="A804" s="84"/>
      <c r="B804" s="84"/>
      <c r="C804" s="84"/>
      <c r="D804" s="84"/>
      <c r="E804" s="246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3.5" customHeight="1">
      <c r="A805" s="84"/>
      <c r="B805" s="84"/>
      <c r="C805" s="84"/>
      <c r="D805" s="84"/>
      <c r="E805" s="246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3.5" customHeight="1">
      <c r="A806" s="84"/>
      <c r="B806" s="84"/>
      <c r="C806" s="84"/>
      <c r="D806" s="84"/>
      <c r="E806" s="246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3.5" customHeight="1">
      <c r="A807" s="84"/>
      <c r="B807" s="84"/>
      <c r="C807" s="84"/>
      <c r="D807" s="84"/>
      <c r="E807" s="246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3.5" customHeight="1">
      <c r="A808" s="84"/>
      <c r="B808" s="84"/>
      <c r="C808" s="84"/>
      <c r="D808" s="84"/>
      <c r="E808" s="246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3.5" customHeight="1">
      <c r="A809" s="84"/>
      <c r="B809" s="84"/>
      <c r="C809" s="84"/>
      <c r="D809" s="84"/>
      <c r="E809" s="246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3.5" customHeight="1">
      <c r="A810" s="84"/>
      <c r="B810" s="84"/>
      <c r="C810" s="84"/>
      <c r="D810" s="84"/>
      <c r="E810" s="246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3.5" customHeight="1">
      <c r="A811" s="84"/>
      <c r="B811" s="84"/>
      <c r="C811" s="84"/>
      <c r="D811" s="84"/>
      <c r="E811" s="246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3.5" customHeight="1">
      <c r="A812" s="84"/>
      <c r="B812" s="84"/>
      <c r="C812" s="84"/>
      <c r="D812" s="84"/>
      <c r="E812" s="246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3.5" customHeight="1">
      <c r="A813" s="84"/>
      <c r="B813" s="84"/>
      <c r="C813" s="84"/>
      <c r="D813" s="84"/>
      <c r="E813" s="246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3.5" customHeight="1">
      <c r="A814" s="84"/>
      <c r="B814" s="84"/>
      <c r="C814" s="84"/>
      <c r="D814" s="84"/>
      <c r="E814" s="246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3.5" customHeight="1">
      <c r="A815" s="84"/>
      <c r="B815" s="84"/>
      <c r="C815" s="84"/>
      <c r="D815" s="84"/>
      <c r="E815" s="246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3.5" customHeight="1">
      <c r="A816" s="84"/>
      <c r="B816" s="84"/>
      <c r="C816" s="84"/>
      <c r="D816" s="84"/>
      <c r="E816" s="246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3.5" customHeight="1">
      <c r="A817" s="84"/>
      <c r="B817" s="84"/>
      <c r="C817" s="84"/>
      <c r="D817" s="84"/>
      <c r="E817" s="246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3.5" customHeight="1">
      <c r="A818" s="84"/>
      <c r="B818" s="84"/>
      <c r="C818" s="84"/>
      <c r="D818" s="84"/>
      <c r="E818" s="246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3.5" customHeight="1">
      <c r="A819" s="84"/>
      <c r="B819" s="84"/>
      <c r="C819" s="84"/>
      <c r="D819" s="84"/>
      <c r="E819" s="246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3.5" customHeight="1">
      <c r="A820" s="84"/>
      <c r="B820" s="84"/>
      <c r="C820" s="84"/>
      <c r="D820" s="84"/>
      <c r="E820" s="246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3.5" customHeight="1">
      <c r="A821" s="84"/>
      <c r="B821" s="84"/>
      <c r="C821" s="84"/>
      <c r="D821" s="84"/>
      <c r="E821" s="246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3.5" customHeight="1">
      <c r="A822" s="84"/>
      <c r="B822" s="84"/>
      <c r="C822" s="84"/>
      <c r="D822" s="84"/>
      <c r="E822" s="246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3.5" customHeight="1">
      <c r="A823" s="84"/>
      <c r="B823" s="84"/>
      <c r="C823" s="84"/>
      <c r="D823" s="84"/>
      <c r="E823" s="246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3.5" customHeight="1">
      <c r="A824" s="84"/>
      <c r="B824" s="84"/>
      <c r="C824" s="84"/>
      <c r="D824" s="84"/>
      <c r="E824" s="246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3.5" customHeight="1">
      <c r="A825" s="84"/>
      <c r="B825" s="84"/>
      <c r="C825" s="84"/>
      <c r="D825" s="84"/>
      <c r="E825" s="246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3.5" customHeight="1">
      <c r="A826" s="84"/>
      <c r="B826" s="84"/>
      <c r="C826" s="84"/>
      <c r="D826" s="84"/>
      <c r="E826" s="246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3.5" customHeight="1">
      <c r="A827" s="84"/>
      <c r="B827" s="84"/>
      <c r="C827" s="84"/>
      <c r="D827" s="84"/>
      <c r="E827" s="246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3.5" customHeight="1">
      <c r="A828" s="84"/>
      <c r="B828" s="84"/>
      <c r="C828" s="84"/>
      <c r="D828" s="84"/>
      <c r="E828" s="246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3.5" customHeight="1">
      <c r="A829" s="84"/>
      <c r="B829" s="84"/>
      <c r="C829" s="84"/>
      <c r="D829" s="84"/>
      <c r="E829" s="246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3.5" customHeight="1">
      <c r="A830" s="84"/>
      <c r="B830" s="84"/>
      <c r="C830" s="84"/>
      <c r="D830" s="84"/>
      <c r="E830" s="246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3.5" customHeight="1">
      <c r="A831" s="84"/>
      <c r="B831" s="84"/>
      <c r="C831" s="84"/>
      <c r="D831" s="84"/>
      <c r="E831" s="246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3.5" customHeight="1">
      <c r="A832" s="84"/>
      <c r="B832" s="84"/>
      <c r="C832" s="84"/>
      <c r="D832" s="84"/>
      <c r="E832" s="246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3.5" customHeight="1">
      <c r="A833" s="84"/>
      <c r="B833" s="84"/>
      <c r="C833" s="84"/>
      <c r="D833" s="84"/>
      <c r="E833" s="246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3.5" customHeight="1">
      <c r="A834" s="84"/>
      <c r="B834" s="84"/>
      <c r="C834" s="84"/>
      <c r="D834" s="84"/>
      <c r="E834" s="246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3.5" customHeight="1">
      <c r="A835" s="84"/>
      <c r="B835" s="84"/>
      <c r="C835" s="84"/>
      <c r="D835" s="84"/>
      <c r="E835" s="246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3.5" customHeight="1">
      <c r="A836" s="84"/>
      <c r="B836" s="84"/>
      <c r="C836" s="84"/>
      <c r="D836" s="84"/>
      <c r="E836" s="246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3.5" customHeight="1">
      <c r="A837" s="84"/>
      <c r="B837" s="84"/>
      <c r="C837" s="84"/>
      <c r="D837" s="84"/>
      <c r="E837" s="246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3.5" customHeight="1">
      <c r="A838" s="84"/>
      <c r="B838" s="84"/>
      <c r="C838" s="84"/>
      <c r="D838" s="84"/>
      <c r="E838" s="246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3.5" customHeight="1">
      <c r="A839" s="84"/>
      <c r="B839" s="84"/>
      <c r="C839" s="84"/>
      <c r="D839" s="84"/>
      <c r="E839" s="246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3.5" customHeight="1">
      <c r="A840" s="84"/>
      <c r="B840" s="84"/>
      <c r="C840" s="84"/>
      <c r="D840" s="84"/>
      <c r="E840" s="246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3.5" customHeight="1">
      <c r="A841" s="84"/>
      <c r="B841" s="84"/>
      <c r="C841" s="84"/>
      <c r="D841" s="84"/>
      <c r="E841" s="246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3.5" customHeight="1">
      <c r="A842" s="84"/>
      <c r="B842" s="84"/>
      <c r="C842" s="84"/>
      <c r="D842" s="84"/>
      <c r="E842" s="246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3.5" customHeight="1">
      <c r="A843" s="84"/>
      <c r="B843" s="84"/>
      <c r="C843" s="84"/>
      <c r="D843" s="84"/>
      <c r="E843" s="246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3.5" customHeight="1">
      <c r="A844" s="84"/>
      <c r="B844" s="84"/>
      <c r="C844" s="84"/>
      <c r="D844" s="84"/>
      <c r="E844" s="246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3.5" customHeight="1">
      <c r="A845" s="84"/>
      <c r="B845" s="84"/>
      <c r="C845" s="84"/>
      <c r="D845" s="84"/>
      <c r="E845" s="246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3.5" customHeight="1">
      <c r="A846" s="84"/>
      <c r="B846" s="84"/>
      <c r="C846" s="84"/>
      <c r="D846" s="84"/>
      <c r="E846" s="246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3.5" customHeight="1">
      <c r="A847" s="84"/>
      <c r="B847" s="84"/>
      <c r="C847" s="84"/>
      <c r="D847" s="84"/>
      <c r="E847" s="246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3.5" customHeight="1">
      <c r="A848" s="84"/>
      <c r="B848" s="84"/>
      <c r="C848" s="84"/>
      <c r="D848" s="84"/>
      <c r="E848" s="246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3.5" customHeight="1">
      <c r="A849" s="84"/>
      <c r="B849" s="84"/>
      <c r="C849" s="84"/>
      <c r="D849" s="84"/>
      <c r="E849" s="246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3.5" customHeight="1">
      <c r="A850" s="84"/>
      <c r="B850" s="84"/>
      <c r="C850" s="84"/>
      <c r="D850" s="84"/>
      <c r="E850" s="246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3.5" customHeight="1">
      <c r="A851" s="84"/>
      <c r="B851" s="84"/>
      <c r="C851" s="84"/>
      <c r="D851" s="84"/>
      <c r="E851" s="246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3.5" customHeight="1">
      <c r="A852" s="84"/>
      <c r="B852" s="84"/>
      <c r="C852" s="84"/>
      <c r="D852" s="84"/>
      <c r="E852" s="246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3.5" customHeight="1">
      <c r="A853" s="84"/>
      <c r="B853" s="84"/>
      <c r="C853" s="84"/>
      <c r="D853" s="84"/>
      <c r="E853" s="246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3.5" customHeight="1">
      <c r="A854" s="84"/>
      <c r="B854" s="84"/>
      <c r="C854" s="84"/>
      <c r="D854" s="84"/>
      <c r="E854" s="246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3.5" customHeight="1">
      <c r="A855" s="84"/>
      <c r="B855" s="84"/>
      <c r="C855" s="84"/>
      <c r="D855" s="84"/>
      <c r="E855" s="246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3.5" customHeight="1">
      <c r="A856" s="84"/>
      <c r="B856" s="84"/>
      <c r="C856" s="84"/>
      <c r="D856" s="84"/>
      <c r="E856" s="246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3.5" customHeight="1">
      <c r="A857" s="84"/>
      <c r="B857" s="84"/>
      <c r="C857" s="84"/>
      <c r="D857" s="84"/>
      <c r="E857" s="246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3.5" customHeight="1">
      <c r="A858" s="84"/>
      <c r="B858" s="84"/>
      <c r="C858" s="84"/>
      <c r="D858" s="84"/>
      <c r="E858" s="246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3.5" customHeight="1">
      <c r="A859" s="84"/>
      <c r="B859" s="84"/>
      <c r="C859" s="84"/>
      <c r="D859" s="84"/>
      <c r="E859" s="246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3.5" customHeight="1">
      <c r="A860" s="84"/>
      <c r="B860" s="84"/>
      <c r="C860" s="84"/>
      <c r="D860" s="84"/>
      <c r="E860" s="246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3.5" customHeight="1">
      <c r="A861" s="84"/>
      <c r="B861" s="84"/>
      <c r="C861" s="84"/>
      <c r="D861" s="84"/>
      <c r="E861" s="246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3.5" customHeight="1">
      <c r="A862" s="84"/>
      <c r="B862" s="84"/>
      <c r="C862" s="84"/>
      <c r="D862" s="84"/>
      <c r="E862" s="246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3.5" customHeight="1">
      <c r="A863" s="84"/>
      <c r="B863" s="84"/>
      <c r="C863" s="84"/>
      <c r="D863" s="84"/>
      <c r="E863" s="246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3.5" customHeight="1">
      <c r="A864" s="84"/>
      <c r="B864" s="84"/>
      <c r="C864" s="84"/>
      <c r="D864" s="84"/>
      <c r="E864" s="246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3.5" customHeight="1">
      <c r="A865" s="84"/>
      <c r="B865" s="84"/>
      <c r="C865" s="84"/>
      <c r="D865" s="84"/>
      <c r="E865" s="246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3.5" customHeight="1">
      <c r="A866" s="84"/>
      <c r="B866" s="84"/>
      <c r="C866" s="84"/>
      <c r="D866" s="84"/>
      <c r="E866" s="246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3.5" customHeight="1">
      <c r="A867" s="84"/>
      <c r="B867" s="84"/>
      <c r="C867" s="84"/>
      <c r="D867" s="84"/>
      <c r="E867" s="246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3.5" customHeight="1">
      <c r="A868" s="84"/>
      <c r="B868" s="84"/>
      <c r="C868" s="84"/>
      <c r="D868" s="84"/>
      <c r="E868" s="246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3.5" customHeight="1">
      <c r="A869" s="84"/>
      <c r="B869" s="84"/>
      <c r="C869" s="84"/>
      <c r="D869" s="84"/>
      <c r="E869" s="246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3.5" customHeight="1">
      <c r="A870" s="84"/>
      <c r="B870" s="84"/>
      <c r="C870" s="84"/>
      <c r="D870" s="84"/>
      <c r="E870" s="246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3.5" customHeight="1">
      <c r="A871" s="84"/>
      <c r="B871" s="84"/>
      <c r="C871" s="84"/>
      <c r="D871" s="84"/>
      <c r="E871" s="246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3.5" customHeight="1">
      <c r="A872" s="84"/>
      <c r="B872" s="84"/>
      <c r="C872" s="84"/>
      <c r="D872" s="84"/>
      <c r="E872" s="246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3.5" customHeight="1">
      <c r="A873" s="84"/>
      <c r="B873" s="84"/>
      <c r="C873" s="84"/>
      <c r="D873" s="84"/>
      <c r="E873" s="246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3.5" customHeight="1">
      <c r="A874" s="84"/>
      <c r="B874" s="84"/>
      <c r="C874" s="84"/>
      <c r="D874" s="84"/>
      <c r="E874" s="246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3.5" customHeight="1">
      <c r="A875" s="84"/>
      <c r="B875" s="84"/>
      <c r="C875" s="84"/>
      <c r="D875" s="84"/>
      <c r="E875" s="246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3.5" customHeight="1">
      <c r="A876" s="84"/>
      <c r="B876" s="84"/>
      <c r="C876" s="84"/>
      <c r="D876" s="84"/>
      <c r="E876" s="246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3.5" customHeight="1">
      <c r="A877" s="84"/>
      <c r="B877" s="84"/>
      <c r="C877" s="84"/>
      <c r="D877" s="84"/>
      <c r="E877" s="246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3.5" customHeight="1">
      <c r="A878" s="84"/>
      <c r="B878" s="84"/>
      <c r="C878" s="84"/>
      <c r="D878" s="84"/>
      <c r="E878" s="246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3.5" customHeight="1">
      <c r="A879" s="84"/>
      <c r="B879" s="84"/>
      <c r="C879" s="84"/>
      <c r="D879" s="84"/>
      <c r="E879" s="246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3.5" customHeight="1">
      <c r="A880" s="84"/>
      <c r="B880" s="84"/>
      <c r="C880" s="84"/>
      <c r="D880" s="84"/>
      <c r="E880" s="246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3.5" customHeight="1">
      <c r="A881" s="84"/>
      <c r="B881" s="84"/>
      <c r="C881" s="84"/>
      <c r="D881" s="84"/>
      <c r="E881" s="246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3.5" customHeight="1">
      <c r="A882" s="84"/>
      <c r="B882" s="84"/>
      <c r="C882" s="84"/>
      <c r="D882" s="84"/>
      <c r="E882" s="246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3.5" customHeight="1">
      <c r="A883" s="84"/>
      <c r="B883" s="84"/>
      <c r="C883" s="84"/>
      <c r="D883" s="84"/>
      <c r="E883" s="246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3.5" customHeight="1">
      <c r="A884" s="84"/>
      <c r="B884" s="84"/>
      <c r="C884" s="84"/>
      <c r="D884" s="84"/>
      <c r="E884" s="246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3.5" customHeight="1">
      <c r="A885" s="84"/>
      <c r="B885" s="84"/>
      <c r="C885" s="84"/>
      <c r="D885" s="84"/>
      <c r="E885" s="246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3.5" customHeight="1">
      <c r="A886" s="84"/>
      <c r="B886" s="84"/>
      <c r="C886" s="84"/>
      <c r="D886" s="84"/>
      <c r="E886" s="246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3.5" customHeight="1">
      <c r="A887" s="84"/>
      <c r="B887" s="84"/>
      <c r="C887" s="84"/>
      <c r="D887" s="84"/>
      <c r="E887" s="246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3.5" customHeight="1">
      <c r="A888" s="84"/>
      <c r="B888" s="84"/>
      <c r="C888" s="84"/>
      <c r="D888" s="84"/>
      <c r="E888" s="246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3.5" customHeight="1">
      <c r="A889" s="84"/>
      <c r="B889" s="84"/>
      <c r="C889" s="84"/>
      <c r="D889" s="84"/>
      <c r="E889" s="246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3.5" customHeight="1">
      <c r="A890" s="84"/>
      <c r="B890" s="84"/>
      <c r="C890" s="84"/>
      <c r="D890" s="84"/>
      <c r="E890" s="246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3.5" customHeight="1">
      <c r="A891" s="84"/>
      <c r="B891" s="84"/>
      <c r="C891" s="84"/>
      <c r="D891" s="84"/>
      <c r="E891" s="246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3.5" customHeight="1">
      <c r="A892" s="84"/>
      <c r="B892" s="84"/>
      <c r="C892" s="84"/>
      <c r="D892" s="84"/>
      <c r="E892" s="246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3.5" customHeight="1">
      <c r="A893" s="84"/>
      <c r="B893" s="84"/>
      <c r="C893" s="84"/>
      <c r="D893" s="84"/>
      <c r="E893" s="246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3.5" customHeight="1">
      <c r="A894" s="84"/>
      <c r="B894" s="84"/>
      <c r="C894" s="84"/>
      <c r="D894" s="84"/>
      <c r="E894" s="246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3.5" customHeight="1">
      <c r="A895" s="84"/>
      <c r="B895" s="84"/>
      <c r="C895" s="84"/>
      <c r="D895" s="84"/>
      <c r="E895" s="246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3.5" customHeight="1">
      <c r="A896" s="84"/>
      <c r="B896" s="84"/>
      <c r="C896" s="84"/>
      <c r="D896" s="84"/>
      <c r="E896" s="246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3.5" customHeight="1">
      <c r="A897" s="84"/>
      <c r="B897" s="84"/>
      <c r="C897" s="84"/>
      <c r="D897" s="84"/>
      <c r="E897" s="246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3.5" customHeight="1">
      <c r="A898" s="84"/>
      <c r="B898" s="84"/>
      <c r="C898" s="84"/>
      <c r="D898" s="84"/>
      <c r="E898" s="246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3.5" customHeight="1">
      <c r="A899" s="84"/>
      <c r="B899" s="84"/>
      <c r="C899" s="84"/>
      <c r="D899" s="84"/>
      <c r="E899" s="246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3.5" customHeight="1">
      <c r="A900" s="84"/>
      <c r="B900" s="84"/>
      <c r="C900" s="84"/>
      <c r="D900" s="84"/>
      <c r="E900" s="246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3.5" customHeight="1">
      <c r="A901" s="84"/>
      <c r="B901" s="84"/>
      <c r="C901" s="84"/>
      <c r="D901" s="84"/>
      <c r="E901" s="246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3.5" customHeight="1">
      <c r="A902" s="84"/>
      <c r="B902" s="84"/>
      <c r="C902" s="84"/>
      <c r="D902" s="84"/>
      <c r="E902" s="246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3.5" customHeight="1">
      <c r="A903" s="84"/>
      <c r="B903" s="84"/>
      <c r="C903" s="84"/>
      <c r="D903" s="84"/>
      <c r="E903" s="246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3.5" customHeight="1">
      <c r="A904" s="84"/>
      <c r="B904" s="84"/>
      <c r="C904" s="84"/>
      <c r="D904" s="84"/>
      <c r="E904" s="246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3.5" customHeight="1">
      <c r="A905" s="84"/>
      <c r="B905" s="84"/>
      <c r="C905" s="84"/>
      <c r="D905" s="84"/>
      <c r="E905" s="246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3.5" customHeight="1">
      <c r="A906" s="84"/>
      <c r="B906" s="84"/>
      <c r="C906" s="84"/>
      <c r="D906" s="84"/>
      <c r="E906" s="246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3.5" customHeight="1">
      <c r="A907" s="84"/>
      <c r="B907" s="84"/>
      <c r="C907" s="84"/>
      <c r="D907" s="84"/>
      <c r="E907" s="246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3.5" customHeight="1">
      <c r="A908" s="84"/>
      <c r="B908" s="84"/>
      <c r="C908" s="84"/>
      <c r="D908" s="84"/>
      <c r="E908" s="246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3.5" customHeight="1">
      <c r="A909" s="84"/>
      <c r="B909" s="84"/>
      <c r="C909" s="84"/>
      <c r="D909" s="84"/>
      <c r="E909" s="246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3.5" customHeight="1">
      <c r="A910" s="84"/>
      <c r="B910" s="84"/>
      <c r="C910" s="84"/>
      <c r="D910" s="84"/>
      <c r="E910" s="246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3.5" customHeight="1">
      <c r="A911" s="84"/>
      <c r="B911" s="84"/>
      <c r="C911" s="84"/>
      <c r="D911" s="84"/>
      <c r="E911" s="246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3.5" customHeight="1">
      <c r="A912" s="84"/>
      <c r="B912" s="84"/>
      <c r="C912" s="84"/>
      <c r="D912" s="84"/>
      <c r="E912" s="246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3.5" customHeight="1">
      <c r="A913" s="84"/>
      <c r="B913" s="84"/>
      <c r="C913" s="84"/>
      <c r="D913" s="84"/>
      <c r="E913" s="246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3.5" customHeight="1">
      <c r="A914" s="84"/>
      <c r="B914" s="84"/>
      <c r="C914" s="84"/>
      <c r="D914" s="84"/>
      <c r="E914" s="246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3.5" customHeight="1">
      <c r="A915" s="84"/>
      <c r="B915" s="84"/>
      <c r="C915" s="84"/>
      <c r="D915" s="84"/>
      <c r="E915" s="246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3.5" customHeight="1">
      <c r="A916" s="84"/>
      <c r="B916" s="84"/>
      <c r="C916" s="84"/>
      <c r="D916" s="84"/>
      <c r="E916" s="246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3.5" customHeight="1">
      <c r="A917" s="84"/>
      <c r="B917" s="84"/>
      <c r="C917" s="84"/>
      <c r="D917" s="84"/>
      <c r="E917" s="246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3.5" customHeight="1">
      <c r="A918" s="84"/>
      <c r="B918" s="84"/>
      <c r="C918" s="84"/>
      <c r="D918" s="84"/>
      <c r="E918" s="246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3.5" customHeight="1">
      <c r="A919" s="84"/>
      <c r="B919" s="84"/>
      <c r="C919" s="84"/>
      <c r="D919" s="84"/>
      <c r="E919" s="246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3.5" customHeight="1">
      <c r="A920" s="84"/>
      <c r="B920" s="84"/>
      <c r="C920" s="84"/>
      <c r="D920" s="84"/>
      <c r="E920" s="246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3.5" customHeight="1">
      <c r="A921" s="84"/>
      <c r="B921" s="84"/>
      <c r="C921" s="84"/>
      <c r="D921" s="84"/>
      <c r="E921" s="246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3.5" customHeight="1">
      <c r="A922" s="84"/>
      <c r="B922" s="84"/>
      <c r="C922" s="84"/>
      <c r="D922" s="84"/>
      <c r="E922" s="246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3.5" customHeight="1">
      <c r="A923" s="84"/>
      <c r="B923" s="84"/>
      <c r="C923" s="84"/>
      <c r="D923" s="84"/>
      <c r="E923" s="246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3.5" customHeight="1">
      <c r="A924" s="84"/>
      <c r="B924" s="84"/>
      <c r="C924" s="84"/>
      <c r="D924" s="84"/>
      <c r="E924" s="246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3.5" customHeight="1">
      <c r="A925" s="84"/>
      <c r="B925" s="84"/>
      <c r="C925" s="84"/>
      <c r="D925" s="84"/>
      <c r="E925" s="246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3.5" customHeight="1">
      <c r="A926" s="84"/>
      <c r="B926" s="84"/>
      <c r="C926" s="84"/>
      <c r="D926" s="84"/>
      <c r="E926" s="246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3.5" customHeight="1">
      <c r="A927" s="84"/>
      <c r="B927" s="84"/>
      <c r="C927" s="84"/>
      <c r="D927" s="84"/>
      <c r="E927" s="246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3.5" customHeight="1">
      <c r="A928" s="84"/>
      <c r="B928" s="84"/>
      <c r="C928" s="84"/>
      <c r="D928" s="84"/>
      <c r="E928" s="246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3.5" customHeight="1">
      <c r="A929" s="84"/>
      <c r="B929" s="84"/>
      <c r="C929" s="84"/>
      <c r="D929" s="84"/>
      <c r="E929" s="246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3.5" customHeight="1">
      <c r="A930" s="84"/>
      <c r="B930" s="84"/>
      <c r="C930" s="84"/>
      <c r="D930" s="84"/>
      <c r="E930" s="246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3.5" customHeight="1">
      <c r="A931" s="84"/>
      <c r="B931" s="84"/>
      <c r="C931" s="84"/>
      <c r="D931" s="84"/>
      <c r="E931" s="246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3.5" customHeight="1">
      <c r="A932" s="84"/>
      <c r="B932" s="84"/>
      <c r="C932" s="84"/>
      <c r="D932" s="84"/>
      <c r="E932" s="246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3.5" customHeight="1">
      <c r="A933" s="84"/>
      <c r="B933" s="84"/>
      <c r="C933" s="84"/>
      <c r="D933" s="84"/>
      <c r="E933" s="246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3.5" customHeight="1">
      <c r="A934" s="84"/>
      <c r="B934" s="84"/>
      <c r="C934" s="84"/>
      <c r="D934" s="84"/>
      <c r="E934" s="246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3.5" customHeight="1">
      <c r="A935" s="84"/>
      <c r="B935" s="84"/>
      <c r="C935" s="84"/>
      <c r="D935" s="84"/>
      <c r="E935" s="246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3.5" customHeight="1">
      <c r="A936" s="84"/>
      <c r="B936" s="84"/>
      <c r="C936" s="84"/>
      <c r="D936" s="84"/>
      <c r="E936" s="246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3.5" customHeight="1">
      <c r="A937" s="84"/>
      <c r="B937" s="84"/>
      <c r="C937" s="84"/>
      <c r="D937" s="84"/>
      <c r="E937" s="246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3.5" customHeight="1">
      <c r="A938" s="84"/>
      <c r="B938" s="84"/>
      <c r="C938" s="84"/>
      <c r="D938" s="84"/>
      <c r="E938" s="246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3.5" customHeight="1">
      <c r="A939" s="84"/>
      <c r="B939" s="84"/>
      <c r="C939" s="84"/>
      <c r="D939" s="84"/>
      <c r="E939" s="246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3.5" customHeight="1">
      <c r="A940" s="84"/>
      <c r="B940" s="84"/>
      <c r="C940" s="84"/>
      <c r="D940" s="84"/>
      <c r="E940" s="246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3.5" customHeight="1">
      <c r="A941" s="84"/>
      <c r="B941" s="84"/>
      <c r="C941" s="84"/>
      <c r="D941" s="84"/>
      <c r="E941" s="246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3.5" customHeight="1">
      <c r="A942" s="84"/>
      <c r="B942" s="84"/>
      <c r="C942" s="84"/>
      <c r="D942" s="84"/>
      <c r="E942" s="246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3.5" customHeight="1">
      <c r="A943" s="84"/>
      <c r="B943" s="84"/>
      <c r="C943" s="84"/>
      <c r="D943" s="84"/>
      <c r="E943" s="246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3.5" customHeight="1">
      <c r="A944" s="84"/>
      <c r="B944" s="84"/>
      <c r="C944" s="84"/>
      <c r="D944" s="84"/>
      <c r="E944" s="246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3.5" customHeight="1">
      <c r="A945" s="84"/>
      <c r="B945" s="84"/>
      <c r="C945" s="84"/>
      <c r="D945" s="84"/>
      <c r="E945" s="246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3.5" customHeight="1">
      <c r="A946" s="84"/>
      <c r="B946" s="84"/>
      <c r="C946" s="84"/>
      <c r="D946" s="84"/>
      <c r="E946" s="246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3.5" customHeight="1">
      <c r="A947" s="84"/>
      <c r="B947" s="84"/>
      <c r="C947" s="84"/>
      <c r="D947" s="84"/>
      <c r="E947" s="246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3.5" customHeight="1">
      <c r="A948" s="84"/>
      <c r="B948" s="84"/>
      <c r="C948" s="84"/>
      <c r="D948" s="84"/>
      <c r="E948" s="246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3.5" customHeight="1">
      <c r="A949" s="84"/>
      <c r="B949" s="84"/>
      <c r="C949" s="84"/>
      <c r="D949" s="84"/>
      <c r="E949" s="246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3.5" customHeight="1">
      <c r="A950" s="84"/>
      <c r="B950" s="84"/>
      <c r="C950" s="84"/>
      <c r="D950" s="84"/>
      <c r="E950" s="246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3.5" customHeight="1">
      <c r="A951" s="84"/>
      <c r="B951" s="84"/>
      <c r="C951" s="84"/>
      <c r="D951" s="84"/>
      <c r="E951" s="246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3.5" customHeight="1">
      <c r="A952" s="84"/>
      <c r="B952" s="84"/>
      <c r="C952" s="84"/>
      <c r="D952" s="84"/>
      <c r="E952" s="246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3.5" customHeight="1">
      <c r="A953" s="84"/>
      <c r="B953" s="84"/>
      <c r="C953" s="84"/>
      <c r="D953" s="84"/>
      <c r="E953" s="246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3.5" customHeight="1">
      <c r="A954" s="84"/>
      <c r="B954" s="84"/>
      <c r="C954" s="84"/>
      <c r="D954" s="84"/>
      <c r="E954" s="246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3.5" customHeight="1">
      <c r="A955" s="84"/>
      <c r="B955" s="84"/>
      <c r="C955" s="84"/>
      <c r="D955" s="84"/>
      <c r="E955" s="246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3.5" customHeight="1">
      <c r="A956" s="84"/>
      <c r="B956" s="84"/>
      <c r="C956" s="84"/>
      <c r="D956" s="84"/>
      <c r="E956" s="246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3.5" customHeight="1">
      <c r="A957" s="84"/>
      <c r="B957" s="84"/>
      <c r="C957" s="84"/>
      <c r="D957" s="84"/>
      <c r="E957" s="246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3.5" customHeight="1">
      <c r="A958" s="84"/>
      <c r="B958" s="84"/>
      <c r="C958" s="84"/>
      <c r="D958" s="84"/>
      <c r="E958" s="246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3.5" customHeight="1">
      <c r="A959" s="84"/>
      <c r="B959" s="84"/>
      <c r="C959" s="84"/>
      <c r="D959" s="84"/>
      <c r="E959" s="246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3.5" customHeight="1">
      <c r="A960" s="84"/>
      <c r="B960" s="84"/>
      <c r="C960" s="84"/>
      <c r="D960" s="84"/>
      <c r="E960" s="246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3.5" customHeight="1">
      <c r="A961" s="84"/>
      <c r="B961" s="84"/>
      <c r="C961" s="84"/>
      <c r="D961" s="84"/>
      <c r="E961" s="246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3.5" customHeight="1">
      <c r="A962" s="84"/>
      <c r="B962" s="84"/>
      <c r="C962" s="84"/>
      <c r="D962" s="84"/>
      <c r="E962" s="246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3.5" customHeight="1">
      <c r="A963" s="84"/>
      <c r="B963" s="84"/>
      <c r="C963" s="84"/>
      <c r="D963" s="84"/>
      <c r="E963" s="246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3.5" customHeight="1">
      <c r="A964" s="84"/>
      <c r="B964" s="84"/>
      <c r="C964" s="84"/>
      <c r="D964" s="84"/>
      <c r="E964" s="246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3.5" customHeight="1">
      <c r="A965" s="84"/>
      <c r="B965" s="84"/>
      <c r="C965" s="84"/>
      <c r="D965" s="84"/>
      <c r="E965" s="246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3.5" customHeight="1">
      <c r="A966" s="84"/>
      <c r="B966" s="84"/>
      <c r="C966" s="84"/>
      <c r="D966" s="84"/>
      <c r="E966" s="246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3.5" customHeight="1">
      <c r="A967" s="84"/>
      <c r="B967" s="84"/>
      <c r="C967" s="84"/>
      <c r="D967" s="84"/>
      <c r="E967" s="246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3.5" customHeight="1">
      <c r="A968" s="84"/>
      <c r="B968" s="84"/>
      <c r="C968" s="84"/>
      <c r="D968" s="84"/>
      <c r="E968" s="246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3.5" customHeight="1">
      <c r="A969" s="84"/>
      <c r="B969" s="84"/>
      <c r="C969" s="84"/>
      <c r="D969" s="84"/>
      <c r="E969" s="246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3.5" customHeight="1">
      <c r="A970" s="84"/>
      <c r="B970" s="84"/>
      <c r="C970" s="84"/>
      <c r="D970" s="84"/>
      <c r="E970" s="246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3.5" customHeight="1">
      <c r="A971" s="84"/>
      <c r="B971" s="84"/>
      <c r="C971" s="84"/>
      <c r="D971" s="84"/>
      <c r="E971" s="246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3.5" customHeight="1">
      <c r="A972" s="84"/>
      <c r="B972" s="84"/>
      <c r="C972" s="84"/>
      <c r="D972" s="84"/>
      <c r="E972" s="246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3.5" customHeight="1">
      <c r="A973" s="84"/>
      <c r="B973" s="84"/>
      <c r="C973" s="84"/>
      <c r="D973" s="84"/>
      <c r="E973" s="246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3.5" customHeight="1">
      <c r="A974" s="84"/>
      <c r="B974" s="84"/>
      <c r="C974" s="84"/>
      <c r="D974" s="84"/>
      <c r="E974" s="246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3.5" customHeight="1">
      <c r="A975" s="84"/>
      <c r="B975" s="84"/>
      <c r="C975" s="84"/>
      <c r="D975" s="84"/>
      <c r="E975" s="246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3.5" customHeight="1">
      <c r="A976" s="84"/>
      <c r="B976" s="84"/>
      <c r="C976" s="84"/>
      <c r="D976" s="84"/>
      <c r="E976" s="246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3.5" customHeight="1">
      <c r="A977" s="84"/>
      <c r="B977" s="84"/>
      <c r="C977" s="84"/>
      <c r="D977" s="84"/>
      <c r="E977" s="246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3.5" customHeight="1">
      <c r="A978" s="84"/>
      <c r="B978" s="84"/>
      <c r="C978" s="84"/>
      <c r="D978" s="84"/>
      <c r="E978" s="246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3.5" customHeight="1">
      <c r="A979" s="84"/>
      <c r="B979" s="84"/>
      <c r="C979" s="84"/>
      <c r="D979" s="84"/>
      <c r="E979" s="246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3.5" customHeight="1">
      <c r="A980" s="84"/>
      <c r="B980" s="84"/>
      <c r="C980" s="84"/>
      <c r="D980" s="84"/>
      <c r="E980" s="246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3.5" customHeight="1">
      <c r="A981" s="84"/>
      <c r="B981" s="84"/>
      <c r="C981" s="84"/>
      <c r="D981" s="84"/>
      <c r="E981" s="246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3.5" customHeight="1">
      <c r="A982" s="84"/>
      <c r="B982" s="84"/>
      <c r="C982" s="84"/>
      <c r="D982" s="84"/>
      <c r="E982" s="246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3.5" customHeight="1">
      <c r="A983" s="84"/>
      <c r="B983" s="84"/>
      <c r="C983" s="84"/>
      <c r="D983" s="84"/>
      <c r="E983" s="246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3.5" customHeight="1">
      <c r="A984" s="84"/>
      <c r="B984" s="84"/>
      <c r="C984" s="84"/>
      <c r="D984" s="84"/>
      <c r="E984" s="246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3.5" customHeight="1">
      <c r="A985" s="84"/>
      <c r="B985" s="84"/>
      <c r="C985" s="84"/>
      <c r="D985" s="84"/>
      <c r="E985" s="246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3.5" customHeight="1">
      <c r="A986" s="84"/>
      <c r="B986" s="84"/>
      <c r="C986" s="84"/>
      <c r="D986" s="84"/>
      <c r="E986" s="246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3.5" customHeight="1">
      <c r="A987" s="84"/>
      <c r="B987" s="84"/>
      <c r="C987" s="84"/>
      <c r="D987" s="84"/>
      <c r="E987" s="246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3.5" customHeight="1">
      <c r="A988" s="84"/>
      <c r="B988" s="84"/>
      <c r="C988" s="84"/>
      <c r="D988" s="84"/>
      <c r="E988" s="246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3.5" customHeight="1">
      <c r="A989" s="84"/>
      <c r="B989" s="84"/>
      <c r="C989" s="84"/>
      <c r="D989" s="84"/>
      <c r="E989" s="246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3.5" customHeight="1">
      <c r="A990" s="84"/>
      <c r="B990" s="84"/>
      <c r="C990" s="84"/>
      <c r="D990" s="84"/>
      <c r="E990" s="246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3.5" customHeight="1">
      <c r="A991" s="84"/>
      <c r="B991" s="84"/>
      <c r="C991" s="84"/>
      <c r="D991" s="84"/>
      <c r="E991" s="246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3.5" customHeight="1">
      <c r="A992" s="84"/>
      <c r="B992" s="84"/>
      <c r="C992" s="84"/>
      <c r="D992" s="84"/>
      <c r="E992" s="246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3.5" customHeight="1">
      <c r="A993" s="84"/>
      <c r="B993" s="84"/>
      <c r="C993" s="84"/>
      <c r="D993" s="84"/>
      <c r="E993" s="246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3.5" customHeight="1">
      <c r="A994" s="84"/>
      <c r="B994" s="84"/>
      <c r="C994" s="84"/>
      <c r="D994" s="84"/>
      <c r="E994" s="246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3.5" customHeight="1">
      <c r="A995" s="84"/>
      <c r="B995" s="84"/>
      <c r="C995" s="84"/>
      <c r="D995" s="84"/>
      <c r="E995" s="246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3.5" customHeight="1">
      <c r="A996" s="84"/>
      <c r="B996" s="84"/>
      <c r="C996" s="84"/>
      <c r="D996" s="84"/>
      <c r="E996" s="246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3.5" customHeight="1">
      <c r="A997" s="84"/>
      <c r="B997" s="84"/>
      <c r="C997" s="84"/>
      <c r="D997" s="84"/>
      <c r="E997" s="246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3.5" customHeight="1">
      <c r="A998" s="84"/>
      <c r="B998" s="84"/>
      <c r="C998" s="84"/>
      <c r="D998" s="84"/>
      <c r="E998" s="246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3.5" customHeight="1">
      <c r="A999" s="84"/>
      <c r="B999" s="84"/>
      <c r="C999" s="84"/>
      <c r="D999" s="84"/>
      <c r="E999" s="246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3.5" customHeight="1">
      <c r="A1000" s="84"/>
      <c r="B1000" s="84"/>
      <c r="C1000" s="84"/>
      <c r="D1000" s="84"/>
      <c r="E1000" s="246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mergeCells count="1">
    <mergeCell ref="I2:J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11" customWidth="1"/>
    <col min="2" max="2" width="13.42578125" customWidth="1"/>
    <col min="3" max="3" width="23.28515625" customWidth="1"/>
    <col min="4" max="4" width="16" customWidth="1"/>
    <col min="5" max="5" width="14" customWidth="1"/>
    <col min="6" max="6" width="11.7109375" customWidth="1"/>
    <col min="7" max="7" width="10.42578125" customWidth="1"/>
    <col min="8" max="8" width="18.5703125" customWidth="1"/>
    <col min="9" max="9" width="14.5703125" customWidth="1"/>
    <col min="10" max="26" width="8.7109375" customWidth="1"/>
  </cols>
  <sheetData>
    <row r="1" spans="1:26" ht="14.25" customHeight="1">
      <c r="A1" s="289" t="s">
        <v>1293</v>
      </c>
      <c r="B1" s="290" t="s">
        <v>1312</v>
      </c>
      <c r="C1" s="290"/>
      <c r="D1" s="290"/>
      <c r="E1" s="290"/>
      <c r="F1" s="291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ht="14.25" customHeight="1">
      <c r="A2" s="289" t="s">
        <v>62</v>
      </c>
      <c r="B2" s="292" t="s">
        <v>1313</v>
      </c>
      <c r="C2" s="290"/>
      <c r="D2" s="290"/>
      <c r="E2" s="290"/>
      <c r="F2" s="291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ht="14.25" customHeight="1">
      <c r="A3" s="290"/>
      <c r="B3" s="292"/>
      <c r="C3" s="290"/>
      <c r="D3" s="290"/>
      <c r="E3" s="290"/>
      <c r="F3" s="291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ht="14.25" customHeight="1">
      <c r="A4" s="290" t="s">
        <v>1300</v>
      </c>
      <c r="B4" s="290"/>
      <c r="C4" s="290"/>
      <c r="D4" s="290"/>
      <c r="E4" s="290"/>
      <c r="F4" s="291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14.25" customHeight="1">
      <c r="A5" s="290"/>
      <c r="B5" s="290"/>
      <c r="C5" s="290" t="s">
        <v>1314</v>
      </c>
      <c r="D5" s="291">
        <f>F573+20</f>
        <v>5320</v>
      </c>
      <c r="E5" s="291" t="s">
        <v>1315</v>
      </c>
      <c r="F5" s="291">
        <v>5320</v>
      </c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14.25" customHeight="1">
      <c r="A6" s="290"/>
      <c r="B6" s="290"/>
      <c r="C6" s="290" t="s">
        <v>1316</v>
      </c>
      <c r="D6" s="291">
        <v>0</v>
      </c>
      <c r="E6" s="290" t="s">
        <v>1317</v>
      </c>
      <c r="F6" s="291">
        <v>5300</v>
      </c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14.25" customHeight="1">
      <c r="A7" s="290"/>
      <c r="B7" s="290"/>
      <c r="C7" s="290" t="s">
        <v>1318</v>
      </c>
      <c r="D7" s="291">
        <f>D5</f>
        <v>5320</v>
      </c>
      <c r="E7" s="290"/>
      <c r="F7" s="291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14.25" customHeight="1">
      <c r="A8" s="290"/>
      <c r="B8" s="292"/>
      <c r="C8" s="290"/>
      <c r="D8" s="290"/>
      <c r="E8" s="290"/>
      <c r="F8" s="291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14.25" customHeight="1">
      <c r="A9" s="293" t="s">
        <v>1319</v>
      </c>
      <c r="B9" s="293" t="s">
        <v>1320</v>
      </c>
      <c r="C9" s="294" t="s">
        <v>1321</v>
      </c>
      <c r="D9" s="290"/>
      <c r="F9" s="295"/>
      <c r="G9" s="296">
        <f>SUM(G10:G31)</f>
        <v>512</v>
      </c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14.25" customHeight="1">
      <c r="A10" s="297"/>
      <c r="B10" s="297"/>
      <c r="C10" s="298">
        <v>0</v>
      </c>
      <c r="D10" s="290"/>
      <c r="E10" s="105">
        <v>1</v>
      </c>
      <c r="F10" s="299" t="s">
        <v>1322</v>
      </c>
      <c r="G10" s="300">
        <v>48</v>
      </c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14.25" customHeight="1">
      <c r="A11" s="301" t="s">
        <v>1323</v>
      </c>
      <c r="B11" s="301"/>
      <c r="C11" s="302">
        <v>0</v>
      </c>
      <c r="D11" s="290"/>
      <c r="E11" s="105">
        <v>2</v>
      </c>
      <c r="F11" s="299" t="s">
        <v>1324</v>
      </c>
      <c r="G11" s="300">
        <v>45</v>
      </c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ht="14.25" customHeight="1">
      <c r="A12" s="299" t="s">
        <v>1325</v>
      </c>
      <c r="B12" s="299" t="s">
        <v>1326</v>
      </c>
      <c r="C12" s="300">
        <v>29</v>
      </c>
      <c r="D12" s="290"/>
      <c r="E12" s="105">
        <v>3</v>
      </c>
      <c r="F12" s="299" t="s">
        <v>1327</v>
      </c>
      <c r="G12" s="300">
        <v>39</v>
      </c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ht="14.25" customHeight="1">
      <c r="A13" s="299"/>
      <c r="B13" s="299" t="s">
        <v>1328</v>
      </c>
      <c r="C13" s="300">
        <v>15</v>
      </c>
      <c r="D13" s="290"/>
      <c r="E13" s="105">
        <v>4</v>
      </c>
      <c r="F13" s="299" t="s">
        <v>1329</v>
      </c>
      <c r="G13" s="300">
        <v>37</v>
      </c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ht="14.25" customHeight="1">
      <c r="A14" s="299"/>
      <c r="B14" s="299" t="s">
        <v>1330</v>
      </c>
      <c r="C14" s="300">
        <v>30</v>
      </c>
      <c r="D14" s="290"/>
      <c r="E14" s="105">
        <v>5</v>
      </c>
      <c r="F14" s="297" t="s">
        <v>1331</v>
      </c>
      <c r="G14" s="298">
        <v>31</v>
      </c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</row>
    <row r="15" spans="1:26" ht="14.25" customHeight="1">
      <c r="A15" s="299"/>
      <c r="B15" s="299" t="s">
        <v>1332</v>
      </c>
      <c r="C15" s="300">
        <v>15</v>
      </c>
      <c r="D15" s="290"/>
      <c r="E15" s="105">
        <v>6</v>
      </c>
      <c r="F15" s="299" t="s">
        <v>1330</v>
      </c>
      <c r="G15" s="300">
        <v>30</v>
      </c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</row>
    <row r="16" spans="1:26" ht="14.25" customHeight="1">
      <c r="A16" s="299"/>
      <c r="B16" s="299" t="s">
        <v>1324</v>
      </c>
      <c r="C16" s="300">
        <v>45</v>
      </c>
      <c r="D16" s="290"/>
      <c r="E16" s="105">
        <v>7</v>
      </c>
      <c r="F16" s="299" t="s">
        <v>1326</v>
      </c>
      <c r="G16" s="300">
        <v>29</v>
      </c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ht="14.25" customHeight="1">
      <c r="A17" s="297"/>
      <c r="B17" s="297" t="s">
        <v>1333</v>
      </c>
      <c r="C17" s="298">
        <v>10</v>
      </c>
      <c r="D17" s="290">
        <v>6</v>
      </c>
      <c r="E17" s="105">
        <v>8</v>
      </c>
      <c r="F17" s="297" t="s">
        <v>1334</v>
      </c>
      <c r="G17" s="298">
        <v>29</v>
      </c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ht="14.25" customHeight="1">
      <c r="A18" s="301" t="s">
        <v>1335</v>
      </c>
      <c r="B18" s="301"/>
      <c r="C18" s="302">
        <v>144</v>
      </c>
      <c r="D18" s="290"/>
      <c r="E18" s="105">
        <v>9</v>
      </c>
      <c r="F18" s="299" t="s">
        <v>1336</v>
      </c>
      <c r="G18" s="300">
        <v>29</v>
      </c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ht="14.25" customHeight="1">
      <c r="A19" s="299" t="s">
        <v>1337</v>
      </c>
      <c r="B19" s="299" t="s">
        <v>1338</v>
      </c>
      <c r="C19" s="300">
        <v>15</v>
      </c>
      <c r="D19" s="290"/>
      <c r="E19" s="105">
        <v>10</v>
      </c>
      <c r="F19" s="299" t="s">
        <v>1339</v>
      </c>
      <c r="G19" s="300">
        <v>27</v>
      </c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ht="14.25" customHeight="1">
      <c r="A20" s="299"/>
      <c r="B20" s="299" t="s">
        <v>1340</v>
      </c>
      <c r="C20" s="300">
        <v>13</v>
      </c>
      <c r="D20" s="290"/>
      <c r="E20" s="105">
        <v>11</v>
      </c>
      <c r="F20" s="299" t="s">
        <v>1341</v>
      </c>
      <c r="G20" s="300">
        <v>20</v>
      </c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ht="14.25" customHeight="1">
      <c r="A21" s="297"/>
      <c r="B21" s="297" t="s">
        <v>1342</v>
      </c>
      <c r="C21" s="298">
        <v>17</v>
      </c>
      <c r="D21" s="290">
        <v>3</v>
      </c>
      <c r="E21" s="105">
        <v>12</v>
      </c>
      <c r="F21" s="299" t="s">
        <v>1343</v>
      </c>
      <c r="G21" s="300">
        <v>18</v>
      </c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ht="14.25" customHeight="1">
      <c r="A22" s="301" t="s">
        <v>1344</v>
      </c>
      <c r="B22" s="301"/>
      <c r="C22" s="302">
        <v>45</v>
      </c>
      <c r="D22" s="290"/>
      <c r="E22" s="105">
        <v>13</v>
      </c>
      <c r="F22" s="297" t="s">
        <v>1342</v>
      </c>
      <c r="G22" s="298">
        <v>17</v>
      </c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ht="14.25" customHeight="1">
      <c r="A23" s="299" t="s">
        <v>1345</v>
      </c>
      <c r="B23" s="299" t="s">
        <v>1341</v>
      </c>
      <c r="C23" s="300">
        <v>20</v>
      </c>
      <c r="D23" s="290"/>
      <c r="E23" s="105">
        <v>14</v>
      </c>
      <c r="F23" s="299" t="s">
        <v>1328</v>
      </c>
      <c r="G23" s="300">
        <v>15</v>
      </c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</row>
    <row r="24" spans="1:26" ht="15" customHeight="1">
      <c r="A24" s="299"/>
      <c r="B24" s="299" t="s">
        <v>1339</v>
      </c>
      <c r="C24" s="300">
        <v>27</v>
      </c>
      <c r="D24" s="290"/>
      <c r="E24" s="105">
        <v>15</v>
      </c>
      <c r="F24" s="299" t="s">
        <v>1332</v>
      </c>
      <c r="G24" s="300">
        <v>15</v>
      </c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</row>
    <row r="25" spans="1:26" ht="14.25" customHeight="1">
      <c r="A25" s="299"/>
      <c r="B25" s="299" t="s">
        <v>1331</v>
      </c>
      <c r="C25" s="300">
        <v>31</v>
      </c>
      <c r="D25" s="290"/>
      <c r="E25" s="105">
        <v>16</v>
      </c>
      <c r="F25" s="299" t="s">
        <v>1338</v>
      </c>
      <c r="G25" s="300">
        <v>15</v>
      </c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</row>
    <row r="26" spans="1:26" ht="14.25" customHeight="1">
      <c r="A26" s="299"/>
      <c r="B26" s="299" t="s">
        <v>1334</v>
      </c>
      <c r="C26" s="300">
        <v>29</v>
      </c>
      <c r="D26" s="290"/>
      <c r="E26" s="105">
        <v>17</v>
      </c>
      <c r="F26" s="299" t="s">
        <v>1346</v>
      </c>
      <c r="G26" s="300">
        <v>15</v>
      </c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</row>
    <row r="27" spans="1:26" ht="14.25" customHeight="1">
      <c r="A27" s="297"/>
      <c r="B27" s="297" t="s">
        <v>1322</v>
      </c>
      <c r="C27" s="298">
        <v>48</v>
      </c>
      <c r="D27" s="290"/>
      <c r="E27" s="105">
        <v>18</v>
      </c>
      <c r="F27" s="299" t="s">
        <v>1340</v>
      </c>
      <c r="G27" s="300">
        <v>13</v>
      </c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ht="14.25" customHeight="1">
      <c r="A28" s="301" t="s">
        <v>1347</v>
      </c>
      <c r="B28" s="301"/>
      <c r="C28" s="302">
        <v>155</v>
      </c>
      <c r="D28" s="290">
        <v>5</v>
      </c>
      <c r="E28" s="105">
        <v>19</v>
      </c>
      <c r="F28" s="299" t="s">
        <v>1333</v>
      </c>
      <c r="G28" s="300">
        <v>10</v>
      </c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</row>
    <row r="29" spans="1:26" ht="14.25" customHeight="1">
      <c r="A29" s="299" t="s">
        <v>1348</v>
      </c>
      <c r="B29" s="299" t="s">
        <v>1336</v>
      </c>
      <c r="C29" s="300">
        <v>29</v>
      </c>
      <c r="D29" s="290"/>
      <c r="E29" s="105">
        <v>20</v>
      </c>
      <c r="F29" s="299" t="s">
        <v>1349</v>
      </c>
      <c r="G29" s="300">
        <v>10</v>
      </c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</row>
    <row r="30" spans="1:26" ht="14.25" customHeight="1">
      <c r="A30" s="299"/>
      <c r="B30" s="299" t="s">
        <v>1343</v>
      </c>
      <c r="C30" s="300">
        <v>18</v>
      </c>
      <c r="D30" s="290"/>
      <c r="E30" s="105">
        <v>21</v>
      </c>
      <c r="F30" s="297" t="s">
        <v>1350</v>
      </c>
      <c r="G30" s="298">
        <v>10</v>
      </c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ht="14.25" customHeight="1">
      <c r="A31" s="299"/>
      <c r="B31" s="299" t="s">
        <v>1327</v>
      </c>
      <c r="C31" s="300">
        <v>39</v>
      </c>
      <c r="D31" s="290"/>
      <c r="E31" s="105">
        <v>22</v>
      </c>
      <c r="F31" s="303" t="s">
        <v>1351</v>
      </c>
      <c r="G31" s="300">
        <v>10</v>
      </c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ht="14.25" customHeight="1">
      <c r="A32" s="299"/>
      <c r="B32" s="299" t="s">
        <v>1349</v>
      </c>
      <c r="C32" s="300">
        <v>10</v>
      </c>
      <c r="D32" s="290"/>
      <c r="E32" s="290"/>
      <c r="F32" s="291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ht="14.25" customHeight="1">
      <c r="A33" s="299"/>
      <c r="B33" s="299" t="s">
        <v>1346</v>
      </c>
      <c r="C33" s="300">
        <v>15</v>
      </c>
      <c r="D33" s="290"/>
      <c r="E33" s="290"/>
      <c r="F33" s="291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</row>
    <row r="34" spans="1:26" ht="14.25" customHeight="1">
      <c r="A34" s="299"/>
      <c r="B34" s="299" t="s">
        <v>1329</v>
      </c>
      <c r="C34" s="300">
        <v>37</v>
      </c>
      <c r="D34" s="290"/>
      <c r="E34" s="290"/>
      <c r="F34" s="291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</row>
    <row r="35" spans="1:26" ht="14.25" customHeight="1">
      <c r="A35" s="299"/>
      <c r="B35" s="299" t="s">
        <v>1350</v>
      </c>
      <c r="C35" s="300">
        <v>10</v>
      </c>
      <c r="D35" s="290"/>
      <c r="E35" s="290"/>
      <c r="F35" s="291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</row>
    <row r="36" spans="1:26" ht="14.25" customHeight="1">
      <c r="A36" s="297"/>
      <c r="B36" s="297" t="s">
        <v>1351</v>
      </c>
      <c r="C36" s="298">
        <v>10</v>
      </c>
      <c r="D36" s="290"/>
      <c r="E36" s="290"/>
      <c r="F36" s="291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</row>
    <row r="37" spans="1:26" ht="14.25" customHeight="1">
      <c r="A37" s="301" t="s">
        <v>1352</v>
      </c>
      <c r="B37" s="301"/>
      <c r="C37" s="302">
        <v>168</v>
      </c>
      <c r="D37" s="290">
        <v>8</v>
      </c>
      <c r="E37" s="290"/>
      <c r="F37" s="291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</row>
    <row r="38" spans="1:26" ht="14.25" customHeight="1">
      <c r="A38" s="297" t="s">
        <v>1353</v>
      </c>
      <c r="B38" s="297" t="s">
        <v>1354</v>
      </c>
      <c r="C38" s="298">
        <v>18</v>
      </c>
      <c r="D38" s="290"/>
      <c r="E38" s="290"/>
      <c r="F38" s="291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</row>
    <row r="39" spans="1:26" ht="14.25" customHeight="1">
      <c r="A39" s="304" t="s">
        <v>1355</v>
      </c>
      <c r="B39" s="304"/>
      <c r="C39" s="305">
        <v>18</v>
      </c>
      <c r="D39" s="290"/>
      <c r="E39" s="290"/>
      <c r="F39" s="291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</row>
    <row r="40" spans="1:26" ht="14.25" customHeight="1">
      <c r="A40" s="306" t="s">
        <v>1356</v>
      </c>
      <c r="B40" s="301"/>
      <c r="C40" s="307">
        <v>530</v>
      </c>
      <c r="D40" s="290">
        <f>SUM(D17:D39)</f>
        <v>22</v>
      </c>
      <c r="E40" s="290"/>
      <c r="F40" s="291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</row>
    <row r="41" spans="1:26" ht="14.25" customHeight="1">
      <c r="A41" s="290"/>
      <c r="B41" s="292"/>
      <c r="C41" s="290"/>
      <c r="D41" s="290"/>
      <c r="E41" s="290"/>
      <c r="F41" s="291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</row>
    <row r="42" spans="1:26" ht="14.25" customHeight="1">
      <c r="A42" s="308" t="s">
        <v>1357</v>
      </c>
      <c r="B42" s="309" t="s">
        <v>1358</v>
      </c>
      <c r="C42" s="309" t="s">
        <v>1359</v>
      </c>
      <c r="D42" s="309" t="s">
        <v>1360</v>
      </c>
      <c r="E42" s="309" t="s">
        <v>1361</v>
      </c>
      <c r="F42" s="310" t="s">
        <v>1246</v>
      </c>
      <c r="G42" s="309" t="s">
        <v>1362</v>
      </c>
      <c r="H42" s="309" t="s">
        <v>1320</v>
      </c>
      <c r="I42" s="309" t="s">
        <v>1319</v>
      </c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</row>
    <row r="43" spans="1:26" ht="15" customHeight="1">
      <c r="A43" s="311">
        <v>1</v>
      </c>
      <c r="B43" s="312">
        <v>70200</v>
      </c>
      <c r="C43" s="312" t="s">
        <v>1363</v>
      </c>
      <c r="D43" s="312" t="s">
        <v>1364</v>
      </c>
      <c r="E43" s="312" t="s">
        <v>1365</v>
      </c>
      <c r="F43" s="313">
        <v>10</v>
      </c>
      <c r="G43" s="314">
        <v>45378</v>
      </c>
      <c r="H43" s="312" t="s">
        <v>1354</v>
      </c>
      <c r="I43" s="312" t="s">
        <v>1353</v>
      </c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</row>
    <row r="44" spans="1:26" ht="15" customHeight="1">
      <c r="A44" s="311">
        <v>2</v>
      </c>
      <c r="B44" s="312">
        <v>70201</v>
      </c>
      <c r="C44" s="312" t="s">
        <v>1366</v>
      </c>
      <c r="D44" s="312" t="s">
        <v>1367</v>
      </c>
      <c r="E44" s="312" t="s">
        <v>1365</v>
      </c>
      <c r="F44" s="313">
        <v>10</v>
      </c>
      <c r="G44" s="314">
        <v>45378</v>
      </c>
      <c r="H44" s="312" t="s">
        <v>1350</v>
      </c>
      <c r="I44" s="312" t="s">
        <v>1348</v>
      </c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</row>
    <row r="45" spans="1:26" ht="15" customHeight="1">
      <c r="A45" s="311">
        <v>3</v>
      </c>
      <c r="B45" s="312">
        <v>70202</v>
      </c>
      <c r="C45" s="312" t="s">
        <v>1366</v>
      </c>
      <c r="D45" s="312" t="s">
        <v>1367</v>
      </c>
      <c r="E45" s="312" t="s">
        <v>1365</v>
      </c>
      <c r="F45" s="313">
        <v>10</v>
      </c>
      <c r="G45" s="314">
        <v>45378</v>
      </c>
      <c r="H45" s="312" t="s">
        <v>1350</v>
      </c>
      <c r="I45" s="312" t="s">
        <v>1348</v>
      </c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</row>
    <row r="46" spans="1:26" ht="15" customHeight="1">
      <c r="A46" s="311">
        <v>4</v>
      </c>
      <c r="B46" s="312">
        <v>70203</v>
      </c>
      <c r="C46" s="312" t="s">
        <v>1366</v>
      </c>
      <c r="D46" s="312" t="s">
        <v>1367</v>
      </c>
      <c r="E46" s="312" t="s">
        <v>1365</v>
      </c>
      <c r="F46" s="313">
        <v>10</v>
      </c>
      <c r="G46" s="314">
        <v>45378</v>
      </c>
      <c r="H46" s="312" t="s">
        <v>1350</v>
      </c>
      <c r="I46" s="312" t="s">
        <v>1348</v>
      </c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</row>
    <row r="47" spans="1:26" ht="15" customHeight="1">
      <c r="A47" s="311">
        <v>5</v>
      </c>
      <c r="B47" s="312">
        <v>70204</v>
      </c>
      <c r="C47" s="312" t="s">
        <v>1366</v>
      </c>
      <c r="D47" s="312" t="s">
        <v>1367</v>
      </c>
      <c r="E47" s="312" t="s">
        <v>1365</v>
      </c>
      <c r="F47" s="313">
        <v>10</v>
      </c>
      <c r="G47" s="314">
        <v>45378</v>
      </c>
      <c r="H47" s="312" t="s">
        <v>1350</v>
      </c>
      <c r="I47" s="312" t="s">
        <v>1348</v>
      </c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</row>
    <row r="48" spans="1:26" ht="15" customHeight="1">
      <c r="A48" s="311">
        <v>6</v>
      </c>
      <c r="B48" s="312">
        <v>70205</v>
      </c>
      <c r="C48" s="312" t="s">
        <v>1366</v>
      </c>
      <c r="D48" s="312" t="s">
        <v>1367</v>
      </c>
      <c r="E48" s="312" t="s">
        <v>1365</v>
      </c>
      <c r="F48" s="313">
        <v>10</v>
      </c>
      <c r="G48" s="314">
        <v>45378</v>
      </c>
      <c r="H48" s="312" t="s">
        <v>1350</v>
      </c>
      <c r="I48" s="312" t="s">
        <v>1348</v>
      </c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</row>
    <row r="49" spans="1:26" ht="15" customHeight="1">
      <c r="A49" s="311">
        <v>7</v>
      </c>
      <c r="B49" s="312">
        <v>70206</v>
      </c>
      <c r="C49" s="312" t="s">
        <v>1366</v>
      </c>
      <c r="D49" s="312" t="s">
        <v>1367</v>
      </c>
      <c r="E49" s="312" t="s">
        <v>1365</v>
      </c>
      <c r="F49" s="313">
        <v>10</v>
      </c>
      <c r="G49" s="314">
        <v>45378</v>
      </c>
      <c r="H49" s="312" t="s">
        <v>1350</v>
      </c>
      <c r="I49" s="312" t="s">
        <v>1348</v>
      </c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</row>
    <row r="50" spans="1:26" ht="15" customHeight="1">
      <c r="A50" s="311">
        <v>8</v>
      </c>
      <c r="B50" s="312">
        <v>70207</v>
      </c>
      <c r="C50" s="312" t="s">
        <v>1366</v>
      </c>
      <c r="D50" s="312" t="s">
        <v>1367</v>
      </c>
      <c r="E50" s="312" t="s">
        <v>1365</v>
      </c>
      <c r="F50" s="313">
        <v>10</v>
      </c>
      <c r="G50" s="314">
        <v>45378</v>
      </c>
      <c r="H50" s="312" t="s">
        <v>1350</v>
      </c>
      <c r="I50" s="312" t="s">
        <v>1348</v>
      </c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</row>
    <row r="51" spans="1:26" ht="15" customHeight="1">
      <c r="A51" s="311">
        <v>9</v>
      </c>
      <c r="B51" s="312">
        <v>70208</v>
      </c>
      <c r="C51" s="312" t="s">
        <v>1368</v>
      </c>
      <c r="D51" s="312" t="s">
        <v>1369</v>
      </c>
      <c r="E51" s="312" t="s">
        <v>1370</v>
      </c>
      <c r="F51" s="313">
        <v>10</v>
      </c>
      <c r="G51" s="314">
        <v>45378</v>
      </c>
      <c r="H51" s="312" t="s">
        <v>1339</v>
      </c>
      <c r="I51" s="312" t="s">
        <v>1345</v>
      </c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</row>
    <row r="52" spans="1:26" ht="15" customHeight="1">
      <c r="A52" s="311">
        <v>10</v>
      </c>
      <c r="B52" s="312">
        <v>70209</v>
      </c>
      <c r="C52" s="312" t="s">
        <v>1368</v>
      </c>
      <c r="D52" s="312" t="s">
        <v>1369</v>
      </c>
      <c r="E52" s="312" t="s">
        <v>1370</v>
      </c>
      <c r="F52" s="313">
        <v>10</v>
      </c>
      <c r="G52" s="314">
        <v>45378</v>
      </c>
      <c r="H52" s="312" t="s">
        <v>1339</v>
      </c>
      <c r="I52" s="312" t="s">
        <v>1345</v>
      </c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</row>
    <row r="53" spans="1:26" ht="15" customHeight="1">
      <c r="A53" s="311">
        <v>11</v>
      </c>
      <c r="B53" s="312">
        <v>70210</v>
      </c>
      <c r="C53" s="312" t="s">
        <v>1368</v>
      </c>
      <c r="D53" s="312" t="s">
        <v>1369</v>
      </c>
      <c r="E53" s="312" t="s">
        <v>1370</v>
      </c>
      <c r="F53" s="313">
        <v>10</v>
      </c>
      <c r="G53" s="314">
        <v>45378</v>
      </c>
      <c r="H53" s="312" t="s">
        <v>1339</v>
      </c>
      <c r="I53" s="312" t="s">
        <v>1345</v>
      </c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</row>
    <row r="54" spans="1:26" ht="15" customHeight="1">
      <c r="A54" s="311">
        <v>12</v>
      </c>
      <c r="B54" s="312">
        <v>70211</v>
      </c>
      <c r="C54" s="312" t="s">
        <v>1363</v>
      </c>
      <c r="D54" s="312" t="s">
        <v>1364</v>
      </c>
      <c r="E54" s="312" t="s">
        <v>1365</v>
      </c>
      <c r="F54" s="313">
        <v>10</v>
      </c>
      <c r="G54" s="314">
        <v>45378</v>
      </c>
      <c r="H54" s="312" t="s">
        <v>1354</v>
      </c>
      <c r="I54" s="312" t="s">
        <v>1353</v>
      </c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</row>
    <row r="55" spans="1:26" ht="15" customHeight="1">
      <c r="A55" s="311">
        <v>13</v>
      </c>
      <c r="B55" s="312">
        <v>70212</v>
      </c>
      <c r="C55" s="312" t="s">
        <v>1371</v>
      </c>
      <c r="D55" s="312" t="s">
        <v>1372</v>
      </c>
      <c r="E55" s="312" t="s">
        <v>1370</v>
      </c>
      <c r="F55" s="313">
        <v>10</v>
      </c>
      <c r="G55" s="315">
        <v>45368</v>
      </c>
      <c r="H55" s="312" t="s">
        <v>1329</v>
      </c>
      <c r="I55" s="312" t="s">
        <v>1348</v>
      </c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</row>
    <row r="56" spans="1:26" ht="15" customHeight="1">
      <c r="A56" s="311">
        <v>14</v>
      </c>
      <c r="B56" s="312">
        <v>70213</v>
      </c>
      <c r="C56" s="312" t="s">
        <v>1373</v>
      </c>
      <c r="D56" s="312" t="s">
        <v>1374</v>
      </c>
      <c r="E56" s="312" t="s">
        <v>1370</v>
      </c>
      <c r="F56" s="313">
        <v>10</v>
      </c>
      <c r="G56" s="315">
        <v>45368</v>
      </c>
      <c r="H56" s="312" t="s">
        <v>1329</v>
      </c>
      <c r="I56" s="312" t="s">
        <v>1348</v>
      </c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</row>
    <row r="57" spans="1:26" ht="15" customHeight="1">
      <c r="A57" s="311">
        <v>15</v>
      </c>
      <c r="B57" s="312">
        <v>70214</v>
      </c>
      <c r="C57" s="312" t="s">
        <v>1375</v>
      </c>
      <c r="D57" s="312" t="s">
        <v>1376</v>
      </c>
      <c r="E57" s="312" t="s">
        <v>1370</v>
      </c>
      <c r="F57" s="313">
        <v>10</v>
      </c>
      <c r="G57" s="312">
        <v>45599</v>
      </c>
      <c r="H57" s="312" t="s">
        <v>1329</v>
      </c>
      <c r="I57" s="312" t="s">
        <v>1348</v>
      </c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</row>
    <row r="58" spans="1:26" ht="15" customHeight="1">
      <c r="A58" s="311">
        <v>16</v>
      </c>
      <c r="B58" s="312">
        <v>70215</v>
      </c>
      <c r="C58" s="312" t="s">
        <v>1354</v>
      </c>
      <c r="D58" s="312" t="s">
        <v>1377</v>
      </c>
      <c r="E58" s="312" t="s">
        <v>1370</v>
      </c>
      <c r="F58" s="313">
        <v>10</v>
      </c>
      <c r="G58" s="312">
        <v>45599</v>
      </c>
      <c r="H58" s="312" t="s">
        <v>1329</v>
      </c>
      <c r="I58" s="312" t="s">
        <v>1348</v>
      </c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</row>
    <row r="59" spans="1:26" ht="15" customHeight="1">
      <c r="A59" s="311">
        <v>17</v>
      </c>
      <c r="B59" s="312">
        <v>70216</v>
      </c>
      <c r="C59" s="312" t="s">
        <v>1378</v>
      </c>
      <c r="D59" s="312" t="s">
        <v>1379</v>
      </c>
      <c r="E59" s="312" t="s">
        <v>1370</v>
      </c>
      <c r="F59" s="313">
        <v>10</v>
      </c>
      <c r="G59" s="312">
        <v>45629</v>
      </c>
      <c r="H59" s="312" t="s">
        <v>1329</v>
      </c>
      <c r="I59" s="312" t="s">
        <v>1348</v>
      </c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</row>
    <row r="60" spans="1:26" ht="15" customHeight="1">
      <c r="A60" s="311">
        <v>18</v>
      </c>
      <c r="B60" s="312">
        <v>70217</v>
      </c>
      <c r="C60" s="312" t="s">
        <v>1378</v>
      </c>
      <c r="D60" s="312" t="s">
        <v>1379</v>
      </c>
      <c r="E60" s="312" t="s">
        <v>1370</v>
      </c>
      <c r="F60" s="313">
        <v>10</v>
      </c>
      <c r="G60" s="312">
        <v>45629</v>
      </c>
      <c r="H60" s="312" t="s">
        <v>1329</v>
      </c>
      <c r="I60" s="312" t="s">
        <v>1348</v>
      </c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</row>
    <row r="61" spans="1:26" ht="15" customHeight="1">
      <c r="A61" s="311">
        <v>19</v>
      </c>
      <c r="B61" s="312">
        <v>70218</v>
      </c>
      <c r="C61" s="312" t="s">
        <v>1378</v>
      </c>
      <c r="D61" s="312" t="s">
        <v>1379</v>
      </c>
      <c r="E61" s="312" t="s">
        <v>1370</v>
      </c>
      <c r="F61" s="313">
        <v>10</v>
      </c>
      <c r="G61" s="312">
        <v>45629</v>
      </c>
      <c r="H61" s="312" t="s">
        <v>1329</v>
      </c>
      <c r="I61" s="312" t="s">
        <v>1348</v>
      </c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</row>
    <row r="62" spans="1:26" ht="15" customHeight="1">
      <c r="A62" s="311">
        <v>20</v>
      </c>
      <c r="B62" s="312">
        <v>70219</v>
      </c>
      <c r="C62" s="312" t="s">
        <v>1378</v>
      </c>
      <c r="D62" s="312" t="s">
        <v>1379</v>
      </c>
      <c r="E62" s="312" t="s">
        <v>1370</v>
      </c>
      <c r="F62" s="313">
        <v>10</v>
      </c>
      <c r="G62" s="312">
        <v>45629</v>
      </c>
      <c r="H62" s="312" t="s">
        <v>1329</v>
      </c>
      <c r="I62" s="312" t="s">
        <v>1348</v>
      </c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</row>
    <row r="63" spans="1:26" ht="15" customHeight="1">
      <c r="A63" s="311">
        <v>21</v>
      </c>
      <c r="B63" s="312">
        <v>70220</v>
      </c>
      <c r="C63" s="312" t="s">
        <v>1378</v>
      </c>
      <c r="D63" s="312" t="s">
        <v>1379</v>
      </c>
      <c r="E63" s="312" t="s">
        <v>1370</v>
      </c>
      <c r="F63" s="313">
        <v>10</v>
      </c>
      <c r="G63" s="312">
        <v>45629</v>
      </c>
      <c r="H63" s="312" t="s">
        <v>1329</v>
      </c>
      <c r="I63" s="312" t="s">
        <v>1348</v>
      </c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</row>
    <row r="64" spans="1:26" ht="15" customHeight="1">
      <c r="A64" s="311">
        <v>22</v>
      </c>
      <c r="B64" s="312">
        <v>70221</v>
      </c>
      <c r="C64" s="312" t="s">
        <v>1380</v>
      </c>
      <c r="D64" s="312" t="s">
        <v>1381</v>
      </c>
      <c r="E64" s="312" t="s">
        <v>1370</v>
      </c>
      <c r="F64" s="313">
        <v>10</v>
      </c>
      <c r="G64" s="312">
        <v>45629</v>
      </c>
      <c r="H64" s="312" t="s">
        <v>1329</v>
      </c>
      <c r="I64" s="312" t="s">
        <v>1348</v>
      </c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</row>
    <row r="65" spans="1:26" ht="15" customHeight="1">
      <c r="A65" s="311">
        <v>23</v>
      </c>
      <c r="B65" s="312">
        <v>70222</v>
      </c>
      <c r="C65" s="312" t="s">
        <v>1380</v>
      </c>
      <c r="D65" s="312" t="s">
        <v>1381</v>
      </c>
      <c r="E65" s="312" t="s">
        <v>1370</v>
      </c>
      <c r="F65" s="313">
        <v>10</v>
      </c>
      <c r="G65" s="312">
        <v>45629</v>
      </c>
      <c r="H65" s="312" t="s">
        <v>1329</v>
      </c>
      <c r="I65" s="312" t="s">
        <v>1348</v>
      </c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</row>
    <row r="66" spans="1:26" ht="15" customHeight="1">
      <c r="A66" s="311">
        <v>24</v>
      </c>
      <c r="B66" s="312">
        <v>70223</v>
      </c>
      <c r="C66" s="312" t="s">
        <v>1382</v>
      </c>
      <c r="D66" s="312" t="s">
        <v>1383</v>
      </c>
      <c r="E66" s="312" t="s">
        <v>1370</v>
      </c>
      <c r="F66" s="313">
        <v>10</v>
      </c>
      <c r="G66" s="315">
        <v>45368</v>
      </c>
      <c r="H66" s="312" t="s">
        <v>1329</v>
      </c>
      <c r="I66" s="312" t="s">
        <v>1348</v>
      </c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</row>
    <row r="67" spans="1:26" ht="15" customHeight="1">
      <c r="A67" s="311">
        <v>25</v>
      </c>
      <c r="B67" s="312">
        <v>70224</v>
      </c>
      <c r="C67" s="312" t="s">
        <v>1382</v>
      </c>
      <c r="D67" s="312" t="s">
        <v>1383</v>
      </c>
      <c r="E67" s="312" t="s">
        <v>1370</v>
      </c>
      <c r="F67" s="313">
        <v>10</v>
      </c>
      <c r="G67" s="315">
        <v>45368</v>
      </c>
      <c r="H67" s="312" t="s">
        <v>1329</v>
      </c>
      <c r="I67" s="312" t="s">
        <v>1348</v>
      </c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</row>
    <row r="68" spans="1:26" ht="15" customHeight="1">
      <c r="A68" s="311">
        <v>26</v>
      </c>
      <c r="B68" s="312">
        <v>70225</v>
      </c>
      <c r="C68" s="312" t="s">
        <v>1382</v>
      </c>
      <c r="D68" s="312" t="s">
        <v>1383</v>
      </c>
      <c r="E68" s="312" t="s">
        <v>1370</v>
      </c>
      <c r="F68" s="313">
        <v>10</v>
      </c>
      <c r="G68" s="315">
        <v>45368</v>
      </c>
      <c r="H68" s="312" t="s">
        <v>1329</v>
      </c>
      <c r="I68" s="312" t="s">
        <v>1348</v>
      </c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</row>
    <row r="69" spans="1:26" ht="15" customHeight="1">
      <c r="A69" s="311">
        <v>27</v>
      </c>
      <c r="B69" s="312">
        <v>70226</v>
      </c>
      <c r="C69" s="312" t="s">
        <v>1382</v>
      </c>
      <c r="D69" s="312" t="s">
        <v>1383</v>
      </c>
      <c r="E69" s="312" t="s">
        <v>1370</v>
      </c>
      <c r="F69" s="313">
        <v>10</v>
      </c>
      <c r="G69" s="315">
        <v>45368</v>
      </c>
      <c r="H69" s="312" t="s">
        <v>1329</v>
      </c>
      <c r="I69" s="312" t="s">
        <v>1348</v>
      </c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</row>
    <row r="70" spans="1:26" ht="15" customHeight="1">
      <c r="A70" s="311">
        <v>28</v>
      </c>
      <c r="B70" s="312">
        <v>70227</v>
      </c>
      <c r="C70" s="312" t="s">
        <v>1384</v>
      </c>
      <c r="D70" s="312" t="s">
        <v>1385</v>
      </c>
      <c r="E70" s="312" t="s">
        <v>1370</v>
      </c>
      <c r="F70" s="313">
        <v>10</v>
      </c>
      <c r="G70" s="312">
        <v>45599</v>
      </c>
      <c r="H70" s="312" t="s">
        <v>1326</v>
      </c>
      <c r="I70" s="312" t="s">
        <v>1325</v>
      </c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</row>
    <row r="71" spans="1:26" ht="15" customHeight="1">
      <c r="A71" s="311">
        <v>29</v>
      </c>
      <c r="B71" s="312">
        <v>70228</v>
      </c>
      <c r="C71" s="312" t="s">
        <v>1386</v>
      </c>
      <c r="D71" s="312" t="s">
        <v>1387</v>
      </c>
      <c r="E71" s="312" t="s">
        <v>1370</v>
      </c>
      <c r="F71" s="313">
        <v>10</v>
      </c>
      <c r="G71" s="315">
        <v>45364</v>
      </c>
      <c r="H71" s="312" t="s">
        <v>1326</v>
      </c>
      <c r="I71" s="312" t="s">
        <v>1325</v>
      </c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</row>
    <row r="72" spans="1:26" ht="15" customHeight="1">
      <c r="A72" s="311">
        <v>30</v>
      </c>
      <c r="B72" s="312">
        <v>70229</v>
      </c>
      <c r="C72" s="312" t="s">
        <v>1388</v>
      </c>
      <c r="D72" s="312" t="s">
        <v>1389</v>
      </c>
      <c r="E72" s="312" t="s">
        <v>1370</v>
      </c>
      <c r="F72" s="313">
        <v>10</v>
      </c>
      <c r="G72" s="315">
        <v>45365</v>
      </c>
      <c r="H72" s="312" t="s">
        <v>1326</v>
      </c>
      <c r="I72" s="312" t="s">
        <v>1325</v>
      </c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</row>
    <row r="73" spans="1:26" ht="15" customHeight="1">
      <c r="A73" s="311">
        <v>31</v>
      </c>
      <c r="B73" s="312">
        <v>70230</v>
      </c>
      <c r="C73" s="312" t="s">
        <v>1390</v>
      </c>
      <c r="D73" s="312" t="s">
        <v>1391</v>
      </c>
      <c r="E73" s="312" t="s">
        <v>1370</v>
      </c>
      <c r="F73" s="313">
        <v>10</v>
      </c>
      <c r="G73" s="315">
        <v>45364</v>
      </c>
      <c r="H73" s="312" t="s">
        <v>1326</v>
      </c>
      <c r="I73" s="312" t="s">
        <v>1325</v>
      </c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</row>
    <row r="74" spans="1:26" ht="15" customHeight="1">
      <c r="A74" s="311">
        <v>32</v>
      </c>
      <c r="B74" s="312">
        <v>70231</v>
      </c>
      <c r="C74" s="312" t="s">
        <v>1392</v>
      </c>
      <c r="D74" s="312" t="s">
        <v>1393</v>
      </c>
      <c r="E74" s="312" t="s">
        <v>1370</v>
      </c>
      <c r="F74" s="313">
        <v>10</v>
      </c>
      <c r="G74" s="315">
        <v>45368</v>
      </c>
      <c r="H74" s="312" t="s">
        <v>1326</v>
      </c>
      <c r="I74" s="312" t="s">
        <v>1325</v>
      </c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</row>
    <row r="75" spans="1:26" ht="15" customHeight="1">
      <c r="A75" s="311">
        <v>33</v>
      </c>
      <c r="B75" s="312">
        <v>70232</v>
      </c>
      <c r="C75" s="312" t="s">
        <v>1394</v>
      </c>
      <c r="D75" s="312" t="s">
        <v>1395</v>
      </c>
      <c r="E75" s="312" t="s">
        <v>1370</v>
      </c>
      <c r="F75" s="313">
        <v>10</v>
      </c>
      <c r="G75" s="315">
        <v>45368</v>
      </c>
      <c r="H75" s="312" t="s">
        <v>1326</v>
      </c>
      <c r="I75" s="312" t="s">
        <v>1325</v>
      </c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</row>
    <row r="76" spans="1:26" ht="15" customHeight="1">
      <c r="A76" s="311">
        <v>34</v>
      </c>
      <c r="B76" s="312">
        <v>70233</v>
      </c>
      <c r="C76" s="312" t="s">
        <v>1396</v>
      </c>
      <c r="D76" s="312" t="s">
        <v>1397</v>
      </c>
      <c r="E76" s="312" t="s">
        <v>1365</v>
      </c>
      <c r="F76" s="313">
        <v>10</v>
      </c>
      <c r="G76" s="315">
        <v>45369</v>
      </c>
      <c r="H76" s="312" t="s">
        <v>1326</v>
      </c>
      <c r="I76" s="312" t="s">
        <v>1325</v>
      </c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</row>
    <row r="77" spans="1:26" ht="15" customHeight="1">
      <c r="A77" s="311">
        <v>35</v>
      </c>
      <c r="B77" s="312">
        <v>70234</v>
      </c>
      <c r="C77" s="312" t="s">
        <v>1388</v>
      </c>
      <c r="D77" s="312" t="s">
        <v>1389</v>
      </c>
      <c r="E77" s="312" t="s">
        <v>1370</v>
      </c>
      <c r="F77" s="313">
        <v>10</v>
      </c>
      <c r="G77" s="315">
        <v>45365</v>
      </c>
      <c r="H77" s="312" t="s">
        <v>1326</v>
      </c>
      <c r="I77" s="312" t="s">
        <v>1325</v>
      </c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</row>
    <row r="78" spans="1:26" ht="15" customHeight="1">
      <c r="A78" s="311">
        <v>36</v>
      </c>
      <c r="B78" s="312">
        <v>70235</v>
      </c>
      <c r="C78" s="312" t="s">
        <v>1398</v>
      </c>
      <c r="D78" s="312" t="s">
        <v>1399</v>
      </c>
      <c r="E78" s="312" t="s">
        <v>1365</v>
      </c>
      <c r="F78" s="313">
        <v>10</v>
      </c>
      <c r="G78" s="315">
        <v>45369</v>
      </c>
      <c r="H78" s="312" t="s">
        <v>1326</v>
      </c>
      <c r="I78" s="312" t="s">
        <v>1325</v>
      </c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</row>
    <row r="79" spans="1:26" ht="15" customHeight="1">
      <c r="A79" s="311">
        <v>37</v>
      </c>
      <c r="B79" s="312">
        <v>70236</v>
      </c>
      <c r="C79" s="312" t="s">
        <v>1400</v>
      </c>
      <c r="D79" s="312" t="s">
        <v>1401</v>
      </c>
      <c r="E79" s="312" t="s">
        <v>1370</v>
      </c>
      <c r="F79" s="313">
        <v>10</v>
      </c>
      <c r="G79" s="315">
        <v>45368</v>
      </c>
      <c r="H79" s="312" t="s">
        <v>1326</v>
      </c>
      <c r="I79" s="312" t="s">
        <v>1325</v>
      </c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</row>
    <row r="80" spans="1:26" ht="15" customHeight="1">
      <c r="A80" s="311">
        <v>38</v>
      </c>
      <c r="B80" s="312">
        <v>70237</v>
      </c>
      <c r="C80" s="312" t="s">
        <v>1402</v>
      </c>
      <c r="D80" s="316"/>
      <c r="E80" s="312" t="s">
        <v>1370</v>
      </c>
      <c r="F80" s="313">
        <v>10</v>
      </c>
      <c r="G80" s="312">
        <v>45568</v>
      </c>
      <c r="H80" s="312" t="s">
        <v>1326</v>
      </c>
      <c r="I80" s="312" t="s">
        <v>1325</v>
      </c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</row>
    <row r="81" spans="1:26" ht="15" customHeight="1">
      <c r="A81" s="311">
        <v>39</v>
      </c>
      <c r="B81" s="312">
        <v>70238</v>
      </c>
      <c r="C81" s="312" t="s">
        <v>1403</v>
      </c>
      <c r="D81" s="312" t="s">
        <v>1404</v>
      </c>
      <c r="E81" s="312" t="s">
        <v>1370</v>
      </c>
      <c r="F81" s="313">
        <v>10</v>
      </c>
      <c r="G81" s="315">
        <v>45364</v>
      </c>
      <c r="H81" s="312" t="s">
        <v>1326</v>
      </c>
      <c r="I81" s="312" t="s">
        <v>1325</v>
      </c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</row>
    <row r="82" spans="1:26" ht="15" customHeight="1">
      <c r="A82" s="311">
        <v>40</v>
      </c>
      <c r="B82" s="312">
        <v>70239</v>
      </c>
      <c r="C82" s="312" t="s">
        <v>1405</v>
      </c>
      <c r="D82" s="312" t="s">
        <v>1406</v>
      </c>
      <c r="E82" s="312" t="s">
        <v>1370</v>
      </c>
      <c r="F82" s="313">
        <v>10</v>
      </c>
      <c r="G82" s="315">
        <v>45369</v>
      </c>
      <c r="H82" s="312" t="s">
        <v>1326</v>
      </c>
      <c r="I82" s="312" t="s">
        <v>1325</v>
      </c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</row>
    <row r="83" spans="1:26" ht="15" customHeight="1">
      <c r="A83" s="311">
        <v>41</v>
      </c>
      <c r="B83" s="312">
        <v>70240</v>
      </c>
      <c r="C83" s="312" t="s">
        <v>1388</v>
      </c>
      <c r="D83" s="312" t="s">
        <v>1389</v>
      </c>
      <c r="E83" s="312" t="s">
        <v>1370</v>
      </c>
      <c r="F83" s="313">
        <v>10</v>
      </c>
      <c r="G83" s="315">
        <v>45365</v>
      </c>
      <c r="H83" s="312" t="s">
        <v>1326</v>
      </c>
      <c r="I83" s="312" t="s">
        <v>1325</v>
      </c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</row>
    <row r="84" spans="1:26" ht="15" customHeight="1">
      <c r="A84" s="311">
        <v>42</v>
      </c>
      <c r="B84" s="312">
        <v>70241</v>
      </c>
      <c r="C84" s="312" t="s">
        <v>1407</v>
      </c>
      <c r="D84" s="312" t="s">
        <v>1408</v>
      </c>
      <c r="E84" s="312" t="s">
        <v>1365</v>
      </c>
      <c r="F84" s="313">
        <v>10</v>
      </c>
      <c r="G84" s="315">
        <v>45376</v>
      </c>
      <c r="H84" s="312" t="s">
        <v>1326</v>
      </c>
      <c r="I84" s="312" t="s">
        <v>1325</v>
      </c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</row>
    <row r="85" spans="1:26" ht="15" customHeight="1">
      <c r="A85" s="311">
        <v>43</v>
      </c>
      <c r="B85" s="312">
        <v>70242</v>
      </c>
      <c r="C85" s="312" t="s">
        <v>1409</v>
      </c>
      <c r="D85" s="312" t="s">
        <v>1410</v>
      </c>
      <c r="E85" s="312" t="s">
        <v>1370</v>
      </c>
      <c r="F85" s="313">
        <v>10</v>
      </c>
      <c r="G85" s="312">
        <v>45629</v>
      </c>
      <c r="H85" s="312" t="s">
        <v>1349</v>
      </c>
      <c r="I85" s="312" t="s">
        <v>1348</v>
      </c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</row>
    <row r="86" spans="1:26" ht="15" customHeight="1">
      <c r="A86" s="311">
        <v>44</v>
      </c>
      <c r="B86" s="312">
        <v>70243</v>
      </c>
      <c r="C86" s="312" t="s">
        <v>1411</v>
      </c>
      <c r="D86" s="312" t="s">
        <v>1412</v>
      </c>
      <c r="E86" s="312" t="s">
        <v>1370</v>
      </c>
      <c r="F86" s="313">
        <v>10</v>
      </c>
      <c r="G86" s="312">
        <v>45629</v>
      </c>
      <c r="H86" s="312" t="s">
        <v>1349</v>
      </c>
      <c r="I86" s="312" t="s">
        <v>1348</v>
      </c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</row>
    <row r="87" spans="1:26" ht="15" customHeight="1">
      <c r="A87" s="311">
        <v>45</v>
      </c>
      <c r="B87" s="312">
        <v>70244</v>
      </c>
      <c r="C87" s="312" t="s">
        <v>1413</v>
      </c>
      <c r="D87" s="312" t="s">
        <v>1414</v>
      </c>
      <c r="E87" s="312" t="s">
        <v>1370</v>
      </c>
      <c r="F87" s="313">
        <v>10</v>
      </c>
      <c r="G87" s="315">
        <v>45364</v>
      </c>
      <c r="H87" s="312" t="s">
        <v>1349</v>
      </c>
      <c r="I87" s="312" t="s">
        <v>1348</v>
      </c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</row>
    <row r="88" spans="1:26" ht="15" customHeight="1">
      <c r="A88" s="311">
        <v>46</v>
      </c>
      <c r="B88" s="312">
        <v>70245</v>
      </c>
      <c r="C88" s="312" t="s">
        <v>1415</v>
      </c>
      <c r="D88" s="312" t="s">
        <v>1416</v>
      </c>
      <c r="E88" s="312" t="s">
        <v>1370</v>
      </c>
      <c r="F88" s="313">
        <v>10</v>
      </c>
      <c r="G88" s="315">
        <v>45364</v>
      </c>
      <c r="H88" s="312" t="s">
        <v>1349</v>
      </c>
      <c r="I88" s="312" t="s">
        <v>1348</v>
      </c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</row>
    <row r="89" spans="1:26" ht="15" customHeight="1">
      <c r="A89" s="311">
        <v>47</v>
      </c>
      <c r="B89" s="312">
        <v>70246</v>
      </c>
      <c r="C89" s="312" t="s">
        <v>1417</v>
      </c>
      <c r="D89" s="312" t="s">
        <v>1418</v>
      </c>
      <c r="E89" s="312" t="s">
        <v>1370</v>
      </c>
      <c r="F89" s="313">
        <v>10</v>
      </c>
      <c r="G89" s="315">
        <v>45364</v>
      </c>
      <c r="H89" s="312" t="s">
        <v>1349</v>
      </c>
      <c r="I89" s="312" t="s">
        <v>1348</v>
      </c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</row>
    <row r="90" spans="1:26" ht="15" customHeight="1">
      <c r="A90" s="311">
        <v>48</v>
      </c>
      <c r="B90" s="312">
        <v>70247</v>
      </c>
      <c r="C90" s="312" t="s">
        <v>1419</v>
      </c>
      <c r="D90" s="312" t="s">
        <v>1420</v>
      </c>
      <c r="E90" s="312" t="s">
        <v>1370</v>
      </c>
      <c r="F90" s="313">
        <v>10</v>
      </c>
      <c r="G90" s="315">
        <v>45364</v>
      </c>
      <c r="H90" s="312" t="s">
        <v>1349</v>
      </c>
      <c r="I90" s="312" t="s">
        <v>1348</v>
      </c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</row>
    <row r="91" spans="1:26" ht="15" customHeight="1">
      <c r="A91" s="311">
        <v>49</v>
      </c>
      <c r="B91" s="312">
        <v>70248</v>
      </c>
      <c r="C91" s="312" t="s">
        <v>1421</v>
      </c>
      <c r="D91" s="312" t="s">
        <v>1422</v>
      </c>
      <c r="E91" s="312" t="s">
        <v>1370</v>
      </c>
      <c r="F91" s="313">
        <v>10</v>
      </c>
      <c r="G91" s="315">
        <v>45364</v>
      </c>
      <c r="H91" s="312" t="s">
        <v>1349</v>
      </c>
      <c r="I91" s="312" t="s">
        <v>1348</v>
      </c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</row>
    <row r="92" spans="1:26" ht="15" customHeight="1">
      <c r="A92" s="311">
        <v>50</v>
      </c>
      <c r="B92" s="312">
        <v>70249</v>
      </c>
      <c r="C92" s="312" t="s">
        <v>1423</v>
      </c>
      <c r="D92" s="312" t="s">
        <v>1424</v>
      </c>
      <c r="E92" s="312" t="s">
        <v>1370</v>
      </c>
      <c r="F92" s="313">
        <v>10</v>
      </c>
      <c r="G92" s="315">
        <v>45364</v>
      </c>
      <c r="H92" s="312" t="s">
        <v>1349</v>
      </c>
      <c r="I92" s="312" t="s">
        <v>1348</v>
      </c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</row>
    <row r="93" spans="1:26" ht="15" customHeight="1">
      <c r="A93" s="311">
        <v>51</v>
      </c>
      <c r="B93" s="312">
        <v>70254</v>
      </c>
      <c r="C93" s="312" t="s">
        <v>1425</v>
      </c>
      <c r="D93" s="312" t="s">
        <v>1426</v>
      </c>
      <c r="E93" s="312" t="s">
        <v>1370</v>
      </c>
      <c r="F93" s="313">
        <v>10</v>
      </c>
      <c r="G93" s="315">
        <v>45365</v>
      </c>
      <c r="H93" s="312" t="s">
        <v>1349</v>
      </c>
      <c r="I93" s="312" t="s">
        <v>1348</v>
      </c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</row>
    <row r="94" spans="1:26" ht="15" customHeight="1">
      <c r="A94" s="311">
        <v>52</v>
      </c>
      <c r="B94" s="312">
        <v>70255</v>
      </c>
      <c r="C94" s="312" t="s">
        <v>1427</v>
      </c>
      <c r="D94" s="312" t="s">
        <v>1428</v>
      </c>
      <c r="E94" s="312" t="s">
        <v>1370</v>
      </c>
      <c r="F94" s="313">
        <v>10</v>
      </c>
      <c r="G94" s="315">
        <v>45364</v>
      </c>
      <c r="H94" s="312" t="s">
        <v>1349</v>
      </c>
      <c r="I94" s="312" t="s">
        <v>1348</v>
      </c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</row>
    <row r="95" spans="1:26" ht="15" customHeight="1">
      <c r="A95" s="311">
        <v>53</v>
      </c>
      <c r="B95" s="312">
        <v>70257</v>
      </c>
      <c r="C95" s="312" t="s">
        <v>1332</v>
      </c>
      <c r="D95" s="312" t="s">
        <v>1429</v>
      </c>
      <c r="E95" s="312" t="s">
        <v>1370</v>
      </c>
      <c r="F95" s="313">
        <v>10</v>
      </c>
      <c r="G95" s="315">
        <v>45377</v>
      </c>
      <c r="H95" s="312" t="s">
        <v>1332</v>
      </c>
      <c r="I95" s="312" t="s">
        <v>1325</v>
      </c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</row>
    <row r="96" spans="1:26" ht="15" customHeight="1">
      <c r="A96" s="311">
        <v>54</v>
      </c>
      <c r="B96" s="312">
        <v>70258</v>
      </c>
      <c r="C96" s="312" t="s">
        <v>1332</v>
      </c>
      <c r="D96" s="312" t="s">
        <v>1429</v>
      </c>
      <c r="E96" s="312" t="s">
        <v>1370</v>
      </c>
      <c r="F96" s="313">
        <v>10</v>
      </c>
      <c r="G96" s="315">
        <v>45377</v>
      </c>
      <c r="H96" s="312" t="s">
        <v>1332</v>
      </c>
      <c r="I96" s="312" t="s">
        <v>1325</v>
      </c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</row>
    <row r="97" spans="1:26" ht="15" customHeight="1">
      <c r="A97" s="311">
        <v>55</v>
      </c>
      <c r="B97" s="312">
        <v>70259</v>
      </c>
      <c r="C97" s="312" t="s">
        <v>1332</v>
      </c>
      <c r="D97" s="312" t="s">
        <v>1429</v>
      </c>
      <c r="E97" s="312" t="s">
        <v>1370</v>
      </c>
      <c r="F97" s="313">
        <v>10</v>
      </c>
      <c r="G97" s="315">
        <v>45377</v>
      </c>
      <c r="H97" s="312" t="s">
        <v>1332</v>
      </c>
      <c r="I97" s="312" t="s">
        <v>1325</v>
      </c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</row>
    <row r="98" spans="1:26" ht="15" customHeight="1">
      <c r="A98" s="311">
        <v>56</v>
      </c>
      <c r="B98" s="312">
        <v>70260</v>
      </c>
      <c r="C98" s="312" t="s">
        <v>1332</v>
      </c>
      <c r="D98" s="312" t="s">
        <v>1429</v>
      </c>
      <c r="E98" s="312" t="s">
        <v>1370</v>
      </c>
      <c r="F98" s="313">
        <v>10</v>
      </c>
      <c r="G98" s="315">
        <v>45377</v>
      </c>
      <c r="H98" s="312" t="s">
        <v>1332</v>
      </c>
      <c r="I98" s="312" t="s">
        <v>1325</v>
      </c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</row>
    <row r="99" spans="1:26" ht="15" customHeight="1">
      <c r="A99" s="311">
        <v>57</v>
      </c>
      <c r="B99" s="312">
        <v>70261</v>
      </c>
      <c r="C99" s="312" t="s">
        <v>1332</v>
      </c>
      <c r="D99" s="312" t="s">
        <v>1429</v>
      </c>
      <c r="E99" s="312" t="s">
        <v>1370</v>
      </c>
      <c r="F99" s="313">
        <v>10</v>
      </c>
      <c r="G99" s="315">
        <v>45377</v>
      </c>
      <c r="H99" s="312" t="s">
        <v>1332</v>
      </c>
      <c r="I99" s="312" t="s">
        <v>1325</v>
      </c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</row>
    <row r="100" spans="1:26" ht="15" customHeight="1">
      <c r="A100" s="311">
        <v>58</v>
      </c>
      <c r="B100" s="312">
        <v>70262</v>
      </c>
      <c r="C100" s="312" t="s">
        <v>1332</v>
      </c>
      <c r="D100" s="312" t="s">
        <v>1429</v>
      </c>
      <c r="E100" s="312" t="s">
        <v>1370</v>
      </c>
      <c r="F100" s="313">
        <v>10</v>
      </c>
      <c r="G100" s="315">
        <v>45377</v>
      </c>
      <c r="H100" s="312" t="s">
        <v>1332</v>
      </c>
      <c r="I100" s="312" t="s">
        <v>1325</v>
      </c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</row>
    <row r="101" spans="1:26" ht="15" customHeight="1">
      <c r="A101" s="311">
        <v>59</v>
      </c>
      <c r="B101" s="312">
        <v>70263</v>
      </c>
      <c r="C101" s="312" t="s">
        <v>1332</v>
      </c>
      <c r="D101" s="312" t="s">
        <v>1429</v>
      </c>
      <c r="E101" s="312" t="s">
        <v>1370</v>
      </c>
      <c r="F101" s="313">
        <v>10</v>
      </c>
      <c r="G101" s="315">
        <v>45377</v>
      </c>
      <c r="H101" s="312" t="s">
        <v>1332</v>
      </c>
      <c r="I101" s="312" t="s">
        <v>1325</v>
      </c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</row>
    <row r="102" spans="1:26" ht="15" customHeight="1">
      <c r="A102" s="311">
        <v>60</v>
      </c>
      <c r="B102" s="312">
        <v>70264</v>
      </c>
      <c r="C102" s="312" t="s">
        <v>1332</v>
      </c>
      <c r="D102" s="312" t="s">
        <v>1429</v>
      </c>
      <c r="E102" s="312" t="s">
        <v>1370</v>
      </c>
      <c r="F102" s="313">
        <v>10</v>
      </c>
      <c r="G102" s="315">
        <v>45377</v>
      </c>
      <c r="H102" s="312" t="s">
        <v>1332</v>
      </c>
      <c r="I102" s="312" t="s">
        <v>1325</v>
      </c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</row>
    <row r="103" spans="1:26" ht="15" customHeight="1">
      <c r="A103" s="311">
        <v>61</v>
      </c>
      <c r="B103" s="312">
        <v>70265</v>
      </c>
      <c r="C103" s="312" t="s">
        <v>1332</v>
      </c>
      <c r="D103" s="312" t="s">
        <v>1429</v>
      </c>
      <c r="E103" s="312" t="s">
        <v>1370</v>
      </c>
      <c r="F103" s="313">
        <v>10</v>
      </c>
      <c r="G103" s="315">
        <v>45377</v>
      </c>
      <c r="H103" s="312" t="s">
        <v>1332</v>
      </c>
      <c r="I103" s="312" t="s">
        <v>1325</v>
      </c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</row>
    <row r="104" spans="1:26" ht="15" customHeight="1">
      <c r="A104" s="311">
        <v>62</v>
      </c>
      <c r="B104" s="312">
        <v>70266</v>
      </c>
      <c r="C104" s="312" t="s">
        <v>1332</v>
      </c>
      <c r="D104" s="312" t="s">
        <v>1429</v>
      </c>
      <c r="E104" s="312" t="s">
        <v>1370</v>
      </c>
      <c r="F104" s="313">
        <v>10</v>
      </c>
      <c r="G104" s="315">
        <v>45377</v>
      </c>
      <c r="H104" s="312" t="s">
        <v>1332</v>
      </c>
      <c r="I104" s="312" t="s">
        <v>1325</v>
      </c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</row>
    <row r="105" spans="1:26" ht="15" customHeight="1">
      <c r="A105" s="311">
        <v>63</v>
      </c>
      <c r="B105" s="312">
        <v>70267</v>
      </c>
      <c r="C105" s="312" t="s">
        <v>1332</v>
      </c>
      <c r="D105" s="312" t="s">
        <v>1429</v>
      </c>
      <c r="E105" s="312" t="s">
        <v>1370</v>
      </c>
      <c r="F105" s="313">
        <v>10</v>
      </c>
      <c r="G105" s="315">
        <v>45377</v>
      </c>
      <c r="H105" s="312" t="s">
        <v>1332</v>
      </c>
      <c r="I105" s="312" t="s">
        <v>1325</v>
      </c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</row>
    <row r="106" spans="1:26" ht="15" customHeight="1">
      <c r="A106" s="311">
        <v>64</v>
      </c>
      <c r="B106" s="312">
        <v>70268</v>
      </c>
      <c r="C106" s="312" t="s">
        <v>1332</v>
      </c>
      <c r="D106" s="312" t="s">
        <v>1429</v>
      </c>
      <c r="E106" s="312" t="s">
        <v>1370</v>
      </c>
      <c r="F106" s="313">
        <v>10</v>
      </c>
      <c r="G106" s="315">
        <v>45377</v>
      </c>
      <c r="H106" s="312" t="s">
        <v>1332</v>
      </c>
      <c r="I106" s="312" t="s">
        <v>1325</v>
      </c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</row>
    <row r="107" spans="1:26" ht="15" customHeight="1">
      <c r="A107" s="311">
        <v>65</v>
      </c>
      <c r="B107" s="312">
        <v>70269</v>
      </c>
      <c r="C107" s="312" t="s">
        <v>1332</v>
      </c>
      <c r="D107" s="312" t="s">
        <v>1429</v>
      </c>
      <c r="E107" s="312" t="s">
        <v>1370</v>
      </c>
      <c r="F107" s="313">
        <v>10</v>
      </c>
      <c r="G107" s="315">
        <v>45377</v>
      </c>
      <c r="H107" s="312" t="s">
        <v>1332</v>
      </c>
      <c r="I107" s="312" t="s">
        <v>1325</v>
      </c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</row>
    <row r="108" spans="1:26" ht="15" customHeight="1">
      <c r="A108" s="311">
        <v>66</v>
      </c>
      <c r="B108" s="312">
        <v>70270</v>
      </c>
      <c r="C108" s="312" t="s">
        <v>1332</v>
      </c>
      <c r="D108" s="312" t="s">
        <v>1429</v>
      </c>
      <c r="E108" s="312" t="s">
        <v>1370</v>
      </c>
      <c r="F108" s="313">
        <v>10</v>
      </c>
      <c r="G108" s="315">
        <v>45377</v>
      </c>
      <c r="H108" s="312" t="s">
        <v>1332</v>
      </c>
      <c r="I108" s="312" t="s">
        <v>1325</v>
      </c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</row>
    <row r="109" spans="1:26" ht="15" customHeight="1">
      <c r="A109" s="311">
        <v>67</v>
      </c>
      <c r="B109" s="312">
        <v>70271</v>
      </c>
      <c r="C109" s="312" t="s">
        <v>1332</v>
      </c>
      <c r="D109" s="312" t="s">
        <v>1429</v>
      </c>
      <c r="E109" s="312" t="s">
        <v>1370</v>
      </c>
      <c r="F109" s="313">
        <v>10</v>
      </c>
      <c r="G109" s="315">
        <v>45377</v>
      </c>
      <c r="H109" s="312" t="s">
        <v>1332</v>
      </c>
      <c r="I109" s="312" t="s">
        <v>1325</v>
      </c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</row>
    <row r="110" spans="1:26" ht="15" customHeight="1">
      <c r="A110" s="311">
        <v>68</v>
      </c>
      <c r="B110" s="312">
        <v>70272</v>
      </c>
      <c r="C110" s="312" t="s">
        <v>1430</v>
      </c>
      <c r="D110" s="312" t="s">
        <v>1431</v>
      </c>
      <c r="E110" s="312" t="s">
        <v>1432</v>
      </c>
      <c r="F110" s="313">
        <v>10</v>
      </c>
      <c r="G110" s="312">
        <v>45599</v>
      </c>
      <c r="H110" s="312" t="s">
        <v>1330</v>
      </c>
      <c r="I110" s="312" t="s">
        <v>1325</v>
      </c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</row>
    <row r="111" spans="1:26" ht="15" customHeight="1">
      <c r="A111" s="311">
        <v>69</v>
      </c>
      <c r="B111" s="312">
        <v>70273</v>
      </c>
      <c r="C111" s="312" t="s">
        <v>1433</v>
      </c>
      <c r="D111" s="312" t="s">
        <v>1434</v>
      </c>
      <c r="E111" s="312" t="s">
        <v>1365</v>
      </c>
      <c r="F111" s="313">
        <v>10</v>
      </c>
      <c r="G111" s="315">
        <v>45364</v>
      </c>
      <c r="H111" s="312" t="s">
        <v>1330</v>
      </c>
      <c r="I111" s="312" t="s">
        <v>1325</v>
      </c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</row>
    <row r="112" spans="1:26" ht="15" customHeight="1">
      <c r="A112" s="311">
        <v>70</v>
      </c>
      <c r="B112" s="312">
        <v>70274</v>
      </c>
      <c r="C112" s="312" t="s">
        <v>1433</v>
      </c>
      <c r="D112" s="312" t="s">
        <v>1434</v>
      </c>
      <c r="E112" s="312" t="s">
        <v>1365</v>
      </c>
      <c r="F112" s="313">
        <v>10</v>
      </c>
      <c r="G112" s="315">
        <v>45364</v>
      </c>
      <c r="H112" s="312" t="s">
        <v>1330</v>
      </c>
      <c r="I112" s="312" t="s">
        <v>1325</v>
      </c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</row>
    <row r="113" spans="1:26" ht="15" customHeight="1">
      <c r="A113" s="311">
        <v>71</v>
      </c>
      <c r="B113" s="312">
        <v>70275</v>
      </c>
      <c r="C113" s="312" t="s">
        <v>1433</v>
      </c>
      <c r="D113" s="312" t="s">
        <v>1434</v>
      </c>
      <c r="E113" s="312" t="s">
        <v>1365</v>
      </c>
      <c r="F113" s="313">
        <v>10</v>
      </c>
      <c r="G113" s="315">
        <v>45364</v>
      </c>
      <c r="H113" s="312" t="s">
        <v>1330</v>
      </c>
      <c r="I113" s="312" t="s">
        <v>1325</v>
      </c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</row>
    <row r="114" spans="1:26" ht="15" customHeight="1">
      <c r="A114" s="311">
        <v>72</v>
      </c>
      <c r="B114" s="312">
        <v>70276</v>
      </c>
      <c r="C114" s="312" t="s">
        <v>1433</v>
      </c>
      <c r="D114" s="312" t="s">
        <v>1434</v>
      </c>
      <c r="E114" s="312" t="s">
        <v>1365</v>
      </c>
      <c r="F114" s="313">
        <v>10</v>
      </c>
      <c r="G114" s="315">
        <v>45364</v>
      </c>
      <c r="H114" s="312" t="s">
        <v>1330</v>
      </c>
      <c r="I114" s="312" t="s">
        <v>1325</v>
      </c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</row>
    <row r="115" spans="1:26" ht="15" customHeight="1">
      <c r="A115" s="311">
        <v>73</v>
      </c>
      <c r="B115" s="312">
        <v>70277</v>
      </c>
      <c r="C115" s="312" t="s">
        <v>1433</v>
      </c>
      <c r="D115" s="312" t="s">
        <v>1434</v>
      </c>
      <c r="E115" s="312" t="s">
        <v>1365</v>
      </c>
      <c r="F115" s="313">
        <v>10</v>
      </c>
      <c r="G115" s="315">
        <v>45364</v>
      </c>
      <c r="H115" s="312" t="s">
        <v>1330</v>
      </c>
      <c r="I115" s="312" t="s">
        <v>1325</v>
      </c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</row>
    <row r="116" spans="1:26" ht="15" customHeight="1">
      <c r="A116" s="311">
        <v>74</v>
      </c>
      <c r="B116" s="312">
        <v>70278</v>
      </c>
      <c r="C116" s="312" t="s">
        <v>1435</v>
      </c>
      <c r="D116" s="312" t="s">
        <v>1434</v>
      </c>
      <c r="E116" s="312" t="s">
        <v>1370</v>
      </c>
      <c r="F116" s="313">
        <v>10</v>
      </c>
      <c r="G116" s="312">
        <v>45629</v>
      </c>
      <c r="H116" s="312" t="s">
        <v>1330</v>
      </c>
      <c r="I116" s="312" t="s">
        <v>1325</v>
      </c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</row>
    <row r="117" spans="1:26" ht="15" customHeight="1">
      <c r="A117" s="311">
        <v>75</v>
      </c>
      <c r="B117" s="312">
        <v>70279</v>
      </c>
      <c r="C117" s="312" t="s">
        <v>1435</v>
      </c>
      <c r="D117" s="312" t="s">
        <v>1434</v>
      </c>
      <c r="E117" s="312" t="s">
        <v>1365</v>
      </c>
      <c r="F117" s="313">
        <v>10</v>
      </c>
      <c r="G117" s="312">
        <v>45629</v>
      </c>
      <c r="H117" s="312" t="s">
        <v>1330</v>
      </c>
      <c r="I117" s="312" t="s">
        <v>1325</v>
      </c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</row>
    <row r="118" spans="1:26" ht="15" customHeight="1">
      <c r="A118" s="311">
        <v>76</v>
      </c>
      <c r="B118" s="312">
        <v>70280</v>
      </c>
      <c r="C118" s="312" t="s">
        <v>1435</v>
      </c>
      <c r="D118" s="312" t="s">
        <v>1434</v>
      </c>
      <c r="E118" s="312" t="s">
        <v>1365</v>
      </c>
      <c r="F118" s="313">
        <v>10</v>
      </c>
      <c r="G118" s="312">
        <v>45629</v>
      </c>
      <c r="H118" s="312" t="s">
        <v>1330</v>
      </c>
      <c r="I118" s="312" t="s">
        <v>1325</v>
      </c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</row>
    <row r="119" spans="1:26" ht="15" customHeight="1">
      <c r="A119" s="311">
        <v>77</v>
      </c>
      <c r="B119" s="312">
        <v>70281</v>
      </c>
      <c r="C119" s="312" t="s">
        <v>1435</v>
      </c>
      <c r="D119" s="312" t="s">
        <v>1434</v>
      </c>
      <c r="E119" s="312" t="s">
        <v>1365</v>
      </c>
      <c r="F119" s="313">
        <v>10</v>
      </c>
      <c r="G119" s="312">
        <v>45629</v>
      </c>
      <c r="H119" s="312" t="s">
        <v>1330</v>
      </c>
      <c r="I119" s="312" t="s">
        <v>1325</v>
      </c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</row>
    <row r="120" spans="1:26" ht="15" customHeight="1">
      <c r="A120" s="311">
        <v>78</v>
      </c>
      <c r="B120" s="312">
        <v>70282</v>
      </c>
      <c r="C120" s="312" t="s">
        <v>1435</v>
      </c>
      <c r="D120" s="312" t="s">
        <v>1434</v>
      </c>
      <c r="E120" s="312" t="s">
        <v>1365</v>
      </c>
      <c r="F120" s="313">
        <v>10</v>
      </c>
      <c r="G120" s="312">
        <v>45629</v>
      </c>
      <c r="H120" s="312" t="s">
        <v>1330</v>
      </c>
      <c r="I120" s="312" t="s">
        <v>1325</v>
      </c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</row>
    <row r="121" spans="1:26" ht="15" customHeight="1">
      <c r="A121" s="311">
        <v>79</v>
      </c>
      <c r="B121" s="312">
        <v>70283</v>
      </c>
      <c r="C121" s="312" t="s">
        <v>1436</v>
      </c>
      <c r="D121" s="312" t="s">
        <v>1437</v>
      </c>
      <c r="E121" s="312" t="s">
        <v>1365</v>
      </c>
      <c r="F121" s="313">
        <v>10</v>
      </c>
      <c r="G121" s="315">
        <v>45364</v>
      </c>
      <c r="H121" s="312" t="s">
        <v>1330</v>
      </c>
      <c r="I121" s="312" t="s">
        <v>1325</v>
      </c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</row>
    <row r="122" spans="1:26" ht="15" customHeight="1">
      <c r="A122" s="311">
        <v>80</v>
      </c>
      <c r="B122" s="312">
        <v>70284</v>
      </c>
      <c r="C122" s="312" t="s">
        <v>1436</v>
      </c>
      <c r="D122" s="312" t="s">
        <v>1437</v>
      </c>
      <c r="E122" s="312" t="s">
        <v>1370</v>
      </c>
      <c r="F122" s="313">
        <v>10</v>
      </c>
      <c r="G122" s="315">
        <v>45364</v>
      </c>
      <c r="H122" s="312" t="s">
        <v>1330</v>
      </c>
      <c r="I122" s="312" t="s">
        <v>1325</v>
      </c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</row>
    <row r="123" spans="1:26" ht="15" customHeight="1">
      <c r="A123" s="311">
        <v>81</v>
      </c>
      <c r="B123" s="312">
        <v>70285</v>
      </c>
      <c r="C123" s="312" t="s">
        <v>1438</v>
      </c>
      <c r="D123" s="312" t="s">
        <v>1439</v>
      </c>
      <c r="E123" s="312" t="s">
        <v>1365</v>
      </c>
      <c r="F123" s="313">
        <v>10</v>
      </c>
      <c r="G123" s="315">
        <v>45364</v>
      </c>
      <c r="H123" s="312" t="s">
        <v>1330</v>
      </c>
      <c r="I123" s="312" t="s">
        <v>1325</v>
      </c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</row>
    <row r="124" spans="1:26" ht="15" customHeight="1">
      <c r="A124" s="311">
        <v>82</v>
      </c>
      <c r="B124" s="312">
        <v>70286</v>
      </c>
      <c r="C124" s="312" t="s">
        <v>1440</v>
      </c>
      <c r="D124" s="312" t="s">
        <v>1441</v>
      </c>
      <c r="E124" s="312" t="s">
        <v>1365</v>
      </c>
      <c r="F124" s="313">
        <v>10</v>
      </c>
      <c r="G124" s="312">
        <v>45629</v>
      </c>
      <c r="H124" s="312" t="s">
        <v>1330</v>
      </c>
      <c r="I124" s="312" t="s">
        <v>1325</v>
      </c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</row>
    <row r="125" spans="1:26" ht="15" customHeight="1">
      <c r="A125" s="311">
        <v>83</v>
      </c>
      <c r="B125" s="312">
        <v>70287</v>
      </c>
      <c r="C125" s="312" t="s">
        <v>1442</v>
      </c>
      <c r="D125" s="312" t="s">
        <v>1443</v>
      </c>
      <c r="E125" s="312" t="s">
        <v>1370</v>
      </c>
      <c r="F125" s="313">
        <v>10</v>
      </c>
      <c r="G125" s="315">
        <v>45368</v>
      </c>
      <c r="H125" s="312" t="s">
        <v>1333</v>
      </c>
      <c r="I125" s="312" t="s">
        <v>1325</v>
      </c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</row>
    <row r="126" spans="1:26" ht="15" customHeight="1">
      <c r="A126" s="311">
        <v>84</v>
      </c>
      <c r="B126" s="312">
        <v>70290</v>
      </c>
      <c r="C126" s="312" t="s">
        <v>1442</v>
      </c>
      <c r="D126" s="312" t="s">
        <v>1443</v>
      </c>
      <c r="E126" s="312" t="s">
        <v>1370</v>
      </c>
      <c r="F126" s="313">
        <v>10</v>
      </c>
      <c r="G126" s="315">
        <v>45368</v>
      </c>
      <c r="H126" s="312" t="s">
        <v>1333</v>
      </c>
      <c r="I126" s="312" t="s">
        <v>1325</v>
      </c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</row>
    <row r="127" spans="1:26" ht="15" customHeight="1">
      <c r="A127" s="311">
        <v>85</v>
      </c>
      <c r="B127" s="312">
        <v>70292</v>
      </c>
      <c r="C127" s="312" t="s">
        <v>1444</v>
      </c>
      <c r="D127" s="312" t="s">
        <v>1443</v>
      </c>
      <c r="E127" s="312" t="s">
        <v>1370</v>
      </c>
      <c r="F127" s="313">
        <v>10</v>
      </c>
      <c r="G127" s="315">
        <v>45376</v>
      </c>
      <c r="H127" s="312" t="s">
        <v>1333</v>
      </c>
      <c r="I127" s="312" t="s">
        <v>1325</v>
      </c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</row>
    <row r="128" spans="1:26" ht="15" customHeight="1">
      <c r="A128" s="311">
        <v>86</v>
      </c>
      <c r="B128" s="312">
        <v>70293</v>
      </c>
      <c r="C128" s="312" t="s">
        <v>1442</v>
      </c>
      <c r="D128" s="312" t="s">
        <v>1443</v>
      </c>
      <c r="E128" s="312" t="s">
        <v>1370</v>
      </c>
      <c r="F128" s="313">
        <v>10</v>
      </c>
      <c r="G128" s="315">
        <v>45368</v>
      </c>
      <c r="H128" s="312" t="s">
        <v>1333</v>
      </c>
      <c r="I128" s="312" t="s">
        <v>1325</v>
      </c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</row>
    <row r="129" spans="1:26" ht="15" customHeight="1">
      <c r="A129" s="311">
        <v>87</v>
      </c>
      <c r="B129" s="312">
        <v>70294</v>
      </c>
      <c r="C129" s="312" t="s">
        <v>1445</v>
      </c>
      <c r="D129" s="312" t="s">
        <v>1443</v>
      </c>
      <c r="E129" s="312" t="s">
        <v>1370</v>
      </c>
      <c r="F129" s="313">
        <v>10</v>
      </c>
      <c r="G129" s="316"/>
      <c r="H129" s="312" t="s">
        <v>1333</v>
      </c>
      <c r="I129" s="312" t="s">
        <v>1325</v>
      </c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</row>
    <row r="130" spans="1:26" ht="15" customHeight="1">
      <c r="A130" s="311">
        <v>88</v>
      </c>
      <c r="B130" s="312">
        <v>70295</v>
      </c>
      <c r="C130" s="312" t="s">
        <v>1445</v>
      </c>
      <c r="D130" s="312" t="s">
        <v>1443</v>
      </c>
      <c r="E130" s="312" t="s">
        <v>1370</v>
      </c>
      <c r="F130" s="313">
        <v>10</v>
      </c>
      <c r="G130" s="316"/>
      <c r="H130" s="312" t="s">
        <v>1333</v>
      </c>
      <c r="I130" s="312" t="s">
        <v>1325</v>
      </c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</row>
    <row r="131" spans="1:26" ht="15" customHeight="1">
      <c r="A131" s="311">
        <v>89</v>
      </c>
      <c r="B131" s="312">
        <v>70296</v>
      </c>
      <c r="C131" s="312" t="s">
        <v>1445</v>
      </c>
      <c r="D131" s="312" t="s">
        <v>1443</v>
      </c>
      <c r="E131" s="312" t="s">
        <v>1370</v>
      </c>
      <c r="F131" s="313">
        <v>10</v>
      </c>
      <c r="G131" s="316"/>
      <c r="H131" s="312" t="s">
        <v>1333</v>
      </c>
      <c r="I131" s="312" t="s">
        <v>1325</v>
      </c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</row>
    <row r="132" spans="1:26" ht="15" customHeight="1">
      <c r="A132" s="311">
        <v>90</v>
      </c>
      <c r="B132" s="312">
        <v>70297</v>
      </c>
      <c r="C132" s="312" t="s">
        <v>1442</v>
      </c>
      <c r="D132" s="312" t="s">
        <v>1443</v>
      </c>
      <c r="E132" s="312" t="s">
        <v>1370</v>
      </c>
      <c r="F132" s="313">
        <v>10</v>
      </c>
      <c r="G132" s="315">
        <v>45368</v>
      </c>
      <c r="H132" s="312" t="s">
        <v>1333</v>
      </c>
      <c r="I132" s="312" t="s">
        <v>1325</v>
      </c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</row>
    <row r="133" spans="1:26" ht="15" customHeight="1">
      <c r="A133" s="311">
        <v>91</v>
      </c>
      <c r="B133" s="312">
        <v>70298</v>
      </c>
      <c r="C133" s="312" t="s">
        <v>1444</v>
      </c>
      <c r="D133" s="312" t="s">
        <v>1443</v>
      </c>
      <c r="E133" s="312" t="s">
        <v>1370</v>
      </c>
      <c r="F133" s="313">
        <v>10</v>
      </c>
      <c r="G133" s="315">
        <v>45376</v>
      </c>
      <c r="H133" s="312" t="s">
        <v>1333</v>
      </c>
      <c r="I133" s="312" t="s">
        <v>1325</v>
      </c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</row>
    <row r="134" spans="1:26" ht="15" customHeight="1">
      <c r="A134" s="311">
        <v>92</v>
      </c>
      <c r="B134" s="312">
        <v>70300</v>
      </c>
      <c r="C134" s="312" t="s">
        <v>1442</v>
      </c>
      <c r="D134" s="312" t="s">
        <v>1443</v>
      </c>
      <c r="E134" s="312" t="s">
        <v>1370</v>
      </c>
      <c r="F134" s="313">
        <v>10</v>
      </c>
      <c r="G134" s="315">
        <v>45368</v>
      </c>
      <c r="H134" s="312" t="s">
        <v>1333</v>
      </c>
      <c r="I134" s="312" t="s">
        <v>1325</v>
      </c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</row>
    <row r="135" spans="1:26" ht="15" customHeight="1">
      <c r="A135" s="311">
        <v>93</v>
      </c>
      <c r="B135" s="312">
        <v>70301</v>
      </c>
      <c r="C135" s="312" t="s">
        <v>1446</v>
      </c>
      <c r="D135" s="312" t="s">
        <v>1447</v>
      </c>
      <c r="E135" s="312" t="s">
        <v>1370</v>
      </c>
      <c r="F135" s="313">
        <v>10</v>
      </c>
      <c r="G135" s="315">
        <v>45374</v>
      </c>
      <c r="H135" s="312" t="s">
        <v>1341</v>
      </c>
      <c r="I135" s="312" t="s">
        <v>1345</v>
      </c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</row>
    <row r="136" spans="1:26" ht="15" customHeight="1">
      <c r="A136" s="311">
        <v>94</v>
      </c>
      <c r="B136" s="312">
        <v>70302</v>
      </c>
      <c r="C136" s="312" t="s">
        <v>1446</v>
      </c>
      <c r="D136" s="312" t="s">
        <v>1447</v>
      </c>
      <c r="E136" s="312" t="s">
        <v>1370</v>
      </c>
      <c r="F136" s="313">
        <v>10</v>
      </c>
      <c r="G136" s="315">
        <v>45374</v>
      </c>
      <c r="H136" s="312" t="s">
        <v>1341</v>
      </c>
      <c r="I136" s="312" t="s">
        <v>1345</v>
      </c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</row>
    <row r="137" spans="1:26" ht="15" customHeight="1">
      <c r="A137" s="311">
        <v>95</v>
      </c>
      <c r="B137" s="312">
        <v>70303</v>
      </c>
      <c r="C137" s="312" t="s">
        <v>1446</v>
      </c>
      <c r="D137" s="312" t="s">
        <v>1447</v>
      </c>
      <c r="E137" s="312" t="s">
        <v>1370</v>
      </c>
      <c r="F137" s="313">
        <v>10</v>
      </c>
      <c r="G137" s="315">
        <v>45374</v>
      </c>
      <c r="H137" s="312" t="s">
        <v>1341</v>
      </c>
      <c r="I137" s="312" t="s">
        <v>1345</v>
      </c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</row>
    <row r="138" spans="1:26" ht="15" customHeight="1">
      <c r="A138" s="311">
        <v>96</v>
      </c>
      <c r="B138" s="312">
        <v>70304</v>
      </c>
      <c r="C138" s="312" t="s">
        <v>1446</v>
      </c>
      <c r="D138" s="312" t="s">
        <v>1447</v>
      </c>
      <c r="E138" s="312" t="s">
        <v>1370</v>
      </c>
      <c r="F138" s="313">
        <v>10</v>
      </c>
      <c r="G138" s="315">
        <v>45374</v>
      </c>
      <c r="H138" s="312" t="s">
        <v>1341</v>
      </c>
      <c r="I138" s="312" t="s">
        <v>1345</v>
      </c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</row>
    <row r="139" spans="1:26" ht="15" customHeight="1">
      <c r="A139" s="311">
        <v>97</v>
      </c>
      <c r="B139" s="312">
        <v>70305</v>
      </c>
      <c r="C139" s="312" t="s">
        <v>1446</v>
      </c>
      <c r="D139" s="312" t="s">
        <v>1447</v>
      </c>
      <c r="E139" s="312" t="s">
        <v>1370</v>
      </c>
      <c r="F139" s="313">
        <v>10</v>
      </c>
      <c r="G139" s="315">
        <v>45374</v>
      </c>
      <c r="H139" s="312" t="s">
        <v>1341</v>
      </c>
      <c r="I139" s="312" t="s">
        <v>1345</v>
      </c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</row>
    <row r="140" spans="1:26" ht="15" customHeight="1">
      <c r="A140" s="311">
        <v>98</v>
      </c>
      <c r="B140" s="312">
        <v>70307</v>
      </c>
      <c r="C140" s="312" t="s">
        <v>1448</v>
      </c>
      <c r="D140" s="312" t="s">
        <v>1449</v>
      </c>
      <c r="E140" s="312" t="s">
        <v>1370</v>
      </c>
      <c r="F140" s="313">
        <v>10</v>
      </c>
      <c r="G140" s="312">
        <v>45599</v>
      </c>
      <c r="H140" s="312" t="s">
        <v>1324</v>
      </c>
      <c r="I140" s="312" t="s">
        <v>1325</v>
      </c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</row>
    <row r="141" spans="1:26" ht="15" customHeight="1">
      <c r="A141" s="311">
        <v>99</v>
      </c>
      <c r="B141" s="312">
        <v>70308</v>
      </c>
      <c r="C141" s="312" t="s">
        <v>1448</v>
      </c>
      <c r="D141" s="312" t="s">
        <v>1449</v>
      </c>
      <c r="E141" s="312" t="s">
        <v>1370</v>
      </c>
      <c r="F141" s="313">
        <v>10</v>
      </c>
      <c r="G141" s="312">
        <v>45599</v>
      </c>
      <c r="H141" s="312" t="s">
        <v>1324</v>
      </c>
      <c r="I141" s="312" t="s">
        <v>1325</v>
      </c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</row>
    <row r="142" spans="1:26" ht="15" customHeight="1">
      <c r="A142" s="311">
        <v>100</v>
      </c>
      <c r="B142" s="312">
        <v>70309</v>
      </c>
      <c r="C142" s="312" t="s">
        <v>1450</v>
      </c>
      <c r="D142" s="312" t="s">
        <v>1451</v>
      </c>
      <c r="E142" s="312" t="s">
        <v>1370</v>
      </c>
      <c r="F142" s="313">
        <v>10</v>
      </c>
      <c r="G142" s="315">
        <v>45368</v>
      </c>
      <c r="H142" s="312" t="s">
        <v>1324</v>
      </c>
      <c r="I142" s="312" t="s">
        <v>1325</v>
      </c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</row>
    <row r="143" spans="1:26" ht="15" customHeight="1">
      <c r="A143" s="311">
        <v>101</v>
      </c>
      <c r="B143" s="312">
        <v>70310</v>
      </c>
      <c r="C143" s="312" t="s">
        <v>1452</v>
      </c>
      <c r="D143" s="312" t="s">
        <v>1453</v>
      </c>
      <c r="E143" s="312" t="s">
        <v>1370</v>
      </c>
      <c r="F143" s="313">
        <v>10</v>
      </c>
      <c r="G143" s="315">
        <v>45368</v>
      </c>
      <c r="H143" s="312" t="s">
        <v>1324</v>
      </c>
      <c r="I143" s="312" t="s">
        <v>1325</v>
      </c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</row>
    <row r="144" spans="1:26" ht="15" customHeight="1">
      <c r="A144" s="311">
        <v>102</v>
      </c>
      <c r="B144" s="312">
        <v>70311</v>
      </c>
      <c r="C144" s="312" t="s">
        <v>1354</v>
      </c>
      <c r="D144" s="312" t="s">
        <v>1454</v>
      </c>
      <c r="E144" s="312" t="s">
        <v>1370</v>
      </c>
      <c r="F144" s="313">
        <v>10</v>
      </c>
      <c r="G144" s="315">
        <v>45368</v>
      </c>
      <c r="H144" s="312" t="s">
        <v>1324</v>
      </c>
      <c r="I144" s="312" t="s">
        <v>1325</v>
      </c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</row>
    <row r="145" spans="1:26" ht="15" customHeight="1">
      <c r="A145" s="311">
        <v>103</v>
      </c>
      <c r="B145" s="312">
        <v>70312</v>
      </c>
      <c r="C145" s="312" t="s">
        <v>1380</v>
      </c>
      <c r="D145" s="312" t="s">
        <v>1455</v>
      </c>
      <c r="E145" s="312" t="s">
        <v>1370</v>
      </c>
      <c r="F145" s="313">
        <v>10</v>
      </c>
      <c r="G145" s="315">
        <v>45368</v>
      </c>
      <c r="H145" s="312" t="s">
        <v>1324</v>
      </c>
      <c r="I145" s="312" t="s">
        <v>1325</v>
      </c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</row>
    <row r="146" spans="1:26" ht="15" customHeight="1">
      <c r="A146" s="311">
        <v>104</v>
      </c>
      <c r="B146" s="312">
        <v>70313</v>
      </c>
      <c r="C146" s="312" t="s">
        <v>1354</v>
      </c>
      <c r="D146" s="312" t="s">
        <v>1454</v>
      </c>
      <c r="E146" s="312" t="s">
        <v>1370</v>
      </c>
      <c r="F146" s="313">
        <v>10</v>
      </c>
      <c r="G146" s="315">
        <v>45368</v>
      </c>
      <c r="H146" s="312" t="s">
        <v>1324</v>
      </c>
      <c r="I146" s="312" t="s">
        <v>1325</v>
      </c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</row>
    <row r="147" spans="1:26" ht="15" customHeight="1">
      <c r="A147" s="311">
        <v>105</v>
      </c>
      <c r="B147" s="312">
        <v>70314</v>
      </c>
      <c r="C147" s="312" t="s">
        <v>1354</v>
      </c>
      <c r="D147" s="312" t="s">
        <v>1454</v>
      </c>
      <c r="E147" s="312" t="s">
        <v>1370</v>
      </c>
      <c r="F147" s="313">
        <v>10</v>
      </c>
      <c r="G147" s="315">
        <v>45368</v>
      </c>
      <c r="H147" s="312" t="s">
        <v>1324</v>
      </c>
      <c r="I147" s="312" t="s">
        <v>1325</v>
      </c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</row>
    <row r="148" spans="1:26" ht="15" customHeight="1">
      <c r="A148" s="311">
        <v>106</v>
      </c>
      <c r="B148" s="312">
        <v>70315</v>
      </c>
      <c r="C148" s="312" t="s">
        <v>1456</v>
      </c>
      <c r="D148" s="312" t="s">
        <v>1457</v>
      </c>
      <c r="E148" s="312" t="s">
        <v>1370</v>
      </c>
      <c r="F148" s="313">
        <v>10</v>
      </c>
      <c r="G148" s="312">
        <v>45538</v>
      </c>
      <c r="H148" s="312" t="s">
        <v>1324</v>
      </c>
      <c r="I148" s="312" t="s">
        <v>1325</v>
      </c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</row>
    <row r="149" spans="1:26" ht="15" customHeight="1">
      <c r="A149" s="311">
        <v>107</v>
      </c>
      <c r="B149" s="312">
        <v>70316</v>
      </c>
      <c r="C149" s="312" t="s">
        <v>1456</v>
      </c>
      <c r="D149" s="312" t="s">
        <v>1457</v>
      </c>
      <c r="E149" s="312" t="s">
        <v>1370</v>
      </c>
      <c r="F149" s="313">
        <v>10</v>
      </c>
      <c r="G149" s="312">
        <v>45538</v>
      </c>
      <c r="H149" s="312" t="s">
        <v>1324</v>
      </c>
      <c r="I149" s="312" t="s">
        <v>1325</v>
      </c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</row>
    <row r="150" spans="1:26" ht="15" customHeight="1">
      <c r="A150" s="311">
        <v>108</v>
      </c>
      <c r="B150" s="312">
        <v>70317</v>
      </c>
      <c r="C150" s="312" t="s">
        <v>1456</v>
      </c>
      <c r="D150" s="312" t="s">
        <v>1457</v>
      </c>
      <c r="E150" s="312" t="s">
        <v>1370</v>
      </c>
      <c r="F150" s="313">
        <v>10</v>
      </c>
      <c r="G150" s="312">
        <v>45538</v>
      </c>
      <c r="H150" s="312" t="s">
        <v>1324</v>
      </c>
      <c r="I150" s="312" t="s">
        <v>1325</v>
      </c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</row>
    <row r="151" spans="1:26" ht="15" customHeight="1">
      <c r="A151" s="311">
        <v>109</v>
      </c>
      <c r="B151" s="312">
        <v>70318</v>
      </c>
      <c r="C151" s="312" t="s">
        <v>1456</v>
      </c>
      <c r="D151" s="312" t="s">
        <v>1457</v>
      </c>
      <c r="E151" s="312" t="s">
        <v>1370</v>
      </c>
      <c r="F151" s="313">
        <v>10</v>
      </c>
      <c r="G151" s="312">
        <v>45538</v>
      </c>
      <c r="H151" s="312" t="s">
        <v>1324</v>
      </c>
      <c r="I151" s="312" t="s">
        <v>1325</v>
      </c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</row>
    <row r="152" spans="1:26" ht="15" customHeight="1">
      <c r="A152" s="311">
        <v>110</v>
      </c>
      <c r="B152" s="312">
        <v>70319</v>
      </c>
      <c r="C152" s="312" t="s">
        <v>1458</v>
      </c>
      <c r="D152" s="312" t="s">
        <v>1459</v>
      </c>
      <c r="E152" s="312" t="s">
        <v>1365</v>
      </c>
      <c r="F152" s="313">
        <v>10</v>
      </c>
      <c r="G152" s="315">
        <v>45368</v>
      </c>
      <c r="H152" s="312" t="s">
        <v>1324</v>
      </c>
      <c r="I152" s="312" t="s">
        <v>1325</v>
      </c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</row>
    <row r="153" spans="1:26" ht="15" customHeight="1">
      <c r="A153" s="311">
        <v>111</v>
      </c>
      <c r="B153" s="312">
        <v>70320</v>
      </c>
      <c r="C153" s="312" t="s">
        <v>1456</v>
      </c>
      <c r="D153" s="312" t="s">
        <v>1457</v>
      </c>
      <c r="E153" s="312" t="s">
        <v>1370</v>
      </c>
      <c r="F153" s="313">
        <v>10</v>
      </c>
      <c r="G153" s="312">
        <v>45538</v>
      </c>
      <c r="H153" s="312" t="s">
        <v>1324</v>
      </c>
      <c r="I153" s="312" t="s">
        <v>1325</v>
      </c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</row>
    <row r="154" spans="1:26" ht="15" customHeight="1">
      <c r="A154" s="311">
        <v>112</v>
      </c>
      <c r="B154" s="312">
        <v>70321</v>
      </c>
      <c r="C154" s="312" t="s">
        <v>1380</v>
      </c>
      <c r="D154" s="312" t="s">
        <v>1460</v>
      </c>
      <c r="E154" s="312" t="s">
        <v>1370</v>
      </c>
      <c r="F154" s="313">
        <v>10</v>
      </c>
      <c r="G154" s="315">
        <v>45376</v>
      </c>
      <c r="H154" s="312" t="s">
        <v>1324</v>
      </c>
      <c r="I154" s="312" t="s">
        <v>1325</v>
      </c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</row>
    <row r="155" spans="1:26" ht="15" customHeight="1">
      <c r="A155" s="311">
        <v>113</v>
      </c>
      <c r="B155" s="312">
        <v>70322</v>
      </c>
      <c r="C155" s="312" t="s">
        <v>1461</v>
      </c>
      <c r="D155" s="312" t="s">
        <v>1462</v>
      </c>
      <c r="E155" s="312" t="s">
        <v>1365</v>
      </c>
      <c r="F155" s="313">
        <v>10</v>
      </c>
      <c r="G155" s="315">
        <v>45376</v>
      </c>
      <c r="H155" s="312" t="s">
        <v>1327</v>
      </c>
      <c r="I155" s="312" t="s">
        <v>1348</v>
      </c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</row>
    <row r="156" spans="1:26" ht="15" customHeight="1">
      <c r="A156" s="311">
        <v>114</v>
      </c>
      <c r="B156" s="312">
        <v>70323</v>
      </c>
      <c r="C156" s="312" t="s">
        <v>1461</v>
      </c>
      <c r="D156" s="312" t="s">
        <v>1462</v>
      </c>
      <c r="E156" s="312" t="s">
        <v>1365</v>
      </c>
      <c r="F156" s="313">
        <v>10</v>
      </c>
      <c r="G156" s="315">
        <v>45376</v>
      </c>
      <c r="H156" s="312" t="s">
        <v>1327</v>
      </c>
      <c r="I156" s="312" t="s">
        <v>1348</v>
      </c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</row>
    <row r="157" spans="1:26" ht="15" customHeight="1">
      <c r="A157" s="311">
        <v>115</v>
      </c>
      <c r="B157" s="312">
        <v>70324</v>
      </c>
      <c r="C157" s="312" t="s">
        <v>1461</v>
      </c>
      <c r="D157" s="312" t="s">
        <v>1462</v>
      </c>
      <c r="E157" s="312" t="s">
        <v>1365</v>
      </c>
      <c r="F157" s="313">
        <v>10</v>
      </c>
      <c r="G157" s="315">
        <v>45376</v>
      </c>
      <c r="H157" s="312" t="s">
        <v>1327</v>
      </c>
      <c r="I157" s="312" t="s">
        <v>1348</v>
      </c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</row>
    <row r="158" spans="1:26" ht="15" customHeight="1">
      <c r="A158" s="311">
        <v>116</v>
      </c>
      <c r="B158" s="312">
        <v>70325</v>
      </c>
      <c r="C158" s="312" t="s">
        <v>1461</v>
      </c>
      <c r="D158" s="312" t="s">
        <v>1462</v>
      </c>
      <c r="E158" s="312" t="s">
        <v>1365</v>
      </c>
      <c r="F158" s="313">
        <v>10</v>
      </c>
      <c r="G158" s="315">
        <v>45376</v>
      </c>
      <c r="H158" s="312" t="s">
        <v>1327</v>
      </c>
      <c r="I158" s="312" t="s">
        <v>1348</v>
      </c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</row>
    <row r="159" spans="1:26" ht="15" customHeight="1">
      <c r="A159" s="311">
        <v>117</v>
      </c>
      <c r="B159" s="312">
        <v>70326</v>
      </c>
      <c r="C159" s="312" t="s">
        <v>1461</v>
      </c>
      <c r="D159" s="312" t="s">
        <v>1462</v>
      </c>
      <c r="E159" s="312" t="s">
        <v>1365</v>
      </c>
      <c r="F159" s="313">
        <v>10</v>
      </c>
      <c r="G159" s="315">
        <v>45376</v>
      </c>
      <c r="H159" s="312" t="s">
        <v>1327</v>
      </c>
      <c r="I159" s="312" t="s">
        <v>1348</v>
      </c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</row>
    <row r="160" spans="1:26" ht="15" customHeight="1">
      <c r="A160" s="311">
        <v>118</v>
      </c>
      <c r="B160" s="312">
        <v>70327</v>
      </c>
      <c r="C160" s="312" t="s">
        <v>1463</v>
      </c>
      <c r="D160" s="312" t="s">
        <v>1462</v>
      </c>
      <c r="E160" s="312" t="s">
        <v>1365</v>
      </c>
      <c r="F160" s="313">
        <v>10</v>
      </c>
      <c r="G160" s="315">
        <v>45376</v>
      </c>
      <c r="H160" s="312" t="s">
        <v>1327</v>
      </c>
      <c r="I160" s="312" t="s">
        <v>1348</v>
      </c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</row>
    <row r="161" spans="1:26" ht="15" customHeight="1">
      <c r="A161" s="311">
        <v>119</v>
      </c>
      <c r="B161" s="312">
        <v>70328</v>
      </c>
      <c r="C161" s="312" t="s">
        <v>1463</v>
      </c>
      <c r="D161" s="312" t="s">
        <v>1462</v>
      </c>
      <c r="E161" s="312" t="s">
        <v>1365</v>
      </c>
      <c r="F161" s="313">
        <v>10</v>
      </c>
      <c r="G161" s="315">
        <v>45376</v>
      </c>
      <c r="H161" s="312" t="s">
        <v>1327</v>
      </c>
      <c r="I161" s="312" t="s">
        <v>1348</v>
      </c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</row>
    <row r="162" spans="1:26" ht="15" customHeight="1">
      <c r="A162" s="311">
        <v>120</v>
      </c>
      <c r="B162" s="312">
        <v>70329</v>
      </c>
      <c r="C162" s="312" t="s">
        <v>1464</v>
      </c>
      <c r="D162" s="316"/>
      <c r="E162" s="312" t="s">
        <v>1365</v>
      </c>
      <c r="F162" s="313">
        <v>10</v>
      </c>
      <c r="G162" s="316"/>
      <c r="H162" s="312" t="s">
        <v>1327</v>
      </c>
      <c r="I162" s="312" t="s">
        <v>1348</v>
      </c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</row>
    <row r="163" spans="1:26" ht="15" customHeight="1">
      <c r="A163" s="311">
        <v>121</v>
      </c>
      <c r="B163" s="312">
        <v>70330</v>
      </c>
      <c r="C163" s="312" t="s">
        <v>1464</v>
      </c>
      <c r="D163" s="316"/>
      <c r="E163" s="312" t="s">
        <v>1365</v>
      </c>
      <c r="F163" s="313">
        <v>10</v>
      </c>
      <c r="G163" s="316"/>
      <c r="H163" s="312" t="s">
        <v>1327</v>
      </c>
      <c r="I163" s="312" t="s">
        <v>1348</v>
      </c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</row>
    <row r="164" spans="1:26" ht="15" customHeight="1">
      <c r="A164" s="311">
        <v>122</v>
      </c>
      <c r="B164" s="312">
        <v>70331</v>
      </c>
      <c r="C164" s="312" t="s">
        <v>1465</v>
      </c>
      <c r="D164" s="312" t="s">
        <v>1369</v>
      </c>
      <c r="E164" s="312" t="s">
        <v>1370</v>
      </c>
      <c r="F164" s="313">
        <v>10</v>
      </c>
      <c r="G164" s="315">
        <v>45377</v>
      </c>
      <c r="H164" s="312" t="s">
        <v>1339</v>
      </c>
      <c r="I164" s="312" t="s">
        <v>1345</v>
      </c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</row>
    <row r="165" spans="1:26" ht="15" customHeight="1">
      <c r="A165" s="311">
        <v>123</v>
      </c>
      <c r="B165" s="312">
        <v>70332</v>
      </c>
      <c r="C165" s="312" t="s">
        <v>1465</v>
      </c>
      <c r="D165" s="312" t="s">
        <v>1369</v>
      </c>
      <c r="E165" s="312" t="s">
        <v>1370</v>
      </c>
      <c r="F165" s="313">
        <v>10</v>
      </c>
      <c r="G165" s="315">
        <v>45377</v>
      </c>
      <c r="H165" s="312" t="s">
        <v>1339</v>
      </c>
      <c r="I165" s="312" t="s">
        <v>1345</v>
      </c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</row>
    <row r="166" spans="1:26" ht="15" customHeight="1">
      <c r="A166" s="311">
        <v>124</v>
      </c>
      <c r="B166" s="312">
        <v>70333</v>
      </c>
      <c r="C166" s="312" t="s">
        <v>1465</v>
      </c>
      <c r="D166" s="312" t="s">
        <v>1369</v>
      </c>
      <c r="E166" s="312" t="s">
        <v>1370</v>
      </c>
      <c r="F166" s="313">
        <v>10</v>
      </c>
      <c r="G166" s="315">
        <v>45377</v>
      </c>
      <c r="H166" s="312" t="s">
        <v>1339</v>
      </c>
      <c r="I166" s="312" t="s">
        <v>1345</v>
      </c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</row>
    <row r="167" spans="1:26" ht="15" customHeight="1">
      <c r="A167" s="311">
        <v>125</v>
      </c>
      <c r="B167" s="312">
        <v>70334</v>
      </c>
      <c r="C167" s="312" t="s">
        <v>1465</v>
      </c>
      <c r="D167" s="312" t="s">
        <v>1369</v>
      </c>
      <c r="E167" s="312" t="s">
        <v>1370</v>
      </c>
      <c r="F167" s="313">
        <v>10</v>
      </c>
      <c r="G167" s="315">
        <v>45377</v>
      </c>
      <c r="H167" s="312" t="s">
        <v>1339</v>
      </c>
      <c r="I167" s="312" t="s">
        <v>1345</v>
      </c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</row>
    <row r="168" spans="1:26" ht="15" customHeight="1">
      <c r="A168" s="311">
        <v>126</v>
      </c>
      <c r="B168" s="312">
        <v>70335</v>
      </c>
      <c r="C168" s="312" t="s">
        <v>1465</v>
      </c>
      <c r="D168" s="312" t="s">
        <v>1369</v>
      </c>
      <c r="E168" s="312" t="s">
        <v>1370</v>
      </c>
      <c r="F168" s="313">
        <v>10</v>
      </c>
      <c r="G168" s="315">
        <v>45377</v>
      </c>
      <c r="H168" s="312" t="s">
        <v>1339</v>
      </c>
      <c r="I168" s="312" t="s">
        <v>1345</v>
      </c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</row>
    <row r="169" spans="1:26" ht="15" customHeight="1">
      <c r="A169" s="311">
        <v>127</v>
      </c>
      <c r="B169" s="312">
        <v>70336</v>
      </c>
      <c r="C169" s="312" t="s">
        <v>1466</v>
      </c>
      <c r="D169" s="312" t="s">
        <v>1369</v>
      </c>
      <c r="E169" s="312" t="s">
        <v>1370</v>
      </c>
      <c r="F169" s="313">
        <v>10</v>
      </c>
      <c r="G169" s="315">
        <v>45377</v>
      </c>
      <c r="H169" s="312" t="s">
        <v>1339</v>
      </c>
      <c r="I169" s="312" t="s">
        <v>1345</v>
      </c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</row>
    <row r="170" spans="1:26" ht="15" customHeight="1">
      <c r="A170" s="311">
        <v>128</v>
      </c>
      <c r="B170" s="312">
        <v>70337</v>
      </c>
      <c r="C170" s="312" t="s">
        <v>1467</v>
      </c>
      <c r="D170" s="312" t="s">
        <v>1369</v>
      </c>
      <c r="E170" s="312" t="s">
        <v>1370</v>
      </c>
      <c r="F170" s="313">
        <v>10</v>
      </c>
      <c r="G170" s="315">
        <v>45377</v>
      </c>
      <c r="H170" s="312" t="s">
        <v>1339</v>
      </c>
      <c r="I170" s="312" t="s">
        <v>1345</v>
      </c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</row>
    <row r="171" spans="1:26" ht="15" customHeight="1">
      <c r="A171" s="311">
        <v>129</v>
      </c>
      <c r="B171" s="312">
        <v>70338</v>
      </c>
      <c r="C171" s="312" t="s">
        <v>1467</v>
      </c>
      <c r="D171" s="312" t="s">
        <v>1369</v>
      </c>
      <c r="E171" s="312" t="s">
        <v>1370</v>
      </c>
      <c r="F171" s="313">
        <v>10</v>
      </c>
      <c r="G171" s="315">
        <v>45377</v>
      </c>
      <c r="H171" s="312" t="s">
        <v>1339</v>
      </c>
      <c r="I171" s="312" t="s">
        <v>1345</v>
      </c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</row>
    <row r="172" spans="1:26" ht="15" customHeight="1">
      <c r="A172" s="311">
        <v>130</v>
      </c>
      <c r="B172" s="312">
        <v>70339</v>
      </c>
      <c r="C172" s="312" t="s">
        <v>1468</v>
      </c>
      <c r="D172" s="312" t="s">
        <v>1369</v>
      </c>
      <c r="E172" s="312" t="s">
        <v>1370</v>
      </c>
      <c r="F172" s="313">
        <v>10</v>
      </c>
      <c r="G172" s="315">
        <v>45377</v>
      </c>
      <c r="H172" s="312" t="s">
        <v>1339</v>
      </c>
      <c r="I172" s="312" t="s">
        <v>1345</v>
      </c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</row>
    <row r="173" spans="1:26" ht="15" customHeight="1">
      <c r="A173" s="311">
        <v>131</v>
      </c>
      <c r="B173" s="312">
        <v>70340</v>
      </c>
      <c r="C173" s="312" t="s">
        <v>1469</v>
      </c>
      <c r="D173" s="312" t="s">
        <v>1369</v>
      </c>
      <c r="E173" s="312" t="s">
        <v>1370</v>
      </c>
      <c r="F173" s="313">
        <v>10</v>
      </c>
      <c r="G173" s="315">
        <v>45377</v>
      </c>
      <c r="H173" s="312" t="s">
        <v>1339</v>
      </c>
      <c r="I173" s="312" t="s">
        <v>1345</v>
      </c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</row>
    <row r="174" spans="1:26" ht="15" customHeight="1">
      <c r="A174" s="311">
        <v>132</v>
      </c>
      <c r="B174" s="312">
        <v>70341</v>
      </c>
      <c r="C174" s="312" t="s">
        <v>1469</v>
      </c>
      <c r="D174" s="312" t="s">
        <v>1369</v>
      </c>
      <c r="E174" s="312" t="s">
        <v>1370</v>
      </c>
      <c r="F174" s="313">
        <v>10</v>
      </c>
      <c r="G174" s="315">
        <v>45377</v>
      </c>
      <c r="H174" s="312" t="s">
        <v>1339</v>
      </c>
      <c r="I174" s="312" t="s">
        <v>1345</v>
      </c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</row>
    <row r="175" spans="1:26" ht="15" customHeight="1">
      <c r="A175" s="311">
        <v>133</v>
      </c>
      <c r="B175" s="312">
        <v>70342</v>
      </c>
      <c r="C175" s="312" t="s">
        <v>1469</v>
      </c>
      <c r="D175" s="312" t="s">
        <v>1369</v>
      </c>
      <c r="E175" s="312" t="s">
        <v>1370</v>
      </c>
      <c r="F175" s="313">
        <v>10</v>
      </c>
      <c r="G175" s="315">
        <v>45377</v>
      </c>
      <c r="H175" s="312" t="s">
        <v>1339</v>
      </c>
      <c r="I175" s="312" t="s">
        <v>1345</v>
      </c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</row>
    <row r="176" spans="1:26" ht="15" customHeight="1">
      <c r="A176" s="311">
        <v>134</v>
      </c>
      <c r="B176" s="312">
        <v>70343</v>
      </c>
      <c r="C176" s="312" t="s">
        <v>1469</v>
      </c>
      <c r="D176" s="312" t="s">
        <v>1369</v>
      </c>
      <c r="E176" s="312" t="s">
        <v>1370</v>
      </c>
      <c r="F176" s="313">
        <v>10</v>
      </c>
      <c r="G176" s="315">
        <v>45377</v>
      </c>
      <c r="H176" s="312" t="s">
        <v>1339</v>
      </c>
      <c r="I176" s="312" t="s">
        <v>1345</v>
      </c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</row>
    <row r="177" spans="1:26" ht="15" customHeight="1">
      <c r="A177" s="311">
        <v>135</v>
      </c>
      <c r="B177" s="312">
        <v>70344</v>
      </c>
      <c r="C177" s="312" t="s">
        <v>1469</v>
      </c>
      <c r="D177" s="312" t="s">
        <v>1369</v>
      </c>
      <c r="E177" s="312" t="s">
        <v>1370</v>
      </c>
      <c r="F177" s="313">
        <v>10</v>
      </c>
      <c r="G177" s="315">
        <v>45377</v>
      </c>
      <c r="H177" s="312" t="s">
        <v>1339</v>
      </c>
      <c r="I177" s="312" t="s">
        <v>1345</v>
      </c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</row>
    <row r="178" spans="1:26" ht="15" customHeight="1">
      <c r="A178" s="311">
        <v>136</v>
      </c>
      <c r="B178" s="312">
        <v>70345</v>
      </c>
      <c r="C178" s="312" t="s">
        <v>1470</v>
      </c>
      <c r="D178" s="312" t="s">
        <v>1369</v>
      </c>
      <c r="E178" s="312" t="s">
        <v>1370</v>
      </c>
      <c r="F178" s="313">
        <v>10</v>
      </c>
      <c r="G178" s="315">
        <v>45377</v>
      </c>
      <c r="H178" s="312" t="s">
        <v>1339</v>
      </c>
      <c r="I178" s="312" t="s">
        <v>1345</v>
      </c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</row>
    <row r="179" spans="1:26" ht="15" customHeight="1">
      <c r="A179" s="311">
        <v>137</v>
      </c>
      <c r="B179" s="312">
        <v>70346</v>
      </c>
      <c r="C179" s="312" t="s">
        <v>1471</v>
      </c>
      <c r="D179" s="312" t="s">
        <v>1369</v>
      </c>
      <c r="E179" s="312" t="s">
        <v>1370</v>
      </c>
      <c r="F179" s="313">
        <v>10</v>
      </c>
      <c r="G179" s="315">
        <v>45377</v>
      </c>
      <c r="H179" s="312" t="s">
        <v>1339</v>
      </c>
      <c r="I179" s="312" t="s">
        <v>1345</v>
      </c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</row>
    <row r="180" spans="1:26" ht="15" customHeight="1">
      <c r="A180" s="311">
        <v>138</v>
      </c>
      <c r="B180" s="312">
        <v>70347</v>
      </c>
      <c r="C180" s="312" t="s">
        <v>1471</v>
      </c>
      <c r="D180" s="312" t="s">
        <v>1369</v>
      </c>
      <c r="E180" s="312" t="s">
        <v>1370</v>
      </c>
      <c r="F180" s="313">
        <v>10</v>
      </c>
      <c r="G180" s="315">
        <v>45377</v>
      </c>
      <c r="H180" s="312" t="s">
        <v>1339</v>
      </c>
      <c r="I180" s="312" t="s">
        <v>1345</v>
      </c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</row>
    <row r="181" spans="1:26" ht="15" customHeight="1">
      <c r="A181" s="311">
        <v>139</v>
      </c>
      <c r="B181" s="312">
        <v>70348</v>
      </c>
      <c r="C181" s="312" t="s">
        <v>1471</v>
      </c>
      <c r="D181" s="312" t="s">
        <v>1369</v>
      </c>
      <c r="E181" s="312" t="s">
        <v>1370</v>
      </c>
      <c r="F181" s="313">
        <v>10</v>
      </c>
      <c r="G181" s="315">
        <v>45377</v>
      </c>
      <c r="H181" s="312" t="s">
        <v>1339</v>
      </c>
      <c r="I181" s="312" t="s">
        <v>1345</v>
      </c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</row>
    <row r="182" spans="1:26" ht="15" customHeight="1">
      <c r="A182" s="311">
        <v>140</v>
      </c>
      <c r="B182" s="312">
        <v>70349</v>
      </c>
      <c r="C182" s="312" t="s">
        <v>1471</v>
      </c>
      <c r="D182" s="312" t="s">
        <v>1369</v>
      </c>
      <c r="E182" s="312" t="s">
        <v>1370</v>
      </c>
      <c r="F182" s="313">
        <v>10</v>
      </c>
      <c r="G182" s="315">
        <v>45377</v>
      </c>
      <c r="H182" s="312" t="s">
        <v>1339</v>
      </c>
      <c r="I182" s="312" t="s">
        <v>1345</v>
      </c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</row>
    <row r="183" spans="1:26" ht="15" customHeight="1">
      <c r="A183" s="311">
        <v>141</v>
      </c>
      <c r="B183" s="312">
        <v>70350</v>
      </c>
      <c r="C183" s="312" t="s">
        <v>1471</v>
      </c>
      <c r="D183" s="312" t="s">
        <v>1369</v>
      </c>
      <c r="E183" s="312" t="s">
        <v>1370</v>
      </c>
      <c r="F183" s="313">
        <v>10</v>
      </c>
      <c r="G183" s="315">
        <v>45377</v>
      </c>
      <c r="H183" s="312" t="s">
        <v>1339</v>
      </c>
      <c r="I183" s="312" t="s">
        <v>1345</v>
      </c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</row>
    <row r="184" spans="1:26" ht="15" customHeight="1">
      <c r="A184" s="311">
        <v>142</v>
      </c>
      <c r="B184" s="312">
        <v>70351</v>
      </c>
      <c r="C184" s="312" t="s">
        <v>1472</v>
      </c>
      <c r="D184" s="312" t="s">
        <v>1369</v>
      </c>
      <c r="E184" s="312" t="s">
        <v>1370</v>
      </c>
      <c r="F184" s="313">
        <v>10</v>
      </c>
      <c r="G184" s="315">
        <v>45377</v>
      </c>
      <c r="H184" s="312" t="s">
        <v>1339</v>
      </c>
      <c r="I184" s="312" t="s">
        <v>1345</v>
      </c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</row>
    <row r="185" spans="1:26" ht="15" customHeight="1">
      <c r="A185" s="311">
        <v>143</v>
      </c>
      <c r="B185" s="312">
        <v>70352</v>
      </c>
      <c r="C185" s="312" t="s">
        <v>1467</v>
      </c>
      <c r="D185" s="312" t="s">
        <v>1369</v>
      </c>
      <c r="E185" s="312" t="s">
        <v>1370</v>
      </c>
      <c r="F185" s="313">
        <v>10</v>
      </c>
      <c r="G185" s="315">
        <v>45377</v>
      </c>
      <c r="H185" s="312" t="s">
        <v>1339</v>
      </c>
      <c r="I185" s="312" t="s">
        <v>1345</v>
      </c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</row>
    <row r="186" spans="1:26" ht="15" customHeight="1">
      <c r="A186" s="311">
        <v>144</v>
      </c>
      <c r="B186" s="312">
        <v>70353</v>
      </c>
      <c r="C186" s="312" t="s">
        <v>1473</v>
      </c>
      <c r="D186" s="312" t="s">
        <v>1474</v>
      </c>
      <c r="E186" s="312" t="s">
        <v>1370</v>
      </c>
      <c r="F186" s="313">
        <v>10</v>
      </c>
      <c r="G186" s="314">
        <v>45370</v>
      </c>
      <c r="H186" s="312" t="s">
        <v>1322</v>
      </c>
      <c r="I186" s="312" t="s">
        <v>1345</v>
      </c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</row>
    <row r="187" spans="1:26" ht="15" customHeight="1">
      <c r="A187" s="311">
        <v>145</v>
      </c>
      <c r="B187" s="312">
        <v>70354</v>
      </c>
      <c r="C187" s="312" t="s">
        <v>1475</v>
      </c>
      <c r="D187" s="312" t="s">
        <v>1474</v>
      </c>
      <c r="E187" s="312" t="s">
        <v>1370</v>
      </c>
      <c r="F187" s="313">
        <v>10</v>
      </c>
      <c r="G187" s="314">
        <v>45369</v>
      </c>
      <c r="H187" s="312" t="s">
        <v>1322</v>
      </c>
      <c r="I187" s="312" t="s">
        <v>1345</v>
      </c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</row>
    <row r="188" spans="1:26" ht="15" customHeight="1">
      <c r="A188" s="311">
        <v>146</v>
      </c>
      <c r="B188" s="312">
        <v>70355</v>
      </c>
      <c r="C188" s="312" t="s">
        <v>1476</v>
      </c>
      <c r="D188" s="312" t="s">
        <v>1474</v>
      </c>
      <c r="E188" s="312" t="s">
        <v>1370</v>
      </c>
      <c r="F188" s="313">
        <v>10</v>
      </c>
      <c r="G188" s="314">
        <v>45370</v>
      </c>
      <c r="H188" s="312" t="s">
        <v>1322</v>
      </c>
      <c r="I188" s="312" t="s">
        <v>1345</v>
      </c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</row>
    <row r="189" spans="1:26" ht="15" customHeight="1">
      <c r="A189" s="311">
        <v>147</v>
      </c>
      <c r="B189" s="312">
        <v>70356</v>
      </c>
      <c r="C189" s="312" t="s">
        <v>1477</v>
      </c>
      <c r="D189" s="312" t="s">
        <v>1474</v>
      </c>
      <c r="E189" s="312" t="s">
        <v>1370</v>
      </c>
      <c r="F189" s="313">
        <v>10</v>
      </c>
      <c r="G189" s="314">
        <v>45370</v>
      </c>
      <c r="H189" s="312" t="s">
        <v>1322</v>
      </c>
      <c r="I189" s="312" t="s">
        <v>1345</v>
      </c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</row>
    <row r="190" spans="1:26" ht="15" customHeight="1">
      <c r="A190" s="311">
        <v>148</v>
      </c>
      <c r="B190" s="312">
        <v>70357</v>
      </c>
      <c r="C190" s="312" t="s">
        <v>1475</v>
      </c>
      <c r="D190" s="312" t="s">
        <v>1474</v>
      </c>
      <c r="E190" s="312" t="s">
        <v>1370</v>
      </c>
      <c r="F190" s="313">
        <v>10</v>
      </c>
      <c r="G190" s="314">
        <v>45369</v>
      </c>
      <c r="H190" s="312" t="s">
        <v>1322</v>
      </c>
      <c r="I190" s="312" t="s">
        <v>1345</v>
      </c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</row>
    <row r="191" spans="1:26" ht="15" customHeight="1">
      <c r="A191" s="311">
        <v>149</v>
      </c>
      <c r="B191" s="312">
        <v>70358</v>
      </c>
      <c r="C191" s="312" t="s">
        <v>1476</v>
      </c>
      <c r="D191" s="312" t="s">
        <v>1474</v>
      </c>
      <c r="E191" s="312" t="s">
        <v>1370</v>
      </c>
      <c r="F191" s="313">
        <v>10</v>
      </c>
      <c r="G191" s="314">
        <v>45370</v>
      </c>
      <c r="H191" s="312" t="s">
        <v>1322</v>
      </c>
      <c r="I191" s="312" t="s">
        <v>1345</v>
      </c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</row>
    <row r="192" spans="1:26" ht="15" customHeight="1">
      <c r="A192" s="311">
        <v>150</v>
      </c>
      <c r="B192" s="312">
        <v>70359</v>
      </c>
      <c r="C192" s="312" t="s">
        <v>1478</v>
      </c>
      <c r="D192" s="312" t="s">
        <v>1474</v>
      </c>
      <c r="E192" s="312" t="s">
        <v>1370</v>
      </c>
      <c r="F192" s="313">
        <v>10</v>
      </c>
      <c r="G192" s="314">
        <v>45370</v>
      </c>
      <c r="H192" s="312" t="s">
        <v>1322</v>
      </c>
      <c r="I192" s="312" t="s">
        <v>1345</v>
      </c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</row>
    <row r="193" spans="1:26" ht="15" customHeight="1">
      <c r="A193" s="311">
        <v>151</v>
      </c>
      <c r="B193" s="312">
        <v>70360</v>
      </c>
      <c r="C193" s="312" t="s">
        <v>1475</v>
      </c>
      <c r="D193" s="312" t="s">
        <v>1474</v>
      </c>
      <c r="E193" s="312" t="s">
        <v>1370</v>
      </c>
      <c r="F193" s="313">
        <v>10</v>
      </c>
      <c r="G193" s="314">
        <v>45369</v>
      </c>
      <c r="H193" s="312" t="s">
        <v>1322</v>
      </c>
      <c r="I193" s="312" t="s">
        <v>1345</v>
      </c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</row>
    <row r="194" spans="1:26" ht="15" customHeight="1">
      <c r="A194" s="311">
        <v>152</v>
      </c>
      <c r="B194" s="312">
        <v>70361</v>
      </c>
      <c r="C194" s="312" t="s">
        <v>1476</v>
      </c>
      <c r="D194" s="312" t="s">
        <v>1474</v>
      </c>
      <c r="E194" s="312" t="s">
        <v>1370</v>
      </c>
      <c r="F194" s="313">
        <v>10</v>
      </c>
      <c r="G194" s="314">
        <v>45370</v>
      </c>
      <c r="H194" s="312" t="s">
        <v>1322</v>
      </c>
      <c r="I194" s="312" t="s">
        <v>1345</v>
      </c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</row>
    <row r="195" spans="1:26" ht="15" customHeight="1">
      <c r="A195" s="311">
        <v>153</v>
      </c>
      <c r="B195" s="312">
        <v>70362</v>
      </c>
      <c r="C195" s="312" t="s">
        <v>1479</v>
      </c>
      <c r="D195" s="312" t="s">
        <v>1474</v>
      </c>
      <c r="E195" s="312" t="s">
        <v>1370</v>
      </c>
      <c r="F195" s="313">
        <v>10</v>
      </c>
      <c r="G195" s="314">
        <v>45370</v>
      </c>
      <c r="H195" s="312" t="s">
        <v>1322</v>
      </c>
      <c r="I195" s="312" t="s">
        <v>1345</v>
      </c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</row>
    <row r="196" spans="1:26" ht="15" customHeight="1">
      <c r="A196" s="311">
        <v>154</v>
      </c>
      <c r="B196" s="312">
        <v>70363</v>
      </c>
      <c r="C196" s="312" t="s">
        <v>1480</v>
      </c>
      <c r="D196" s="312" t="s">
        <v>1474</v>
      </c>
      <c r="E196" s="312" t="s">
        <v>1370</v>
      </c>
      <c r="F196" s="313">
        <v>10</v>
      </c>
      <c r="G196" s="314">
        <v>45370</v>
      </c>
      <c r="H196" s="312" t="s">
        <v>1322</v>
      </c>
      <c r="I196" s="312" t="s">
        <v>1345</v>
      </c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</row>
    <row r="197" spans="1:26" ht="15" customHeight="1">
      <c r="A197" s="311">
        <v>155</v>
      </c>
      <c r="B197" s="312">
        <v>70364</v>
      </c>
      <c r="C197" s="312" t="s">
        <v>1481</v>
      </c>
      <c r="D197" s="312" t="s">
        <v>1474</v>
      </c>
      <c r="E197" s="312" t="s">
        <v>1370</v>
      </c>
      <c r="F197" s="313">
        <v>10</v>
      </c>
      <c r="G197" s="314">
        <v>45369</v>
      </c>
      <c r="H197" s="312" t="s">
        <v>1322</v>
      </c>
      <c r="I197" s="312" t="s">
        <v>1345</v>
      </c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</row>
    <row r="198" spans="1:26" ht="15" customHeight="1">
      <c r="A198" s="311">
        <v>156</v>
      </c>
      <c r="B198" s="312">
        <v>70365</v>
      </c>
      <c r="C198" s="312" t="s">
        <v>1482</v>
      </c>
      <c r="D198" s="312" t="s">
        <v>1474</v>
      </c>
      <c r="E198" s="312" t="s">
        <v>1370</v>
      </c>
      <c r="F198" s="313">
        <v>10</v>
      </c>
      <c r="G198" s="314">
        <v>45369</v>
      </c>
      <c r="H198" s="312" t="s">
        <v>1322</v>
      </c>
      <c r="I198" s="312" t="s">
        <v>1345</v>
      </c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</row>
    <row r="199" spans="1:26" ht="15" customHeight="1">
      <c r="A199" s="311">
        <v>157</v>
      </c>
      <c r="B199" s="312">
        <v>70366</v>
      </c>
      <c r="C199" s="312" t="s">
        <v>1483</v>
      </c>
      <c r="D199" s="312" t="s">
        <v>1474</v>
      </c>
      <c r="E199" s="312" t="s">
        <v>1370</v>
      </c>
      <c r="F199" s="313">
        <v>10</v>
      </c>
      <c r="G199" s="314">
        <v>45370</v>
      </c>
      <c r="H199" s="312" t="s">
        <v>1322</v>
      </c>
      <c r="I199" s="312" t="s">
        <v>1345</v>
      </c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</row>
    <row r="200" spans="1:26" ht="15" customHeight="1">
      <c r="A200" s="311">
        <v>158</v>
      </c>
      <c r="B200" s="312">
        <v>70367</v>
      </c>
      <c r="C200" s="312" t="s">
        <v>1484</v>
      </c>
      <c r="D200" s="312" t="s">
        <v>1474</v>
      </c>
      <c r="E200" s="312" t="s">
        <v>1370</v>
      </c>
      <c r="F200" s="313">
        <v>10</v>
      </c>
      <c r="G200" s="314">
        <v>45370</v>
      </c>
      <c r="H200" s="312" t="s">
        <v>1322</v>
      </c>
      <c r="I200" s="312" t="s">
        <v>1345</v>
      </c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</row>
    <row r="201" spans="1:26" ht="15" customHeight="1">
      <c r="A201" s="311">
        <v>159</v>
      </c>
      <c r="B201" s="312">
        <v>70368</v>
      </c>
      <c r="C201" s="312" t="s">
        <v>1485</v>
      </c>
      <c r="D201" s="312" t="s">
        <v>1474</v>
      </c>
      <c r="E201" s="312" t="s">
        <v>1370</v>
      </c>
      <c r="F201" s="313">
        <v>10</v>
      </c>
      <c r="G201" s="314">
        <v>45370</v>
      </c>
      <c r="H201" s="312" t="s">
        <v>1322</v>
      </c>
      <c r="I201" s="312" t="s">
        <v>1345</v>
      </c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</row>
    <row r="202" spans="1:26" ht="15" customHeight="1">
      <c r="A202" s="311">
        <v>160</v>
      </c>
      <c r="B202" s="312">
        <v>70369</v>
      </c>
      <c r="C202" s="312" t="s">
        <v>1477</v>
      </c>
      <c r="D202" s="312" t="s">
        <v>1474</v>
      </c>
      <c r="E202" s="312" t="s">
        <v>1370</v>
      </c>
      <c r="F202" s="313">
        <v>10</v>
      </c>
      <c r="G202" s="314">
        <v>45370</v>
      </c>
      <c r="H202" s="312" t="s">
        <v>1322</v>
      </c>
      <c r="I202" s="312" t="s">
        <v>1345</v>
      </c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</row>
    <row r="203" spans="1:26" ht="15" customHeight="1">
      <c r="A203" s="311">
        <v>161</v>
      </c>
      <c r="B203" s="312">
        <v>70370</v>
      </c>
      <c r="C203" s="312" t="s">
        <v>1475</v>
      </c>
      <c r="D203" s="312" t="s">
        <v>1474</v>
      </c>
      <c r="E203" s="312" t="s">
        <v>1370</v>
      </c>
      <c r="F203" s="313">
        <v>10</v>
      </c>
      <c r="G203" s="314">
        <v>45369</v>
      </c>
      <c r="H203" s="312" t="s">
        <v>1322</v>
      </c>
      <c r="I203" s="312" t="s">
        <v>1345</v>
      </c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</row>
    <row r="204" spans="1:26" ht="15" customHeight="1">
      <c r="A204" s="311">
        <v>162</v>
      </c>
      <c r="B204" s="312">
        <v>70371</v>
      </c>
      <c r="C204" s="312" t="s">
        <v>1473</v>
      </c>
      <c r="D204" s="312" t="s">
        <v>1474</v>
      </c>
      <c r="E204" s="312" t="s">
        <v>1370</v>
      </c>
      <c r="F204" s="313">
        <v>10</v>
      </c>
      <c r="G204" s="314">
        <v>45373</v>
      </c>
      <c r="H204" s="312" t="s">
        <v>1322</v>
      </c>
      <c r="I204" s="312" t="s">
        <v>1345</v>
      </c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  <c r="W204" s="290"/>
      <c r="X204" s="290"/>
      <c r="Y204" s="290"/>
      <c r="Z204" s="290"/>
    </row>
    <row r="205" spans="1:26" ht="15" customHeight="1">
      <c r="A205" s="311">
        <v>163</v>
      </c>
      <c r="B205" s="312">
        <v>70372</v>
      </c>
      <c r="C205" s="312" t="s">
        <v>1475</v>
      </c>
      <c r="D205" s="312" t="s">
        <v>1474</v>
      </c>
      <c r="E205" s="312" t="s">
        <v>1370</v>
      </c>
      <c r="F205" s="313">
        <v>10</v>
      </c>
      <c r="G205" s="314">
        <v>45369</v>
      </c>
      <c r="H205" s="312" t="s">
        <v>1322</v>
      </c>
      <c r="I205" s="312" t="s">
        <v>1345</v>
      </c>
      <c r="J205" s="290"/>
      <c r="K205" s="290"/>
      <c r="L205" s="290"/>
      <c r="M205" s="290"/>
      <c r="N205" s="290"/>
      <c r="O205" s="290"/>
      <c r="P205" s="290"/>
      <c r="Q205" s="290"/>
      <c r="R205" s="290"/>
      <c r="S205" s="290"/>
      <c r="T205" s="290"/>
      <c r="U205" s="290"/>
      <c r="V205" s="290"/>
      <c r="W205" s="290"/>
      <c r="X205" s="290"/>
      <c r="Y205" s="290"/>
      <c r="Z205" s="290"/>
    </row>
    <row r="206" spans="1:26" ht="15" customHeight="1">
      <c r="A206" s="311">
        <v>164</v>
      </c>
      <c r="B206" s="312">
        <v>70373</v>
      </c>
      <c r="C206" s="312" t="s">
        <v>1476</v>
      </c>
      <c r="D206" s="312" t="s">
        <v>1474</v>
      </c>
      <c r="E206" s="312" t="s">
        <v>1370</v>
      </c>
      <c r="F206" s="313">
        <v>10</v>
      </c>
      <c r="G206" s="314">
        <v>45373</v>
      </c>
      <c r="H206" s="312" t="s">
        <v>1322</v>
      </c>
      <c r="I206" s="312" t="s">
        <v>1345</v>
      </c>
      <c r="J206" s="290"/>
      <c r="K206" s="290"/>
      <c r="L206" s="290"/>
      <c r="M206" s="290"/>
      <c r="N206" s="290"/>
      <c r="O206" s="290"/>
      <c r="P206" s="290"/>
      <c r="Q206" s="290"/>
      <c r="R206" s="290"/>
      <c r="S206" s="290"/>
      <c r="T206" s="290"/>
      <c r="U206" s="290"/>
      <c r="V206" s="290"/>
      <c r="W206" s="290"/>
      <c r="X206" s="290"/>
      <c r="Y206" s="290"/>
      <c r="Z206" s="290"/>
    </row>
    <row r="207" spans="1:26" ht="15" customHeight="1">
      <c r="A207" s="311">
        <v>165</v>
      </c>
      <c r="B207" s="312">
        <v>70374</v>
      </c>
      <c r="C207" s="312" t="s">
        <v>1477</v>
      </c>
      <c r="D207" s="312" t="s">
        <v>1474</v>
      </c>
      <c r="E207" s="312" t="s">
        <v>1370</v>
      </c>
      <c r="F207" s="313">
        <v>10</v>
      </c>
      <c r="G207" s="314">
        <v>45373</v>
      </c>
      <c r="H207" s="312" t="s">
        <v>1322</v>
      </c>
      <c r="I207" s="312" t="s">
        <v>1345</v>
      </c>
      <c r="J207" s="290"/>
      <c r="K207" s="290"/>
      <c r="L207" s="29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/>
      <c r="W207" s="290"/>
      <c r="X207" s="290"/>
      <c r="Y207" s="290"/>
      <c r="Z207" s="290"/>
    </row>
    <row r="208" spans="1:26" ht="15" customHeight="1">
      <c r="A208" s="311">
        <v>166</v>
      </c>
      <c r="B208" s="312">
        <v>70375</v>
      </c>
      <c r="C208" s="312" t="s">
        <v>1475</v>
      </c>
      <c r="D208" s="312" t="s">
        <v>1474</v>
      </c>
      <c r="E208" s="312" t="s">
        <v>1370</v>
      </c>
      <c r="F208" s="313">
        <v>10</v>
      </c>
      <c r="G208" s="314">
        <v>45369</v>
      </c>
      <c r="H208" s="312" t="s">
        <v>1322</v>
      </c>
      <c r="I208" s="312" t="s">
        <v>1345</v>
      </c>
      <c r="J208" s="290"/>
      <c r="K208" s="290"/>
      <c r="L208" s="290"/>
      <c r="M208" s="290"/>
      <c r="N208" s="290"/>
      <c r="O208" s="290"/>
      <c r="P208" s="290"/>
      <c r="Q208" s="290"/>
      <c r="R208" s="290"/>
      <c r="S208" s="290"/>
      <c r="T208" s="290"/>
      <c r="U208" s="290"/>
      <c r="V208" s="290"/>
      <c r="W208" s="290"/>
      <c r="X208" s="290"/>
      <c r="Y208" s="290"/>
      <c r="Z208" s="290"/>
    </row>
    <row r="209" spans="1:26" ht="15" customHeight="1">
      <c r="A209" s="311">
        <v>167</v>
      </c>
      <c r="B209" s="312">
        <v>70376</v>
      </c>
      <c r="C209" s="312" t="s">
        <v>1476</v>
      </c>
      <c r="D209" s="312" t="s">
        <v>1474</v>
      </c>
      <c r="E209" s="312" t="s">
        <v>1370</v>
      </c>
      <c r="F209" s="313">
        <v>10</v>
      </c>
      <c r="G209" s="314">
        <v>45373</v>
      </c>
      <c r="H209" s="312" t="s">
        <v>1322</v>
      </c>
      <c r="I209" s="312" t="s">
        <v>1345</v>
      </c>
      <c r="J209" s="290"/>
      <c r="K209" s="290"/>
      <c r="L209" s="29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/>
      <c r="W209" s="290"/>
      <c r="X209" s="290"/>
      <c r="Y209" s="290"/>
      <c r="Z209" s="290"/>
    </row>
    <row r="210" spans="1:26" ht="15" customHeight="1">
      <c r="A210" s="311">
        <v>168</v>
      </c>
      <c r="B210" s="312">
        <v>70377</v>
      </c>
      <c r="C210" s="312" t="s">
        <v>1478</v>
      </c>
      <c r="D210" s="312" t="s">
        <v>1474</v>
      </c>
      <c r="E210" s="312" t="s">
        <v>1370</v>
      </c>
      <c r="F210" s="313">
        <v>10</v>
      </c>
      <c r="G210" s="314">
        <v>45373</v>
      </c>
      <c r="H210" s="312" t="s">
        <v>1322</v>
      </c>
      <c r="I210" s="312" t="s">
        <v>1345</v>
      </c>
      <c r="J210" s="290"/>
      <c r="K210" s="290"/>
      <c r="L210" s="290"/>
      <c r="M210" s="290"/>
      <c r="N210" s="290"/>
      <c r="O210" s="290"/>
      <c r="P210" s="290"/>
      <c r="Q210" s="290"/>
      <c r="R210" s="290"/>
      <c r="S210" s="290"/>
      <c r="T210" s="290"/>
      <c r="U210" s="290"/>
      <c r="V210" s="290"/>
      <c r="W210" s="290"/>
      <c r="X210" s="290"/>
      <c r="Y210" s="290"/>
      <c r="Z210" s="290"/>
    </row>
    <row r="211" spans="1:26" ht="15" customHeight="1">
      <c r="A211" s="311">
        <v>169</v>
      </c>
      <c r="B211" s="312">
        <v>70378</v>
      </c>
      <c r="C211" s="312" t="s">
        <v>1475</v>
      </c>
      <c r="D211" s="312" t="s">
        <v>1474</v>
      </c>
      <c r="E211" s="312" t="s">
        <v>1370</v>
      </c>
      <c r="F211" s="313">
        <v>10</v>
      </c>
      <c r="G211" s="314">
        <v>45369</v>
      </c>
      <c r="H211" s="312" t="s">
        <v>1322</v>
      </c>
      <c r="I211" s="312" t="s">
        <v>1345</v>
      </c>
      <c r="J211" s="290"/>
      <c r="K211" s="290"/>
      <c r="L211" s="290"/>
      <c r="M211" s="290"/>
      <c r="N211" s="290"/>
      <c r="O211" s="290"/>
      <c r="P211" s="290"/>
      <c r="Q211" s="290"/>
      <c r="R211" s="290"/>
      <c r="S211" s="290"/>
      <c r="T211" s="290"/>
      <c r="U211" s="290"/>
      <c r="V211" s="290"/>
      <c r="W211" s="290"/>
      <c r="X211" s="290"/>
      <c r="Y211" s="290"/>
      <c r="Z211" s="290"/>
    </row>
    <row r="212" spans="1:26" ht="15" customHeight="1">
      <c r="A212" s="311">
        <v>170</v>
      </c>
      <c r="B212" s="312">
        <v>70379</v>
      </c>
      <c r="C212" s="312" t="s">
        <v>1476</v>
      </c>
      <c r="D212" s="312" t="s">
        <v>1474</v>
      </c>
      <c r="E212" s="312" t="s">
        <v>1370</v>
      </c>
      <c r="F212" s="313">
        <v>10</v>
      </c>
      <c r="G212" s="314">
        <v>45373</v>
      </c>
      <c r="H212" s="312" t="s">
        <v>1322</v>
      </c>
      <c r="I212" s="312" t="s">
        <v>1345</v>
      </c>
      <c r="J212" s="290"/>
      <c r="K212" s="290"/>
      <c r="L212" s="290"/>
      <c r="M212" s="290"/>
      <c r="N212" s="290"/>
      <c r="O212" s="290"/>
      <c r="P212" s="290"/>
      <c r="Q212" s="290"/>
      <c r="R212" s="290"/>
      <c r="S212" s="290"/>
      <c r="T212" s="290"/>
      <c r="U212" s="290"/>
      <c r="V212" s="290"/>
      <c r="W212" s="290"/>
      <c r="X212" s="290"/>
      <c r="Y212" s="290"/>
      <c r="Z212" s="290"/>
    </row>
    <row r="213" spans="1:26" ht="15" customHeight="1">
      <c r="A213" s="311">
        <v>171</v>
      </c>
      <c r="B213" s="312">
        <v>70380</v>
      </c>
      <c r="C213" s="312" t="s">
        <v>1479</v>
      </c>
      <c r="D213" s="312" t="s">
        <v>1474</v>
      </c>
      <c r="E213" s="312" t="s">
        <v>1370</v>
      </c>
      <c r="F213" s="313">
        <v>10</v>
      </c>
      <c r="G213" s="314">
        <v>45373</v>
      </c>
      <c r="H213" s="312" t="s">
        <v>1322</v>
      </c>
      <c r="I213" s="312" t="s">
        <v>1345</v>
      </c>
      <c r="J213" s="290"/>
      <c r="K213" s="290"/>
      <c r="L213" s="290"/>
      <c r="M213" s="290"/>
      <c r="N213" s="290"/>
      <c r="O213" s="290"/>
      <c r="P213" s="290"/>
      <c r="Q213" s="290"/>
      <c r="R213" s="290"/>
      <c r="S213" s="290"/>
      <c r="T213" s="290"/>
      <c r="U213" s="290"/>
      <c r="V213" s="290"/>
      <c r="W213" s="290"/>
      <c r="X213" s="290"/>
      <c r="Y213" s="290"/>
      <c r="Z213" s="290"/>
    </row>
    <row r="214" spans="1:26" ht="15" customHeight="1">
      <c r="A214" s="311">
        <v>172</v>
      </c>
      <c r="B214" s="312">
        <v>70381</v>
      </c>
      <c r="C214" s="312" t="s">
        <v>1480</v>
      </c>
      <c r="D214" s="312" t="s">
        <v>1474</v>
      </c>
      <c r="E214" s="312" t="s">
        <v>1370</v>
      </c>
      <c r="F214" s="313">
        <v>10</v>
      </c>
      <c r="G214" s="314">
        <v>45373</v>
      </c>
      <c r="H214" s="312" t="s">
        <v>1322</v>
      </c>
      <c r="I214" s="312" t="s">
        <v>1345</v>
      </c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</row>
    <row r="215" spans="1:26" ht="15" customHeight="1">
      <c r="A215" s="311">
        <v>173</v>
      </c>
      <c r="B215" s="312">
        <v>70382</v>
      </c>
      <c r="C215" s="312" t="s">
        <v>1486</v>
      </c>
      <c r="D215" s="312" t="s">
        <v>1474</v>
      </c>
      <c r="E215" s="312" t="s">
        <v>1370</v>
      </c>
      <c r="F215" s="313">
        <v>10</v>
      </c>
      <c r="G215" s="314">
        <v>45370</v>
      </c>
      <c r="H215" s="312" t="s">
        <v>1322</v>
      </c>
      <c r="I215" s="312" t="s">
        <v>1345</v>
      </c>
      <c r="J215" s="290"/>
      <c r="K215" s="290"/>
      <c r="L215" s="290"/>
      <c r="M215" s="290"/>
      <c r="N215" s="290"/>
      <c r="O215" s="290"/>
      <c r="P215" s="290"/>
      <c r="Q215" s="290"/>
      <c r="R215" s="290"/>
      <c r="S215" s="290"/>
      <c r="T215" s="290"/>
      <c r="U215" s="290"/>
      <c r="V215" s="290"/>
      <c r="W215" s="290"/>
      <c r="X215" s="290"/>
      <c r="Y215" s="290"/>
      <c r="Z215" s="290"/>
    </row>
    <row r="216" spans="1:26" ht="15" customHeight="1">
      <c r="A216" s="311">
        <v>174</v>
      </c>
      <c r="B216" s="312">
        <v>70383</v>
      </c>
      <c r="C216" s="312" t="s">
        <v>1478</v>
      </c>
      <c r="D216" s="312" t="s">
        <v>1474</v>
      </c>
      <c r="E216" s="312" t="s">
        <v>1370</v>
      </c>
      <c r="F216" s="313">
        <v>10</v>
      </c>
      <c r="G216" s="314">
        <v>45373</v>
      </c>
      <c r="H216" s="312" t="s">
        <v>1322</v>
      </c>
      <c r="I216" s="312" t="s">
        <v>1345</v>
      </c>
      <c r="J216" s="290"/>
      <c r="K216" s="290"/>
      <c r="L216" s="290"/>
      <c r="M216" s="290"/>
      <c r="N216" s="290"/>
      <c r="O216" s="290"/>
      <c r="P216" s="290"/>
      <c r="Q216" s="290"/>
      <c r="R216" s="290"/>
      <c r="S216" s="290"/>
      <c r="T216" s="290"/>
      <c r="U216" s="290"/>
      <c r="V216" s="290"/>
      <c r="W216" s="290"/>
      <c r="X216" s="290"/>
      <c r="Y216" s="290"/>
      <c r="Z216" s="290"/>
    </row>
    <row r="217" spans="1:26" ht="15" customHeight="1">
      <c r="A217" s="311">
        <v>175</v>
      </c>
      <c r="B217" s="312">
        <v>70384</v>
      </c>
      <c r="C217" s="312" t="s">
        <v>1477</v>
      </c>
      <c r="D217" s="312" t="s">
        <v>1474</v>
      </c>
      <c r="E217" s="312" t="s">
        <v>1370</v>
      </c>
      <c r="F217" s="313">
        <v>10</v>
      </c>
      <c r="G217" s="314">
        <v>45373</v>
      </c>
      <c r="H217" s="312" t="s">
        <v>1322</v>
      </c>
      <c r="I217" s="312" t="s">
        <v>1345</v>
      </c>
      <c r="J217" s="290"/>
      <c r="K217" s="290"/>
      <c r="L217" s="290"/>
      <c r="M217" s="290"/>
      <c r="N217" s="290"/>
      <c r="O217" s="290"/>
      <c r="P217" s="290"/>
      <c r="Q217" s="290"/>
      <c r="R217" s="290"/>
      <c r="S217" s="290"/>
      <c r="T217" s="290"/>
      <c r="U217" s="290"/>
      <c r="V217" s="290"/>
      <c r="W217" s="290"/>
      <c r="X217" s="290"/>
      <c r="Y217" s="290"/>
      <c r="Z217" s="290"/>
    </row>
    <row r="218" spans="1:26" ht="15" customHeight="1">
      <c r="A218" s="311">
        <v>176</v>
      </c>
      <c r="B218" s="312">
        <v>70385</v>
      </c>
      <c r="C218" s="312" t="s">
        <v>1475</v>
      </c>
      <c r="D218" s="312" t="s">
        <v>1474</v>
      </c>
      <c r="E218" s="312" t="s">
        <v>1370</v>
      </c>
      <c r="F218" s="313">
        <v>10</v>
      </c>
      <c r="G218" s="314">
        <v>45369</v>
      </c>
      <c r="H218" s="312" t="s">
        <v>1322</v>
      </c>
      <c r="I218" s="312" t="s">
        <v>1345</v>
      </c>
      <c r="J218" s="290"/>
      <c r="K218" s="290"/>
      <c r="L218" s="29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  <c r="W218" s="290"/>
      <c r="X218" s="290"/>
      <c r="Y218" s="290"/>
      <c r="Z218" s="290"/>
    </row>
    <row r="219" spans="1:26" ht="15" customHeight="1">
      <c r="A219" s="311">
        <v>177</v>
      </c>
      <c r="B219" s="312">
        <v>70386</v>
      </c>
      <c r="C219" s="312" t="s">
        <v>1473</v>
      </c>
      <c r="D219" s="312" t="s">
        <v>1474</v>
      </c>
      <c r="E219" s="312" t="s">
        <v>1370</v>
      </c>
      <c r="F219" s="313">
        <v>10</v>
      </c>
      <c r="G219" s="314">
        <v>45373</v>
      </c>
      <c r="H219" s="312" t="s">
        <v>1322</v>
      </c>
      <c r="I219" s="312" t="s">
        <v>1345</v>
      </c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</row>
    <row r="220" spans="1:26" ht="15" customHeight="1">
      <c r="A220" s="311">
        <v>178</v>
      </c>
      <c r="B220" s="312">
        <v>70387</v>
      </c>
      <c r="C220" s="312" t="s">
        <v>1475</v>
      </c>
      <c r="D220" s="312" t="s">
        <v>1474</v>
      </c>
      <c r="E220" s="312" t="s">
        <v>1370</v>
      </c>
      <c r="F220" s="313">
        <v>10</v>
      </c>
      <c r="G220" s="312">
        <v>1803</v>
      </c>
      <c r="H220" s="312" t="s">
        <v>1322</v>
      </c>
      <c r="I220" s="312" t="s">
        <v>1345</v>
      </c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</row>
    <row r="221" spans="1:26" ht="15" customHeight="1">
      <c r="A221" s="311">
        <v>179</v>
      </c>
      <c r="B221" s="312">
        <v>70388</v>
      </c>
      <c r="C221" s="312" t="s">
        <v>1476</v>
      </c>
      <c r="D221" s="312" t="s">
        <v>1474</v>
      </c>
      <c r="E221" s="312" t="s">
        <v>1370</v>
      </c>
      <c r="F221" s="313">
        <v>10</v>
      </c>
      <c r="G221" s="314">
        <v>45373</v>
      </c>
      <c r="H221" s="312" t="s">
        <v>1322</v>
      </c>
      <c r="I221" s="312" t="s">
        <v>1345</v>
      </c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</row>
    <row r="222" spans="1:26" ht="15" customHeight="1">
      <c r="A222" s="311">
        <v>180</v>
      </c>
      <c r="B222" s="312">
        <v>70389</v>
      </c>
      <c r="C222" s="312" t="s">
        <v>1477</v>
      </c>
      <c r="D222" s="312" t="s">
        <v>1474</v>
      </c>
      <c r="E222" s="312" t="s">
        <v>1370</v>
      </c>
      <c r="F222" s="313">
        <v>10</v>
      </c>
      <c r="G222" s="314">
        <v>45373</v>
      </c>
      <c r="H222" s="312" t="s">
        <v>1322</v>
      </c>
      <c r="I222" s="312" t="s">
        <v>1345</v>
      </c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</row>
    <row r="223" spans="1:26" ht="15" customHeight="1">
      <c r="A223" s="311">
        <v>181</v>
      </c>
      <c r="B223" s="312">
        <v>70390</v>
      </c>
      <c r="C223" s="312" t="s">
        <v>1475</v>
      </c>
      <c r="D223" s="312" t="s">
        <v>1474</v>
      </c>
      <c r="E223" s="312" t="s">
        <v>1370</v>
      </c>
      <c r="F223" s="313">
        <v>10</v>
      </c>
      <c r="G223" s="314">
        <v>45369</v>
      </c>
      <c r="H223" s="312" t="s">
        <v>1322</v>
      </c>
      <c r="I223" s="312" t="s">
        <v>1345</v>
      </c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</row>
    <row r="224" spans="1:26" ht="15" customHeight="1">
      <c r="A224" s="311">
        <v>182</v>
      </c>
      <c r="B224" s="312">
        <v>70391</v>
      </c>
      <c r="C224" s="312" t="s">
        <v>1476</v>
      </c>
      <c r="D224" s="312" t="s">
        <v>1474</v>
      </c>
      <c r="E224" s="312" t="s">
        <v>1370</v>
      </c>
      <c r="F224" s="313">
        <v>10</v>
      </c>
      <c r="G224" s="314">
        <v>45373</v>
      </c>
      <c r="H224" s="312" t="s">
        <v>1322</v>
      </c>
      <c r="I224" s="312" t="s">
        <v>1345</v>
      </c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</row>
    <row r="225" spans="1:26" ht="15" customHeight="1">
      <c r="A225" s="311">
        <v>183</v>
      </c>
      <c r="B225" s="312">
        <v>70392</v>
      </c>
      <c r="C225" s="312" t="s">
        <v>1479</v>
      </c>
      <c r="D225" s="312" t="s">
        <v>1474</v>
      </c>
      <c r="E225" s="312" t="s">
        <v>1370</v>
      </c>
      <c r="F225" s="313">
        <v>10</v>
      </c>
      <c r="G225" s="314">
        <v>45373</v>
      </c>
      <c r="H225" s="312" t="s">
        <v>1322</v>
      </c>
      <c r="I225" s="312" t="s">
        <v>1345</v>
      </c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</row>
    <row r="226" spans="1:26" ht="15" customHeight="1">
      <c r="A226" s="311">
        <v>184</v>
      </c>
      <c r="B226" s="312">
        <v>70393</v>
      </c>
      <c r="C226" s="312" t="s">
        <v>1478</v>
      </c>
      <c r="D226" s="312" t="s">
        <v>1474</v>
      </c>
      <c r="E226" s="312" t="s">
        <v>1370</v>
      </c>
      <c r="F226" s="313">
        <v>10</v>
      </c>
      <c r="G226" s="314">
        <v>45373</v>
      </c>
      <c r="H226" s="312" t="s">
        <v>1322</v>
      </c>
      <c r="I226" s="312" t="s">
        <v>1345</v>
      </c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</row>
    <row r="227" spans="1:26" ht="15" customHeight="1">
      <c r="A227" s="311">
        <v>185</v>
      </c>
      <c r="B227" s="312">
        <v>70394</v>
      </c>
      <c r="C227" s="312" t="s">
        <v>1475</v>
      </c>
      <c r="D227" s="312" t="s">
        <v>1474</v>
      </c>
      <c r="E227" s="312" t="s">
        <v>1370</v>
      </c>
      <c r="F227" s="313">
        <v>10</v>
      </c>
      <c r="G227" s="314">
        <v>45369</v>
      </c>
      <c r="H227" s="312" t="s">
        <v>1322</v>
      </c>
      <c r="I227" s="312" t="s">
        <v>1345</v>
      </c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</row>
    <row r="228" spans="1:26" ht="15" customHeight="1">
      <c r="A228" s="311">
        <v>186</v>
      </c>
      <c r="B228" s="312">
        <v>70395</v>
      </c>
      <c r="C228" s="312" t="s">
        <v>1480</v>
      </c>
      <c r="D228" s="312" t="s">
        <v>1474</v>
      </c>
      <c r="E228" s="312" t="s">
        <v>1370</v>
      </c>
      <c r="F228" s="313">
        <v>10</v>
      </c>
      <c r="G228" s="314">
        <v>45373</v>
      </c>
      <c r="H228" s="312" t="s">
        <v>1322</v>
      </c>
      <c r="I228" s="312" t="s">
        <v>1345</v>
      </c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</row>
    <row r="229" spans="1:26" ht="15" customHeight="1">
      <c r="A229" s="311">
        <v>187</v>
      </c>
      <c r="B229" s="312">
        <v>70396</v>
      </c>
      <c r="C229" s="312" t="s">
        <v>1476</v>
      </c>
      <c r="D229" s="312" t="s">
        <v>1474</v>
      </c>
      <c r="E229" s="312" t="s">
        <v>1370</v>
      </c>
      <c r="F229" s="313">
        <v>10</v>
      </c>
      <c r="G229" s="314">
        <v>45373</v>
      </c>
      <c r="H229" s="312" t="s">
        <v>1322</v>
      </c>
      <c r="I229" s="312" t="s">
        <v>1345</v>
      </c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</row>
    <row r="230" spans="1:26" ht="15" customHeight="1">
      <c r="A230" s="311">
        <v>188</v>
      </c>
      <c r="B230" s="312">
        <v>70397</v>
      </c>
      <c r="C230" s="312" t="s">
        <v>1486</v>
      </c>
      <c r="D230" s="312" t="s">
        <v>1474</v>
      </c>
      <c r="E230" s="312" t="s">
        <v>1370</v>
      </c>
      <c r="F230" s="313">
        <v>10</v>
      </c>
      <c r="G230" s="314">
        <v>45370</v>
      </c>
      <c r="H230" s="312" t="s">
        <v>1322</v>
      </c>
      <c r="I230" s="312" t="s">
        <v>1345</v>
      </c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</row>
    <row r="231" spans="1:26" ht="15" customHeight="1">
      <c r="A231" s="311">
        <v>189</v>
      </c>
      <c r="B231" s="312">
        <v>70398</v>
      </c>
      <c r="C231" s="312" t="s">
        <v>1478</v>
      </c>
      <c r="D231" s="312" t="s">
        <v>1474</v>
      </c>
      <c r="E231" s="312" t="s">
        <v>1370</v>
      </c>
      <c r="F231" s="313">
        <v>10</v>
      </c>
      <c r="G231" s="314">
        <v>45373</v>
      </c>
      <c r="H231" s="312" t="s">
        <v>1322</v>
      </c>
      <c r="I231" s="312" t="s">
        <v>1345</v>
      </c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</row>
    <row r="232" spans="1:26" ht="15" customHeight="1">
      <c r="A232" s="311">
        <v>190</v>
      </c>
      <c r="B232" s="312">
        <v>70399</v>
      </c>
      <c r="C232" s="312" t="s">
        <v>1476</v>
      </c>
      <c r="D232" s="312" t="s">
        <v>1474</v>
      </c>
      <c r="E232" s="312" t="s">
        <v>1370</v>
      </c>
      <c r="F232" s="313">
        <v>10</v>
      </c>
      <c r="G232" s="314">
        <v>45373</v>
      </c>
      <c r="H232" s="312" t="s">
        <v>1322</v>
      </c>
      <c r="I232" s="312" t="s">
        <v>1345</v>
      </c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</row>
    <row r="233" spans="1:26" ht="15" customHeight="1">
      <c r="A233" s="311">
        <v>191</v>
      </c>
      <c r="B233" s="312">
        <v>70400</v>
      </c>
      <c r="C233" s="312" t="s">
        <v>1475</v>
      </c>
      <c r="D233" s="312" t="s">
        <v>1474</v>
      </c>
      <c r="E233" s="312" t="s">
        <v>1370</v>
      </c>
      <c r="F233" s="313">
        <v>10</v>
      </c>
      <c r="G233" s="314">
        <v>45369</v>
      </c>
      <c r="H233" s="312" t="s">
        <v>1322</v>
      </c>
      <c r="I233" s="312" t="s">
        <v>1345</v>
      </c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</row>
    <row r="234" spans="1:26" ht="15" customHeight="1">
      <c r="A234" s="311">
        <v>192</v>
      </c>
      <c r="B234" s="312">
        <v>70401</v>
      </c>
      <c r="C234" s="312" t="s">
        <v>1487</v>
      </c>
      <c r="D234" s="312" t="s">
        <v>1488</v>
      </c>
      <c r="E234" s="312" t="s">
        <v>1314</v>
      </c>
      <c r="F234" s="313">
        <v>10</v>
      </c>
      <c r="G234" s="315">
        <v>45372</v>
      </c>
      <c r="H234" s="312" t="s">
        <v>1346</v>
      </c>
      <c r="I234" s="312" t="s">
        <v>1348</v>
      </c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</row>
    <row r="235" spans="1:26" ht="15" customHeight="1">
      <c r="A235" s="311">
        <v>193</v>
      </c>
      <c r="B235" s="312">
        <v>70402</v>
      </c>
      <c r="C235" s="312" t="s">
        <v>1489</v>
      </c>
      <c r="D235" s="312" t="s">
        <v>1490</v>
      </c>
      <c r="E235" s="312" t="s">
        <v>1314</v>
      </c>
      <c r="F235" s="313">
        <v>10</v>
      </c>
      <c r="G235" s="315">
        <v>45372</v>
      </c>
      <c r="H235" s="312" t="s">
        <v>1346</v>
      </c>
      <c r="I235" s="312" t="s">
        <v>1348</v>
      </c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</row>
    <row r="236" spans="1:26" ht="15" customHeight="1">
      <c r="A236" s="311">
        <v>194</v>
      </c>
      <c r="B236" s="312">
        <v>70403</v>
      </c>
      <c r="C236" s="312" t="s">
        <v>1491</v>
      </c>
      <c r="D236" s="312" t="s">
        <v>1488</v>
      </c>
      <c r="E236" s="312" t="s">
        <v>1314</v>
      </c>
      <c r="F236" s="313">
        <v>10</v>
      </c>
      <c r="G236" s="315">
        <v>45372</v>
      </c>
      <c r="H236" s="312" t="s">
        <v>1346</v>
      </c>
      <c r="I236" s="312" t="s">
        <v>1348</v>
      </c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</row>
    <row r="237" spans="1:26" ht="15" customHeight="1">
      <c r="A237" s="311">
        <v>195</v>
      </c>
      <c r="B237" s="312">
        <v>70404</v>
      </c>
      <c r="C237" s="312" t="s">
        <v>1492</v>
      </c>
      <c r="D237" s="312" t="s">
        <v>1493</v>
      </c>
      <c r="E237" s="312" t="s">
        <v>1314</v>
      </c>
      <c r="F237" s="313">
        <v>10</v>
      </c>
      <c r="G237" s="315">
        <v>45372</v>
      </c>
      <c r="H237" s="312" t="s">
        <v>1346</v>
      </c>
      <c r="I237" s="312" t="s">
        <v>1348</v>
      </c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</row>
    <row r="238" spans="1:26" ht="15" customHeight="1">
      <c r="A238" s="311">
        <v>196</v>
      </c>
      <c r="B238" s="312">
        <v>70405</v>
      </c>
      <c r="C238" s="312" t="s">
        <v>1491</v>
      </c>
      <c r="D238" s="312" t="s">
        <v>1488</v>
      </c>
      <c r="E238" s="312" t="s">
        <v>1314</v>
      </c>
      <c r="F238" s="313">
        <v>10</v>
      </c>
      <c r="G238" s="315">
        <v>45372</v>
      </c>
      <c r="H238" s="312" t="s">
        <v>1346</v>
      </c>
      <c r="I238" s="312" t="s">
        <v>1348</v>
      </c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</row>
    <row r="239" spans="1:26" ht="15" customHeight="1">
      <c r="A239" s="311">
        <v>197</v>
      </c>
      <c r="B239" s="312">
        <v>70406</v>
      </c>
      <c r="C239" s="312" t="s">
        <v>1494</v>
      </c>
      <c r="D239" s="312" t="s">
        <v>1495</v>
      </c>
      <c r="E239" s="312" t="s">
        <v>1314</v>
      </c>
      <c r="F239" s="313">
        <v>10</v>
      </c>
      <c r="G239" s="315">
        <v>45373</v>
      </c>
      <c r="H239" s="312" t="s">
        <v>1346</v>
      </c>
      <c r="I239" s="312" t="s">
        <v>1348</v>
      </c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</row>
    <row r="240" spans="1:26" ht="15" customHeight="1">
      <c r="A240" s="311">
        <v>198</v>
      </c>
      <c r="B240" s="312">
        <v>70407</v>
      </c>
      <c r="C240" s="312" t="s">
        <v>1496</v>
      </c>
      <c r="D240" s="312" t="s">
        <v>1488</v>
      </c>
      <c r="E240" s="312" t="s">
        <v>1314</v>
      </c>
      <c r="F240" s="313">
        <v>10</v>
      </c>
      <c r="G240" s="315">
        <v>45372</v>
      </c>
      <c r="H240" s="312" t="s">
        <v>1346</v>
      </c>
      <c r="I240" s="312" t="s">
        <v>1348</v>
      </c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</row>
    <row r="241" spans="1:26" ht="15" customHeight="1">
      <c r="A241" s="311">
        <v>199</v>
      </c>
      <c r="B241" s="312">
        <v>70408</v>
      </c>
      <c r="C241" s="312" t="s">
        <v>1497</v>
      </c>
      <c r="D241" s="312" t="s">
        <v>1495</v>
      </c>
      <c r="E241" s="312" t="s">
        <v>1314</v>
      </c>
      <c r="F241" s="313">
        <v>10</v>
      </c>
      <c r="G241" s="315">
        <v>45372</v>
      </c>
      <c r="H241" s="312" t="s">
        <v>1346</v>
      </c>
      <c r="I241" s="312" t="s">
        <v>1348</v>
      </c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</row>
    <row r="242" spans="1:26" ht="15" customHeight="1">
      <c r="A242" s="311">
        <v>200</v>
      </c>
      <c r="B242" s="312">
        <v>70409</v>
      </c>
      <c r="C242" s="312" t="s">
        <v>1498</v>
      </c>
      <c r="D242" s="312" t="s">
        <v>1499</v>
      </c>
      <c r="E242" s="312" t="s">
        <v>1314</v>
      </c>
      <c r="F242" s="313">
        <v>10</v>
      </c>
      <c r="G242" s="315">
        <v>45373</v>
      </c>
      <c r="H242" s="312" t="s">
        <v>1346</v>
      </c>
      <c r="I242" s="312" t="s">
        <v>1348</v>
      </c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</row>
    <row r="243" spans="1:26" ht="15" customHeight="1">
      <c r="A243" s="311">
        <v>201</v>
      </c>
      <c r="B243" s="312">
        <v>70410</v>
      </c>
      <c r="C243" s="312" t="s">
        <v>1500</v>
      </c>
      <c r="D243" s="312" t="s">
        <v>1501</v>
      </c>
      <c r="E243" s="312" t="s">
        <v>1314</v>
      </c>
      <c r="F243" s="313">
        <v>10</v>
      </c>
      <c r="G243" s="312">
        <v>45629</v>
      </c>
      <c r="H243" s="312" t="s">
        <v>1346</v>
      </c>
      <c r="I243" s="312" t="s">
        <v>1348</v>
      </c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</row>
    <row r="244" spans="1:26" ht="15" customHeight="1">
      <c r="A244" s="311">
        <v>202</v>
      </c>
      <c r="B244" s="312">
        <v>70411</v>
      </c>
      <c r="C244" s="312" t="s">
        <v>1502</v>
      </c>
      <c r="D244" s="312" t="s">
        <v>1499</v>
      </c>
      <c r="E244" s="312" t="s">
        <v>1314</v>
      </c>
      <c r="F244" s="313">
        <v>10</v>
      </c>
      <c r="G244" s="315">
        <v>45373</v>
      </c>
      <c r="H244" s="312" t="s">
        <v>1346</v>
      </c>
      <c r="I244" s="312" t="s">
        <v>1348</v>
      </c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</row>
    <row r="245" spans="1:26" ht="15" customHeight="1">
      <c r="A245" s="311">
        <v>203</v>
      </c>
      <c r="B245" s="312">
        <v>70412</v>
      </c>
      <c r="C245" s="312" t="s">
        <v>1502</v>
      </c>
      <c r="D245" s="312" t="s">
        <v>1499</v>
      </c>
      <c r="E245" s="312" t="s">
        <v>1314</v>
      </c>
      <c r="F245" s="313">
        <v>10</v>
      </c>
      <c r="G245" s="315">
        <v>45373</v>
      </c>
      <c r="H245" s="312" t="s">
        <v>1346</v>
      </c>
      <c r="I245" s="312" t="s">
        <v>1348</v>
      </c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</row>
    <row r="246" spans="1:26" ht="15" customHeight="1">
      <c r="A246" s="311">
        <v>204</v>
      </c>
      <c r="B246" s="312">
        <v>70413</v>
      </c>
      <c r="C246" s="312" t="s">
        <v>1496</v>
      </c>
      <c r="D246" s="312" t="s">
        <v>1488</v>
      </c>
      <c r="E246" s="312" t="s">
        <v>1314</v>
      </c>
      <c r="F246" s="313">
        <v>10</v>
      </c>
      <c r="G246" s="315">
        <v>45372</v>
      </c>
      <c r="H246" s="312" t="s">
        <v>1346</v>
      </c>
      <c r="I246" s="312" t="s">
        <v>1348</v>
      </c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</row>
    <row r="247" spans="1:26" ht="15" customHeight="1">
      <c r="A247" s="311">
        <v>205</v>
      </c>
      <c r="B247" s="312">
        <v>70414</v>
      </c>
      <c r="C247" s="312" t="s">
        <v>1503</v>
      </c>
      <c r="D247" s="312" t="s">
        <v>1504</v>
      </c>
      <c r="E247" s="312" t="s">
        <v>1314</v>
      </c>
      <c r="F247" s="313">
        <v>10</v>
      </c>
      <c r="G247" s="315">
        <v>45373</v>
      </c>
      <c r="H247" s="312" t="s">
        <v>1346</v>
      </c>
      <c r="I247" s="312" t="s">
        <v>1348</v>
      </c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</row>
    <row r="248" spans="1:26" ht="15" customHeight="1">
      <c r="A248" s="311">
        <v>206</v>
      </c>
      <c r="B248" s="312">
        <v>70415</v>
      </c>
      <c r="C248" s="312" t="s">
        <v>1505</v>
      </c>
      <c r="D248" s="312" t="s">
        <v>1495</v>
      </c>
      <c r="E248" s="312" t="s">
        <v>1314</v>
      </c>
      <c r="F248" s="313">
        <v>10</v>
      </c>
      <c r="G248" s="315">
        <v>45372</v>
      </c>
      <c r="H248" s="312" t="s">
        <v>1346</v>
      </c>
      <c r="I248" s="312" t="s">
        <v>1348</v>
      </c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</row>
    <row r="249" spans="1:26" ht="15" customHeight="1">
      <c r="A249" s="311">
        <v>207</v>
      </c>
      <c r="B249" s="312">
        <v>70416</v>
      </c>
      <c r="C249" s="312" t="s">
        <v>1506</v>
      </c>
      <c r="D249" s="312" t="s">
        <v>1507</v>
      </c>
      <c r="E249" s="312" t="s">
        <v>1314</v>
      </c>
      <c r="F249" s="313">
        <v>10</v>
      </c>
      <c r="G249" s="315">
        <v>45366</v>
      </c>
      <c r="H249" s="312" t="s">
        <v>1340</v>
      </c>
      <c r="I249" s="317" t="s">
        <v>1337</v>
      </c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</row>
    <row r="250" spans="1:26" ht="15" customHeight="1">
      <c r="A250" s="311">
        <v>208</v>
      </c>
      <c r="B250" s="312">
        <v>70417</v>
      </c>
      <c r="C250" s="312" t="s">
        <v>1508</v>
      </c>
      <c r="D250" s="312" t="s">
        <v>1509</v>
      </c>
      <c r="E250" s="312" t="s">
        <v>1314</v>
      </c>
      <c r="F250" s="313">
        <v>10</v>
      </c>
      <c r="G250" s="315">
        <v>45376</v>
      </c>
      <c r="H250" s="312" t="s">
        <v>1340</v>
      </c>
      <c r="I250" s="317" t="s">
        <v>1337</v>
      </c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</row>
    <row r="251" spans="1:26" ht="15" customHeight="1">
      <c r="A251" s="311">
        <v>209</v>
      </c>
      <c r="B251" s="312">
        <v>70418</v>
      </c>
      <c r="C251" s="312" t="s">
        <v>1508</v>
      </c>
      <c r="D251" s="312" t="s">
        <v>1509</v>
      </c>
      <c r="E251" s="312" t="s">
        <v>1314</v>
      </c>
      <c r="F251" s="313">
        <v>10</v>
      </c>
      <c r="G251" s="315">
        <v>45376</v>
      </c>
      <c r="H251" s="312" t="s">
        <v>1340</v>
      </c>
      <c r="I251" s="317" t="s">
        <v>1337</v>
      </c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</row>
    <row r="252" spans="1:26" ht="15" customHeight="1">
      <c r="A252" s="311">
        <v>210</v>
      </c>
      <c r="B252" s="312">
        <v>70419</v>
      </c>
      <c r="C252" s="312" t="s">
        <v>1508</v>
      </c>
      <c r="D252" s="312" t="s">
        <v>1509</v>
      </c>
      <c r="E252" s="312" t="s">
        <v>1314</v>
      </c>
      <c r="F252" s="313">
        <v>10</v>
      </c>
      <c r="G252" s="315">
        <v>45376</v>
      </c>
      <c r="H252" s="312" t="s">
        <v>1340</v>
      </c>
      <c r="I252" s="317" t="s">
        <v>1337</v>
      </c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</row>
    <row r="253" spans="1:26" ht="15" customHeight="1">
      <c r="A253" s="311">
        <v>211</v>
      </c>
      <c r="B253" s="312">
        <v>70420</v>
      </c>
      <c r="C253" s="312" t="s">
        <v>1508</v>
      </c>
      <c r="D253" s="312" t="s">
        <v>1509</v>
      </c>
      <c r="E253" s="312" t="s">
        <v>1314</v>
      </c>
      <c r="F253" s="313">
        <v>10</v>
      </c>
      <c r="G253" s="315">
        <v>45376</v>
      </c>
      <c r="H253" s="312" t="s">
        <v>1340</v>
      </c>
      <c r="I253" s="317" t="s">
        <v>1337</v>
      </c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</row>
    <row r="254" spans="1:26" ht="15" customHeight="1">
      <c r="A254" s="311">
        <v>212</v>
      </c>
      <c r="B254" s="312">
        <v>70421</v>
      </c>
      <c r="C254" s="312" t="s">
        <v>1510</v>
      </c>
      <c r="D254" s="312" t="s">
        <v>1509</v>
      </c>
      <c r="E254" s="312" t="s">
        <v>1314</v>
      </c>
      <c r="F254" s="313">
        <v>10</v>
      </c>
      <c r="G254" s="312">
        <v>45599</v>
      </c>
      <c r="H254" s="312" t="s">
        <v>1340</v>
      </c>
      <c r="I254" s="317" t="s">
        <v>1337</v>
      </c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</row>
    <row r="255" spans="1:26" ht="15" customHeight="1">
      <c r="A255" s="311">
        <v>213</v>
      </c>
      <c r="B255" s="312">
        <v>70422</v>
      </c>
      <c r="C255" s="312" t="s">
        <v>1510</v>
      </c>
      <c r="D255" s="312" t="s">
        <v>1509</v>
      </c>
      <c r="E255" s="312" t="s">
        <v>1314</v>
      </c>
      <c r="F255" s="313">
        <v>10</v>
      </c>
      <c r="G255" s="312">
        <v>45599</v>
      </c>
      <c r="H255" s="312" t="s">
        <v>1340</v>
      </c>
      <c r="I255" s="317" t="s">
        <v>1337</v>
      </c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</row>
    <row r="256" spans="1:26" ht="15" customHeight="1">
      <c r="A256" s="311">
        <v>214</v>
      </c>
      <c r="B256" s="312">
        <v>70423</v>
      </c>
      <c r="C256" s="312" t="s">
        <v>1510</v>
      </c>
      <c r="D256" s="312" t="s">
        <v>1509</v>
      </c>
      <c r="E256" s="312" t="s">
        <v>1314</v>
      </c>
      <c r="F256" s="313">
        <v>10</v>
      </c>
      <c r="G256" s="312">
        <v>45599</v>
      </c>
      <c r="H256" s="312" t="s">
        <v>1340</v>
      </c>
      <c r="I256" s="317" t="s">
        <v>1337</v>
      </c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</row>
    <row r="257" spans="1:26" ht="15" customHeight="1">
      <c r="A257" s="311">
        <v>215</v>
      </c>
      <c r="B257" s="312">
        <v>70424</v>
      </c>
      <c r="C257" s="312" t="s">
        <v>1510</v>
      </c>
      <c r="D257" s="312" t="s">
        <v>1509</v>
      </c>
      <c r="E257" s="312" t="s">
        <v>1314</v>
      </c>
      <c r="F257" s="313">
        <v>10</v>
      </c>
      <c r="G257" s="312">
        <v>45599</v>
      </c>
      <c r="H257" s="312" t="s">
        <v>1340</v>
      </c>
      <c r="I257" s="317" t="s">
        <v>1337</v>
      </c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</row>
    <row r="258" spans="1:26" ht="15" customHeight="1">
      <c r="A258" s="311">
        <v>216</v>
      </c>
      <c r="B258" s="312">
        <v>70425</v>
      </c>
      <c r="C258" s="312" t="s">
        <v>1510</v>
      </c>
      <c r="D258" s="312" t="s">
        <v>1509</v>
      </c>
      <c r="E258" s="312" t="s">
        <v>1314</v>
      </c>
      <c r="F258" s="313">
        <v>10</v>
      </c>
      <c r="G258" s="312">
        <v>45599</v>
      </c>
      <c r="H258" s="312" t="s">
        <v>1340</v>
      </c>
      <c r="I258" s="317" t="s">
        <v>1337</v>
      </c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</row>
    <row r="259" spans="1:26" ht="15" customHeight="1">
      <c r="A259" s="311">
        <v>217</v>
      </c>
      <c r="B259" s="312">
        <v>70426</v>
      </c>
      <c r="C259" s="312" t="s">
        <v>1511</v>
      </c>
      <c r="D259" s="312" t="s">
        <v>1509</v>
      </c>
      <c r="E259" s="312" t="s">
        <v>1314</v>
      </c>
      <c r="F259" s="313">
        <v>10</v>
      </c>
      <c r="G259" s="315">
        <v>45376</v>
      </c>
      <c r="H259" s="312" t="s">
        <v>1340</v>
      </c>
      <c r="I259" s="317" t="s">
        <v>1337</v>
      </c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</row>
    <row r="260" spans="1:26" ht="15" customHeight="1">
      <c r="A260" s="311">
        <v>218</v>
      </c>
      <c r="B260" s="312">
        <v>70427</v>
      </c>
      <c r="C260" s="312" t="s">
        <v>1512</v>
      </c>
      <c r="D260" s="312" t="s">
        <v>1509</v>
      </c>
      <c r="E260" s="312" t="s">
        <v>1314</v>
      </c>
      <c r="F260" s="313">
        <v>10</v>
      </c>
      <c r="G260" s="315">
        <v>45377</v>
      </c>
      <c r="H260" s="312" t="s">
        <v>1340</v>
      </c>
      <c r="I260" s="317" t="s">
        <v>1337</v>
      </c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</row>
    <row r="261" spans="1:26" ht="15" customHeight="1">
      <c r="A261" s="311">
        <v>219</v>
      </c>
      <c r="B261" s="312">
        <v>70428</v>
      </c>
      <c r="C261" s="312" t="s">
        <v>1513</v>
      </c>
      <c r="D261" s="312" t="s">
        <v>1509</v>
      </c>
      <c r="E261" s="312" t="s">
        <v>1314</v>
      </c>
      <c r="F261" s="313">
        <v>10</v>
      </c>
      <c r="G261" s="315">
        <v>45377</v>
      </c>
      <c r="H261" s="312" t="s">
        <v>1340</v>
      </c>
      <c r="I261" s="317" t="s">
        <v>1337</v>
      </c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</row>
    <row r="262" spans="1:26" ht="15" customHeight="1">
      <c r="A262" s="311">
        <v>220</v>
      </c>
      <c r="B262" s="312">
        <v>70429</v>
      </c>
      <c r="C262" s="312" t="s">
        <v>1514</v>
      </c>
      <c r="D262" s="312" t="s">
        <v>1515</v>
      </c>
      <c r="E262" s="312" t="s">
        <v>1370</v>
      </c>
      <c r="F262" s="313">
        <v>10</v>
      </c>
      <c r="G262" s="315">
        <v>45378</v>
      </c>
      <c r="H262" s="312" t="s">
        <v>1342</v>
      </c>
      <c r="I262" s="317" t="s">
        <v>1337</v>
      </c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</row>
    <row r="263" spans="1:26" ht="15" customHeight="1">
      <c r="A263" s="311">
        <v>221</v>
      </c>
      <c r="B263" s="312">
        <v>70430</v>
      </c>
      <c r="C263" s="312" t="s">
        <v>1514</v>
      </c>
      <c r="D263" s="312" t="s">
        <v>1515</v>
      </c>
      <c r="E263" s="312" t="s">
        <v>1370</v>
      </c>
      <c r="F263" s="313">
        <v>10</v>
      </c>
      <c r="G263" s="315">
        <v>45378</v>
      </c>
      <c r="H263" s="312" t="s">
        <v>1342</v>
      </c>
      <c r="I263" s="317" t="s">
        <v>1337</v>
      </c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</row>
    <row r="264" spans="1:26" ht="15" customHeight="1">
      <c r="A264" s="311">
        <v>222</v>
      </c>
      <c r="B264" s="312">
        <v>70431</v>
      </c>
      <c r="C264" s="312" t="s">
        <v>1516</v>
      </c>
      <c r="D264" s="312" t="s">
        <v>1517</v>
      </c>
      <c r="E264" s="316"/>
      <c r="F264" s="313">
        <v>10</v>
      </c>
      <c r="G264" s="316"/>
      <c r="H264" s="312" t="s">
        <v>1327</v>
      </c>
      <c r="I264" s="312" t="s">
        <v>1348</v>
      </c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</row>
    <row r="265" spans="1:26" ht="15" customHeight="1">
      <c r="A265" s="311">
        <v>223</v>
      </c>
      <c r="B265" s="312">
        <v>70432</v>
      </c>
      <c r="C265" s="312" t="s">
        <v>1518</v>
      </c>
      <c r="D265" s="312" t="s">
        <v>1519</v>
      </c>
      <c r="E265" s="316"/>
      <c r="F265" s="313">
        <v>10</v>
      </c>
      <c r="G265" s="316"/>
      <c r="H265" s="312" t="s">
        <v>1327</v>
      </c>
      <c r="I265" s="312" t="s">
        <v>1348</v>
      </c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</row>
    <row r="266" spans="1:26" ht="15" customHeight="1">
      <c r="A266" s="311">
        <v>224</v>
      </c>
      <c r="B266" s="312">
        <v>70433</v>
      </c>
      <c r="C266" s="312" t="s">
        <v>1520</v>
      </c>
      <c r="D266" s="312" t="s">
        <v>1521</v>
      </c>
      <c r="E266" s="316"/>
      <c r="F266" s="313">
        <v>10</v>
      </c>
      <c r="G266" s="316"/>
      <c r="H266" s="312" t="s">
        <v>1327</v>
      </c>
      <c r="I266" s="312" t="s">
        <v>1348</v>
      </c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</row>
    <row r="267" spans="1:26" ht="15" customHeight="1">
      <c r="A267" s="311">
        <v>225</v>
      </c>
      <c r="B267" s="312">
        <v>70434</v>
      </c>
      <c r="C267" s="312" t="s">
        <v>1354</v>
      </c>
      <c r="D267" s="312" t="s">
        <v>1522</v>
      </c>
      <c r="E267" s="316"/>
      <c r="F267" s="313">
        <v>10</v>
      </c>
      <c r="G267" s="316"/>
      <c r="H267" s="312" t="s">
        <v>1327</v>
      </c>
      <c r="I267" s="312" t="s">
        <v>1348</v>
      </c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</row>
    <row r="268" spans="1:26" ht="15" customHeight="1">
      <c r="A268" s="311">
        <v>226</v>
      </c>
      <c r="B268" s="312">
        <v>70435</v>
      </c>
      <c r="C268" s="312" t="s">
        <v>1523</v>
      </c>
      <c r="D268" s="312" t="s">
        <v>1524</v>
      </c>
      <c r="E268" s="316"/>
      <c r="F268" s="313">
        <v>10</v>
      </c>
      <c r="G268" s="316"/>
      <c r="H268" s="312" t="s">
        <v>1327</v>
      </c>
      <c r="I268" s="312" t="s">
        <v>1348</v>
      </c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</row>
    <row r="269" spans="1:26" ht="15" customHeight="1">
      <c r="A269" s="311">
        <v>227</v>
      </c>
      <c r="B269" s="312">
        <v>70436</v>
      </c>
      <c r="C269" s="312" t="s">
        <v>1523</v>
      </c>
      <c r="D269" s="312" t="s">
        <v>1524</v>
      </c>
      <c r="E269" s="316"/>
      <c r="F269" s="313">
        <v>10</v>
      </c>
      <c r="G269" s="316"/>
      <c r="H269" s="312" t="s">
        <v>1327</v>
      </c>
      <c r="I269" s="312" t="s">
        <v>1348</v>
      </c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</row>
    <row r="270" spans="1:26" ht="15" customHeight="1">
      <c r="A270" s="311">
        <v>228</v>
      </c>
      <c r="B270" s="312">
        <v>70437</v>
      </c>
      <c r="C270" s="312" t="s">
        <v>1525</v>
      </c>
      <c r="D270" s="312" t="s">
        <v>1526</v>
      </c>
      <c r="E270" s="316"/>
      <c r="F270" s="313">
        <v>10</v>
      </c>
      <c r="G270" s="316"/>
      <c r="H270" s="312" t="s">
        <v>1327</v>
      </c>
      <c r="I270" s="312" t="s">
        <v>1348</v>
      </c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</row>
    <row r="271" spans="1:26" ht="15" customHeight="1">
      <c r="A271" s="311">
        <v>229</v>
      </c>
      <c r="B271" s="312">
        <v>70438</v>
      </c>
      <c r="C271" s="312" t="s">
        <v>1525</v>
      </c>
      <c r="D271" s="312" t="s">
        <v>1526</v>
      </c>
      <c r="E271" s="316"/>
      <c r="F271" s="313">
        <v>10</v>
      </c>
      <c r="G271" s="316"/>
      <c r="H271" s="312" t="s">
        <v>1327</v>
      </c>
      <c r="I271" s="312" t="s">
        <v>1348</v>
      </c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</row>
    <row r="272" spans="1:26" ht="15" customHeight="1">
      <c r="A272" s="311">
        <v>230</v>
      </c>
      <c r="B272" s="312">
        <v>70439</v>
      </c>
      <c r="C272" s="312" t="s">
        <v>1527</v>
      </c>
      <c r="D272" s="312" t="s">
        <v>1528</v>
      </c>
      <c r="E272" s="316"/>
      <c r="F272" s="313">
        <v>10</v>
      </c>
      <c r="G272" s="316"/>
      <c r="H272" s="312" t="s">
        <v>1327</v>
      </c>
      <c r="I272" s="312" t="s">
        <v>1348</v>
      </c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</row>
    <row r="273" spans="1:26" ht="15" customHeight="1">
      <c r="A273" s="311">
        <v>231</v>
      </c>
      <c r="B273" s="312">
        <v>70440</v>
      </c>
      <c r="C273" s="312" t="s">
        <v>1527</v>
      </c>
      <c r="D273" s="312" t="s">
        <v>1528</v>
      </c>
      <c r="E273" s="316"/>
      <c r="F273" s="313">
        <v>10</v>
      </c>
      <c r="G273" s="316"/>
      <c r="H273" s="312" t="s">
        <v>1327</v>
      </c>
      <c r="I273" s="312" t="s">
        <v>1348</v>
      </c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</row>
    <row r="274" spans="1:26" ht="15" customHeight="1">
      <c r="A274" s="311">
        <v>232</v>
      </c>
      <c r="B274" s="312">
        <v>70441</v>
      </c>
      <c r="C274" s="312" t="s">
        <v>1529</v>
      </c>
      <c r="D274" s="312" t="s">
        <v>1530</v>
      </c>
      <c r="E274" s="316"/>
      <c r="F274" s="313">
        <v>10</v>
      </c>
      <c r="G274" s="316"/>
      <c r="H274" s="312" t="s">
        <v>1327</v>
      </c>
      <c r="I274" s="312" t="s">
        <v>1348</v>
      </c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</row>
    <row r="275" spans="1:26" ht="15" customHeight="1">
      <c r="A275" s="311">
        <v>233</v>
      </c>
      <c r="B275" s="312">
        <v>70442</v>
      </c>
      <c r="C275" s="312" t="s">
        <v>1531</v>
      </c>
      <c r="D275" s="312" t="s">
        <v>1532</v>
      </c>
      <c r="E275" s="316"/>
      <c r="F275" s="313">
        <v>10</v>
      </c>
      <c r="G275" s="316"/>
      <c r="H275" s="312" t="s">
        <v>1327</v>
      </c>
      <c r="I275" s="312" t="s">
        <v>1348</v>
      </c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</row>
    <row r="276" spans="1:26" ht="15" customHeight="1">
      <c r="A276" s="311">
        <v>234</v>
      </c>
      <c r="B276" s="312">
        <v>70443</v>
      </c>
      <c r="C276" s="312" t="s">
        <v>1531</v>
      </c>
      <c r="D276" s="312" t="s">
        <v>1532</v>
      </c>
      <c r="E276" s="316"/>
      <c r="F276" s="313">
        <v>10</v>
      </c>
      <c r="G276" s="316"/>
      <c r="H276" s="312" t="s">
        <v>1327</v>
      </c>
      <c r="I276" s="312" t="s">
        <v>1348</v>
      </c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</row>
    <row r="277" spans="1:26" ht="15" customHeight="1">
      <c r="A277" s="311">
        <v>235</v>
      </c>
      <c r="B277" s="312">
        <v>70444</v>
      </c>
      <c r="C277" s="312" t="s">
        <v>1531</v>
      </c>
      <c r="D277" s="312" t="s">
        <v>1532</v>
      </c>
      <c r="E277" s="316"/>
      <c r="F277" s="313">
        <v>10</v>
      </c>
      <c r="G277" s="316"/>
      <c r="H277" s="312" t="s">
        <v>1327</v>
      </c>
      <c r="I277" s="312" t="s">
        <v>1348</v>
      </c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</row>
    <row r="278" spans="1:26" ht="15" customHeight="1">
      <c r="A278" s="311">
        <v>236</v>
      </c>
      <c r="B278" s="312">
        <v>70445</v>
      </c>
      <c r="C278" s="312" t="s">
        <v>1531</v>
      </c>
      <c r="D278" s="312" t="s">
        <v>1532</v>
      </c>
      <c r="E278" s="316"/>
      <c r="F278" s="313">
        <v>10</v>
      </c>
      <c r="G278" s="316"/>
      <c r="H278" s="312" t="s">
        <v>1327</v>
      </c>
      <c r="I278" s="312" t="s">
        <v>1348</v>
      </c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</row>
    <row r="279" spans="1:26" ht="15" customHeight="1">
      <c r="A279" s="311">
        <v>237</v>
      </c>
      <c r="B279" s="312">
        <v>70446</v>
      </c>
      <c r="C279" s="312" t="s">
        <v>1533</v>
      </c>
      <c r="D279" s="312" t="s">
        <v>1369</v>
      </c>
      <c r="E279" s="312" t="s">
        <v>1370</v>
      </c>
      <c r="F279" s="313">
        <v>10</v>
      </c>
      <c r="G279" s="315">
        <v>45377</v>
      </c>
      <c r="H279" s="312" t="s">
        <v>1339</v>
      </c>
      <c r="I279" s="312" t="s">
        <v>1345</v>
      </c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</row>
    <row r="280" spans="1:26" ht="15" customHeight="1">
      <c r="A280" s="311">
        <v>238</v>
      </c>
      <c r="B280" s="312">
        <v>70447</v>
      </c>
      <c r="C280" s="312" t="s">
        <v>1533</v>
      </c>
      <c r="D280" s="312" t="s">
        <v>1369</v>
      </c>
      <c r="E280" s="312" t="s">
        <v>1370</v>
      </c>
      <c r="F280" s="313">
        <v>10</v>
      </c>
      <c r="G280" s="315">
        <v>45377</v>
      </c>
      <c r="H280" s="312" t="s">
        <v>1339</v>
      </c>
      <c r="I280" s="312" t="s">
        <v>1345</v>
      </c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</row>
    <row r="281" spans="1:26" ht="15" customHeight="1">
      <c r="A281" s="311">
        <v>239</v>
      </c>
      <c r="B281" s="312">
        <v>70448</v>
      </c>
      <c r="C281" s="312" t="s">
        <v>1534</v>
      </c>
      <c r="D281" s="312" t="s">
        <v>1535</v>
      </c>
      <c r="E281" s="312" t="s">
        <v>1370</v>
      </c>
      <c r="F281" s="313">
        <v>10</v>
      </c>
      <c r="G281" s="315">
        <v>45378</v>
      </c>
      <c r="H281" s="312" t="s">
        <v>1338</v>
      </c>
      <c r="I281" s="317" t="s">
        <v>1337</v>
      </c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</row>
    <row r="282" spans="1:26" ht="15" customHeight="1">
      <c r="A282" s="311">
        <v>240</v>
      </c>
      <c r="B282" s="312">
        <v>70449</v>
      </c>
      <c r="C282" s="312" t="s">
        <v>1534</v>
      </c>
      <c r="D282" s="312" t="s">
        <v>1535</v>
      </c>
      <c r="E282" s="312" t="s">
        <v>1370</v>
      </c>
      <c r="F282" s="313">
        <v>10</v>
      </c>
      <c r="G282" s="315">
        <v>45378</v>
      </c>
      <c r="H282" s="312" t="s">
        <v>1338</v>
      </c>
      <c r="I282" s="317" t="s">
        <v>1337</v>
      </c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</row>
    <row r="283" spans="1:26" ht="15" customHeight="1">
      <c r="A283" s="311">
        <v>241</v>
      </c>
      <c r="B283" s="312">
        <v>70450</v>
      </c>
      <c r="C283" s="312" t="s">
        <v>1534</v>
      </c>
      <c r="D283" s="312" t="s">
        <v>1535</v>
      </c>
      <c r="E283" s="312" t="s">
        <v>1370</v>
      </c>
      <c r="F283" s="313">
        <v>10</v>
      </c>
      <c r="G283" s="315">
        <v>45378</v>
      </c>
      <c r="H283" s="312" t="s">
        <v>1338</v>
      </c>
      <c r="I283" s="317" t="s">
        <v>1337</v>
      </c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</row>
    <row r="284" spans="1:26" ht="15" customHeight="1">
      <c r="A284" s="311">
        <v>242</v>
      </c>
      <c r="B284" s="312">
        <v>70451</v>
      </c>
      <c r="C284" s="312" t="s">
        <v>1536</v>
      </c>
      <c r="D284" s="312" t="s">
        <v>1537</v>
      </c>
      <c r="E284" s="312" t="s">
        <v>1365</v>
      </c>
      <c r="F284" s="313">
        <v>10</v>
      </c>
      <c r="G284" s="314">
        <v>45378</v>
      </c>
      <c r="H284" s="312" t="s">
        <v>1351</v>
      </c>
      <c r="I284" s="312" t="s">
        <v>1348</v>
      </c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</row>
    <row r="285" spans="1:26" ht="15" customHeight="1">
      <c r="A285" s="311">
        <v>243</v>
      </c>
      <c r="B285" s="312">
        <v>70452</v>
      </c>
      <c r="C285" s="312" t="s">
        <v>1536</v>
      </c>
      <c r="D285" s="312" t="s">
        <v>1537</v>
      </c>
      <c r="E285" s="312" t="s">
        <v>1365</v>
      </c>
      <c r="F285" s="313">
        <v>10</v>
      </c>
      <c r="G285" s="314">
        <v>45378</v>
      </c>
      <c r="H285" s="312" t="s">
        <v>1351</v>
      </c>
      <c r="I285" s="312" t="s">
        <v>1348</v>
      </c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</row>
    <row r="286" spans="1:26" ht="15" customHeight="1">
      <c r="A286" s="311">
        <v>244</v>
      </c>
      <c r="B286" s="312">
        <v>70453</v>
      </c>
      <c r="C286" s="312" t="s">
        <v>1536</v>
      </c>
      <c r="D286" s="312" t="s">
        <v>1537</v>
      </c>
      <c r="E286" s="312" t="s">
        <v>1365</v>
      </c>
      <c r="F286" s="313">
        <v>10</v>
      </c>
      <c r="G286" s="314">
        <v>45378</v>
      </c>
      <c r="H286" s="312" t="s">
        <v>1351</v>
      </c>
      <c r="I286" s="312" t="s">
        <v>1348</v>
      </c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ht="15" customHeight="1">
      <c r="A287" s="311">
        <v>245</v>
      </c>
      <c r="B287" s="312">
        <v>70454</v>
      </c>
      <c r="C287" s="312" t="s">
        <v>1536</v>
      </c>
      <c r="D287" s="312" t="s">
        <v>1537</v>
      </c>
      <c r="E287" s="312" t="s">
        <v>1365</v>
      </c>
      <c r="F287" s="313">
        <v>10</v>
      </c>
      <c r="G287" s="314">
        <v>45378</v>
      </c>
      <c r="H287" s="312" t="s">
        <v>1351</v>
      </c>
      <c r="I287" s="312" t="s">
        <v>1348</v>
      </c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ht="15" customHeight="1">
      <c r="A288" s="311">
        <v>246</v>
      </c>
      <c r="B288" s="312">
        <v>70455</v>
      </c>
      <c r="C288" s="312" t="s">
        <v>1536</v>
      </c>
      <c r="D288" s="312" t="s">
        <v>1537</v>
      </c>
      <c r="E288" s="312" t="s">
        <v>1365</v>
      </c>
      <c r="F288" s="313">
        <v>10</v>
      </c>
      <c r="G288" s="314">
        <v>45378</v>
      </c>
      <c r="H288" s="312" t="s">
        <v>1351</v>
      </c>
      <c r="I288" s="312" t="s">
        <v>1348</v>
      </c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ht="15" customHeight="1">
      <c r="A289" s="311">
        <v>247</v>
      </c>
      <c r="B289" s="312">
        <v>70456</v>
      </c>
      <c r="C289" s="312" t="s">
        <v>1536</v>
      </c>
      <c r="D289" s="312" t="s">
        <v>1537</v>
      </c>
      <c r="E289" s="312" t="s">
        <v>1365</v>
      </c>
      <c r="F289" s="313">
        <v>10</v>
      </c>
      <c r="G289" s="314">
        <v>45378</v>
      </c>
      <c r="H289" s="312" t="s">
        <v>1351</v>
      </c>
      <c r="I289" s="312" t="s">
        <v>1348</v>
      </c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ht="15" customHeight="1">
      <c r="A290" s="311">
        <v>248</v>
      </c>
      <c r="B290" s="312">
        <v>70457</v>
      </c>
      <c r="C290" s="312" t="s">
        <v>1536</v>
      </c>
      <c r="D290" s="312" t="s">
        <v>1537</v>
      </c>
      <c r="E290" s="312" t="s">
        <v>1365</v>
      </c>
      <c r="F290" s="313">
        <v>10</v>
      </c>
      <c r="G290" s="314">
        <v>45378</v>
      </c>
      <c r="H290" s="312" t="s">
        <v>1351</v>
      </c>
      <c r="I290" s="312" t="s">
        <v>1348</v>
      </c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ht="15" customHeight="1">
      <c r="A291" s="311">
        <v>249</v>
      </c>
      <c r="B291" s="312">
        <v>70458</v>
      </c>
      <c r="C291" s="312" t="s">
        <v>1536</v>
      </c>
      <c r="D291" s="312" t="s">
        <v>1537</v>
      </c>
      <c r="E291" s="312" t="s">
        <v>1365</v>
      </c>
      <c r="F291" s="313">
        <v>10</v>
      </c>
      <c r="G291" s="314">
        <v>45378</v>
      </c>
      <c r="H291" s="312" t="s">
        <v>1351</v>
      </c>
      <c r="I291" s="312" t="s">
        <v>1348</v>
      </c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ht="15" customHeight="1">
      <c r="A292" s="311">
        <v>250</v>
      </c>
      <c r="B292" s="312">
        <v>70459</v>
      </c>
      <c r="C292" s="312" t="s">
        <v>1536</v>
      </c>
      <c r="D292" s="312" t="s">
        <v>1537</v>
      </c>
      <c r="E292" s="312" t="s">
        <v>1365</v>
      </c>
      <c r="F292" s="313">
        <v>10</v>
      </c>
      <c r="G292" s="314">
        <v>45378</v>
      </c>
      <c r="H292" s="312" t="s">
        <v>1351</v>
      </c>
      <c r="I292" s="312" t="s">
        <v>1348</v>
      </c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ht="15" customHeight="1">
      <c r="A293" s="311">
        <v>251</v>
      </c>
      <c r="B293" s="312">
        <v>70460</v>
      </c>
      <c r="C293" s="312" t="s">
        <v>1536</v>
      </c>
      <c r="D293" s="312" t="s">
        <v>1537</v>
      </c>
      <c r="E293" s="312" t="s">
        <v>1365</v>
      </c>
      <c r="F293" s="313">
        <v>10</v>
      </c>
      <c r="G293" s="314">
        <v>45378</v>
      </c>
      <c r="H293" s="312" t="s">
        <v>1351</v>
      </c>
      <c r="I293" s="312" t="s">
        <v>1348</v>
      </c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ht="15" customHeight="1">
      <c r="A294" s="311">
        <v>252</v>
      </c>
      <c r="B294" s="312">
        <v>70461</v>
      </c>
      <c r="C294" s="312" t="s">
        <v>1538</v>
      </c>
      <c r="D294" s="312" t="s">
        <v>1515</v>
      </c>
      <c r="E294" s="312" t="s">
        <v>1370</v>
      </c>
      <c r="F294" s="313">
        <v>10</v>
      </c>
      <c r="G294" s="315">
        <v>45377</v>
      </c>
      <c r="H294" s="312" t="s">
        <v>1342</v>
      </c>
      <c r="I294" s="317" t="s">
        <v>1337</v>
      </c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ht="15" customHeight="1">
      <c r="A295" s="311">
        <v>253</v>
      </c>
      <c r="B295" s="312">
        <v>70462</v>
      </c>
      <c r="C295" s="312" t="s">
        <v>1539</v>
      </c>
      <c r="D295" s="312" t="s">
        <v>1515</v>
      </c>
      <c r="E295" s="312" t="s">
        <v>1370</v>
      </c>
      <c r="F295" s="313">
        <v>10</v>
      </c>
      <c r="G295" s="315">
        <v>45377</v>
      </c>
      <c r="H295" s="312" t="s">
        <v>1342</v>
      </c>
      <c r="I295" s="317" t="s">
        <v>1337</v>
      </c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ht="15" customHeight="1">
      <c r="A296" s="311">
        <v>254</v>
      </c>
      <c r="B296" s="312">
        <v>70463</v>
      </c>
      <c r="C296" s="312" t="s">
        <v>1540</v>
      </c>
      <c r="D296" s="312" t="s">
        <v>1515</v>
      </c>
      <c r="E296" s="312" t="s">
        <v>1370</v>
      </c>
      <c r="F296" s="313">
        <v>10</v>
      </c>
      <c r="G296" s="315">
        <v>45377</v>
      </c>
      <c r="H296" s="312" t="s">
        <v>1342</v>
      </c>
      <c r="I296" s="317" t="s">
        <v>1337</v>
      </c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ht="15" customHeight="1">
      <c r="A297" s="311">
        <v>255</v>
      </c>
      <c r="B297" s="312">
        <v>70464</v>
      </c>
      <c r="C297" s="312" t="s">
        <v>1540</v>
      </c>
      <c r="D297" s="312" t="s">
        <v>1515</v>
      </c>
      <c r="E297" s="312" t="s">
        <v>1370</v>
      </c>
      <c r="F297" s="313">
        <v>10</v>
      </c>
      <c r="G297" s="315">
        <v>45377</v>
      </c>
      <c r="H297" s="312" t="s">
        <v>1342</v>
      </c>
      <c r="I297" s="317" t="s">
        <v>1337</v>
      </c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ht="15" customHeight="1">
      <c r="A298" s="311">
        <v>256</v>
      </c>
      <c r="B298" s="312">
        <v>70465</v>
      </c>
      <c r="C298" s="312" t="s">
        <v>1541</v>
      </c>
      <c r="D298" s="312" t="s">
        <v>1515</v>
      </c>
      <c r="E298" s="312" t="s">
        <v>1370</v>
      </c>
      <c r="F298" s="313">
        <v>10</v>
      </c>
      <c r="G298" s="315">
        <v>45377</v>
      </c>
      <c r="H298" s="312" t="s">
        <v>1342</v>
      </c>
      <c r="I298" s="317" t="s">
        <v>1337</v>
      </c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ht="15" customHeight="1">
      <c r="A299" s="311">
        <v>257</v>
      </c>
      <c r="B299" s="312">
        <v>70466</v>
      </c>
      <c r="C299" s="312" t="s">
        <v>1542</v>
      </c>
      <c r="D299" s="312" t="s">
        <v>1515</v>
      </c>
      <c r="E299" s="312" t="s">
        <v>1370</v>
      </c>
      <c r="F299" s="313">
        <v>10</v>
      </c>
      <c r="G299" s="315">
        <v>45377</v>
      </c>
      <c r="H299" s="312" t="s">
        <v>1342</v>
      </c>
      <c r="I299" s="317" t="s">
        <v>1337</v>
      </c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ht="15" customHeight="1">
      <c r="A300" s="311">
        <v>258</v>
      </c>
      <c r="B300" s="312">
        <v>70467</v>
      </c>
      <c r="C300" s="312" t="s">
        <v>1542</v>
      </c>
      <c r="D300" s="312" t="s">
        <v>1515</v>
      </c>
      <c r="E300" s="312" t="s">
        <v>1370</v>
      </c>
      <c r="F300" s="313">
        <v>10</v>
      </c>
      <c r="G300" s="315">
        <v>45377</v>
      </c>
      <c r="H300" s="312" t="s">
        <v>1342</v>
      </c>
      <c r="I300" s="317" t="s">
        <v>1337</v>
      </c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ht="15" customHeight="1">
      <c r="A301" s="311">
        <v>259</v>
      </c>
      <c r="B301" s="312">
        <v>70468</v>
      </c>
      <c r="C301" s="312" t="s">
        <v>1543</v>
      </c>
      <c r="D301" s="312" t="s">
        <v>1515</v>
      </c>
      <c r="E301" s="312" t="s">
        <v>1370</v>
      </c>
      <c r="F301" s="313">
        <v>10</v>
      </c>
      <c r="G301" s="315">
        <v>45377</v>
      </c>
      <c r="H301" s="312" t="s">
        <v>1342</v>
      </c>
      <c r="I301" s="317" t="s">
        <v>1337</v>
      </c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ht="15" customHeight="1">
      <c r="A302" s="311">
        <v>260</v>
      </c>
      <c r="B302" s="312">
        <v>70469</v>
      </c>
      <c r="C302" s="312" t="s">
        <v>1544</v>
      </c>
      <c r="D302" s="312" t="s">
        <v>1515</v>
      </c>
      <c r="E302" s="312" t="s">
        <v>1370</v>
      </c>
      <c r="F302" s="313">
        <v>10</v>
      </c>
      <c r="G302" s="315">
        <v>45377</v>
      </c>
      <c r="H302" s="312" t="s">
        <v>1342</v>
      </c>
      <c r="I302" s="317" t="s">
        <v>1337</v>
      </c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ht="15" customHeight="1">
      <c r="A303" s="311">
        <v>261</v>
      </c>
      <c r="B303" s="312">
        <v>70470</v>
      </c>
      <c r="C303" s="312" t="s">
        <v>1545</v>
      </c>
      <c r="D303" s="312" t="s">
        <v>1515</v>
      </c>
      <c r="E303" s="312" t="s">
        <v>1370</v>
      </c>
      <c r="F303" s="313">
        <v>10</v>
      </c>
      <c r="G303" s="315">
        <v>45377</v>
      </c>
      <c r="H303" s="312" t="s">
        <v>1342</v>
      </c>
      <c r="I303" s="317" t="s">
        <v>1337</v>
      </c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ht="15" customHeight="1">
      <c r="A304" s="311">
        <v>262</v>
      </c>
      <c r="B304" s="312">
        <v>70471</v>
      </c>
      <c r="C304" s="312" t="s">
        <v>1546</v>
      </c>
      <c r="D304" s="312" t="s">
        <v>1515</v>
      </c>
      <c r="E304" s="312" t="s">
        <v>1370</v>
      </c>
      <c r="F304" s="313">
        <v>10</v>
      </c>
      <c r="G304" s="315">
        <v>45377</v>
      </c>
      <c r="H304" s="312" t="s">
        <v>1342</v>
      </c>
      <c r="I304" s="317" t="s">
        <v>1337</v>
      </c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ht="15" customHeight="1">
      <c r="A305" s="311">
        <v>263</v>
      </c>
      <c r="B305" s="312">
        <v>70472</v>
      </c>
      <c r="C305" s="312" t="s">
        <v>1547</v>
      </c>
      <c r="D305" s="312" t="s">
        <v>1515</v>
      </c>
      <c r="E305" s="312" t="s">
        <v>1370</v>
      </c>
      <c r="F305" s="313">
        <v>10</v>
      </c>
      <c r="G305" s="315">
        <v>45377</v>
      </c>
      <c r="H305" s="312" t="s">
        <v>1342</v>
      </c>
      <c r="I305" s="317" t="s">
        <v>1337</v>
      </c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ht="15" customHeight="1">
      <c r="A306" s="311">
        <v>264</v>
      </c>
      <c r="B306" s="312">
        <v>70473</v>
      </c>
      <c r="C306" s="312" t="s">
        <v>1548</v>
      </c>
      <c r="D306" s="312" t="s">
        <v>1515</v>
      </c>
      <c r="E306" s="312" t="s">
        <v>1370</v>
      </c>
      <c r="F306" s="313">
        <v>10</v>
      </c>
      <c r="G306" s="315">
        <v>45377</v>
      </c>
      <c r="H306" s="312" t="s">
        <v>1342</v>
      </c>
      <c r="I306" s="317" t="s">
        <v>1337</v>
      </c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ht="15" customHeight="1">
      <c r="A307" s="311">
        <v>265</v>
      </c>
      <c r="B307" s="312">
        <v>70474</v>
      </c>
      <c r="C307" s="312" t="s">
        <v>1548</v>
      </c>
      <c r="D307" s="312" t="s">
        <v>1515</v>
      </c>
      <c r="E307" s="312" t="s">
        <v>1370</v>
      </c>
      <c r="F307" s="313">
        <v>10</v>
      </c>
      <c r="G307" s="315">
        <v>45377</v>
      </c>
      <c r="H307" s="312" t="s">
        <v>1342</v>
      </c>
      <c r="I307" s="317" t="s">
        <v>1337</v>
      </c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ht="15" customHeight="1">
      <c r="A308" s="311">
        <v>266</v>
      </c>
      <c r="B308" s="312">
        <v>70475</v>
      </c>
      <c r="C308" s="312" t="s">
        <v>1548</v>
      </c>
      <c r="D308" s="312" t="s">
        <v>1515</v>
      </c>
      <c r="E308" s="312" t="s">
        <v>1370</v>
      </c>
      <c r="F308" s="313">
        <v>10</v>
      </c>
      <c r="G308" s="315">
        <v>45377</v>
      </c>
      <c r="H308" s="312" t="s">
        <v>1342</v>
      </c>
      <c r="I308" s="317" t="s">
        <v>1337</v>
      </c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ht="15" customHeight="1">
      <c r="A309" s="311">
        <v>267</v>
      </c>
      <c r="B309" s="312">
        <v>70476</v>
      </c>
      <c r="C309" s="312" t="s">
        <v>1549</v>
      </c>
      <c r="D309" s="312" t="s">
        <v>1550</v>
      </c>
      <c r="E309" s="312" t="s">
        <v>1370</v>
      </c>
      <c r="F309" s="313">
        <v>10</v>
      </c>
      <c r="G309" s="312">
        <v>45599</v>
      </c>
      <c r="H309" s="312" t="s">
        <v>1336</v>
      </c>
      <c r="I309" s="312" t="s">
        <v>1348</v>
      </c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ht="15" customHeight="1">
      <c r="A310" s="311">
        <v>268</v>
      </c>
      <c r="B310" s="312">
        <v>70477</v>
      </c>
      <c r="C310" s="312" t="s">
        <v>1551</v>
      </c>
      <c r="D310" s="312" t="s">
        <v>1552</v>
      </c>
      <c r="E310" s="312" t="s">
        <v>1370</v>
      </c>
      <c r="F310" s="313">
        <v>10</v>
      </c>
      <c r="G310" s="312">
        <v>45599</v>
      </c>
      <c r="H310" s="312" t="s">
        <v>1336</v>
      </c>
      <c r="I310" s="312" t="s">
        <v>1348</v>
      </c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ht="15" customHeight="1">
      <c r="A311" s="311">
        <v>269</v>
      </c>
      <c r="B311" s="312">
        <v>70478</v>
      </c>
      <c r="C311" s="312" t="s">
        <v>1549</v>
      </c>
      <c r="D311" s="312" t="s">
        <v>1550</v>
      </c>
      <c r="E311" s="312" t="s">
        <v>1370</v>
      </c>
      <c r="F311" s="313">
        <v>10</v>
      </c>
      <c r="G311" s="312">
        <v>45599</v>
      </c>
      <c r="H311" s="312" t="s">
        <v>1336</v>
      </c>
      <c r="I311" s="312" t="s">
        <v>1348</v>
      </c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ht="15" customHeight="1">
      <c r="A312" s="311">
        <v>270</v>
      </c>
      <c r="B312" s="312">
        <v>70479</v>
      </c>
      <c r="C312" s="312" t="s">
        <v>1549</v>
      </c>
      <c r="D312" s="312" t="s">
        <v>1550</v>
      </c>
      <c r="E312" s="312" t="s">
        <v>1370</v>
      </c>
      <c r="F312" s="313">
        <v>10</v>
      </c>
      <c r="G312" s="312">
        <v>45599</v>
      </c>
      <c r="H312" s="312" t="s">
        <v>1336</v>
      </c>
      <c r="I312" s="312" t="s">
        <v>1348</v>
      </c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ht="15" customHeight="1">
      <c r="A313" s="311">
        <v>271</v>
      </c>
      <c r="B313" s="312">
        <v>70480</v>
      </c>
      <c r="C313" s="312" t="s">
        <v>1549</v>
      </c>
      <c r="D313" s="312" t="s">
        <v>1550</v>
      </c>
      <c r="E313" s="312" t="s">
        <v>1370</v>
      </c>
      <c r="F313" s="313">
        <v>10</v>
      </c>
      <c r="G313" s="312">
        <v>45599</v>
      </c>
      <c r="H313" s="312" t="s">
        <v>1336</v>
      </c>
      <c r="I313" s="312" t="s">
        <v>1348</v>
      </c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ht="15" customHeight="1">
      <c r="A314" s="311">
        <v>272</v>
      </c>
      <c r="B314" s="312">
        <v>70481</v>
      </c>
      <c r="C314" s="312" t="s">
        <v>1549</v>
      </c>
      <c r="D314" s="312" t="s">
        <v>1550</v>
      </c>
      <c r="E314" s="312" t="s">
        <v>1370</v>
      </c>
      <c r="F314" s="313">
        <v>10</v>
      </c>
      <c r="G314" s="312">
        <v>45599</v>
      </c>
      <c r="H314" s="312" t="s">
        <v>1336</v>
      </c>
      <c r="I314" s="312" t="s">
        <v>1348</v>
      </c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ht="15" customHeight="1">
      <c r="A315" s="311">
        <v>273</v>
      </c>
      <c r="B315" s="312">
        <v>70482</v>
      </c>
      <c r="C315" s="312" t="s">
        <v>1553</v>
      </c>
      <c r="D315" s="312" t="s">
        <v>1550</v>
      </c>
      <c r="E315" s="312" t="s">
        <v>1370</v>
      </c>
      <c r="F315" s="313">
        <v>10</v>
      </c>
      <c r="G315" s="312">
        <v>45599</v>
      </c>
      <c r="H315" s="312" t="s">
        <v>1336</v>
      </c>
      <c r="I315" s="312" t="s">
        <v>1348</v>
      </c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ht="15" customHeight="1">
      <c r="A316" s="311">
        <v>274</v>
      </c>
      <c r="B316" s="312">
        <v>70483</v>
      </c>
      <c r="C316" s="312" t="s">
        <v>1549</v>
      </c>
      <c r="D316" s="312" t="s">
        <v>1550</v>
      </c>
      <c r="E316" s="312" t="s">
        <v>1370</v>
      </c>
      <c r="F316" s="313">
        <v>10</v>
      </c>
      <c r="G316" s="312">
        <v>45599</v>
      </c>
      <c r="H316" s="312" t="s">
        <v>1336</v>
      </c>
      <c r="I316" s="312" t="s">
        <v>1348</v>
      </c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ht="15" customHeight="1">
      <c r="A317" s="311">
        <v>275</v>
      </c>
      <c r="B317" s="312">
        <v>70484</v>
      </c>
      <c r="C317" s="312" t="s">
        <v>1549</v>
      </c>
      <c r="D317" s="312" t="s">
        <v>1550</v>
      </c>
      <c r="E317" s="312" t="s">
        <v>1370</v>
      </c>
      <c r="F317" s="313">
        <v>10</v>
      </c>
      <c r="G317" s="312">
        <v>45599</v>
      </c>
      <c r="H317" s="312" t="s">
        <v>1336</v>
      </c>
      <c r="I317" s="312" t="s">
        <v>1348</v>
      </c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ht="15" customHeight="1">
      <c r="A318" s="311">
        <v>276</v>
      </c>
      <c r="B318" s="312">
        <v>70485</v>
      </c>
      <c r="C318" s="312" t="s">
        <v>1549</v>
      </c>
      <c r="D318" s="312" t="s">
        <v>1550</v>
      </c>
      <c r="E318" s="312" t="s">
        <v>1370</v>
      </c>
      <c r="F318" s="313">
        <v>10</v>
      </c>
      <c r="G318" s="312">
        <v>45599</v>
      </c>
      <c r="H318" s="312" t="s">
        <v>1336</v>
      </c>
      <c r="I318" s="312" t="s">
        <v>1348</v>
      </c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ht="15" customHeight="1">
      <c r="A319" s="311">
        <v>277</v>
      </c>
      <c r="B319" s="312">
        <v>70486</v>
      </c>
      <c r="C319" s="312" t="s">
        <v>1553</v>
      </c>
      <c r="D319" s="312" t="s">
        <v>1550</v>
      </c>
      <c r="E319" s="312" t="s">
        <v>1370</v>
      </c>
      <c r="F319" s="313">
        <v>10</v>
      </c>
      <c r="G319" s="312">
        <v>45599</v>
      </c>
      <c r="H319" s="312" t="s">
        <v>1336</v>
      </c>
      <c r="I319" s="312" t="s">
        <v>1348</v>
      </c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ht="15" customHeight="1">
      <c r="A320" s="311">
        <v>278</v>
      </c>
      <c r="B320" s="312">
        <v>70487</v>
      </c>
      <c r="C320" s="312" t="s">
        <v>1549</v>
      </c>
      <c r="D320" s="312" t="s">
        <v>1550</v>
      </c>
      <c r="E320" s="312" t="s">
        <v>1370</v>
      </c>
      <c r="F320" s="313">
        <v>10</v>
      </c>
      <c r="G320" s="312">
        <v>45599</v>
      </c>
      <c r="H320" s="312" t="s">
        <v>1336</v>
      </c>
      <c r="I320" s="312" t="s">
        <v>1348</v>
      </c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ht="15" customHeight="1">
      <c r="A321" s="311">
        <v>279</v>
      </c>
      <c r="B321" s="312">
        <v>70488</v>
      </c>
      <c r="C321" s="312" t="s">
        <v>1549</v>
      </c>
      <c r="D321" s="312" t="s">
        <v>1550</v>
      </c>
      <c r="E321" s="312" t="s">
        <v>1370</v>
      </c>
      <c r="F321" s="313">
        <v>10</v>
      </c>
      <c r="G321" s="312">
        <v>45599</v>
      </c>
      <c r="H321" s="312" t="s">
        <v>1336</v>
      </c>
      <c r="I321" s="312" t="s">
        <v>1348</v>
      </c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ht="15" customHeight="1">
      <c r="A322" s="311">
        <v>280</v>
      </c>
      <c r="B322" s="312">
        <v>70489</v>
      </c>
      <c r="C322" s="312" t="s">
        <v>1551</v>
      </c>
      <c r="D322" s="312" t="s">
        <v>1552</v>
      </c>
      <c r="E322" s="312" t="s">
        <v>1370</v>
      </c>
      <c r="F322" s="313">
        <v>10</v>
      </c>
      <c r="G322" s="312">
        <v>45599</v>
      </c>
      <c r="H322" s="312" t="s">
        <v>1336</v>
      </c>
      <c r="I322" s="312" t="s">
        <v>1348</v>
      </c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ht="15" customHeight="1">
      <c r="A323" s="311">
        <v>281</v>
      </c>
      <c r="B323" s="312">
        <v>70490</v>
      </c>
      <c r="C323" s="312" t="s">
        <v>1551</v>
      </c>
      <c r="D323" s="312" t="s">
        <v>1552</v>
      </c>
      <c r="E323" s="312" t="s">
        <v>1370</v>
      </c>
      <c r="F323" s="313">
        <v>10</v>
      </c>
      <c r="G323" s="312">
        <v>45599</v>
      </c>
      <c r="H323" s="312" t="s">
        <v>1336</v>
      </c>
      <c r="I323" s="312" t="s">
        <v>1348</v>
      </c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ht="15" customHeight="1">
      <c r="A324" s="311">
        <v>282</v>
      </c>
      <c r="B324" s="312">
        <v>70491</v>
      </c>
      <c r="C324" s="312" t="s">
        <v>1554</v>
      </c>
      <c r="D324" s="312" t="s">
        <v>1555</v>
      </c>
      <c r="E324" s="312" t="s">
        <v>1370</v>
      </c>
      <c r="F324" s="313">
        <v>10</v>
      </c>
      <c r="G324" s="316"/>
      <c r="H324" s="312" t="s">
        <v>1324</v>
      </c>
      <c r="I324" s="312" t="s">
        <v>1325</v>
      </c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ht="15" customHeight="1">
      <c r="A325" s="311">
        <v>283</v>
      </c>
      <c r="B325" s="312">
        <v>70492</v>
      </c>
      <c r="C325" s="312" t="s">
        <v>1554</v>
      </c>
      <c r="D325" s="312" t="s">
        <v>1555</v>
      </c>
      <c r="E325" s="312" t="s">
        <v>1370</v>
      </c>
      <c r="F325" s="313">
        <v>10</v>
      </c>
      <c r="G325" s="316"/>
      <c r="H325" s="312" t="s">
        <v>1324</v>
      </c>
      <c r="I325" s="312" t="s">
        <v>1325</v>
      </c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ht="15" customHeight="1">
      <c r="A326" s="311">
        <v>284</v>
      </c>
      <c r="B326" s="312">
        <v>70493</v>
      </c>
      <c r="C326" s="312" t="s">
        <v>1556</v>
      </c>
      <c r="D326" s="312" t="s">
        <v>1449</v>
      </c>
      <c r="E326" s="312" t="s">
        <v>1370</v>
      </c>
      <c r="F326" s="313">
        <v>10</v>
      </c>
      <c r="G326" s="312">
        <v>45599</v>
      </c>
      <c r="H326" s="312" t="s">
        <v>1324</v>
      </c>
      <c r="I326" s="312" t="s">
        <v>1325</v>
      </c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ht="15" customHeight="1">
      <c r="A327" s="311">
        <v>285</v>
      </c>
      <c r="B327" s="312">
        <v>70494</v>
      </c>
      <c r="C327" s="312" t="s">
        <v>1556</v>
      </c>
      <c r="D327" s="312" t="s">
        <v>1449</v>
      </c>
      <c r="E327" s="312" t="s">
        <v>1370</v>
      </c>
      <c r="F327" s="313">
        <v>10</v>
      </c>
      <c r="G327" s="312">
        <v>45599</v>
      </c>
      <c r="H327" s="312" t="s">
        <v>1324</v>
      </c>
      <c r="I327" s="312" t="s">
        <v>1325</v>
      </c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ht="15" customHeight="1">
      <c r="A328" s="311">
        <v>286</v>
      </c>
      <c r="B328" s="312">
        <v>70495</v>
      </c>
      <c r="C328" s="312" t="s">
        <v>1556</v>
      </c>
      <c r="D328" s="312" t="s">
        <v>1449</v>
      </c>
      <c r="E328" s="312" t="s">
        <v>1370</v>
      </c>
      <c r="F328" s="313">
        <v>10</v>
      </c>
      <c r="G328" s="312">
        <v>45599</v>
      </c>
      <c r="H328" s="312" t="s">
        <v>1324</v>
      </c>
      <c r="I328" s="312" t="s">
        <v>1325</v>
      </c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ht="15" customHeight="1">
      <c r="A329" s="311">
        <v>287</v>
      </c>
      <c r="B329" s="312">
        <v>70496</v>
      </c>
      <c r="C329" s="312" t="s">
        <v>1556</v>
      </c>
      <c r="D329" s="312" t="s">
        <v>1449</v>
      </c>
      <c r="E329" s="312" t="s">
        <v>1370</v>
      </c>
      <c r="F329" s="313">
        <v>10</v>
      </c>
      <c r="G329" s="312">
        <v>45599</v>
      </c>
      <c r="H329" s="312" t="s">
        <v>1324</v>
      </c>
      <c r="I329" s="312" t="s">
        <v>1325</v>
      </c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ht="15" customHeight="1">
      <c r="A330" s="311">
        <v>288</v>
      </c>
      <c r="B330" s="312">
        <v>70497</v>
      </c>
      <c r="C330" s="312" t="s">
        <v>1556</v>
      </c>
      <c r="D330" s="312" t="s">
        <v>1449</v>
      </c>
      <c r="E330" s="312" t="s">
        <v>1370</v>
      </c>
      <c r="F330" s="313">
        <v>10</v>
      </c>
      <c r="G330" s="312">
        <v>45599</v>
      </c>
      <c r="H330" s="312" t="s">
        <v>1324</v>
      </c>
      <c r="I330" s="312" t="s">
        <v>1325</v>
      </c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ht="15" customHeight="1">
      <c r="A331" s="311">
        <v>289</v>
      </c>
      <c r="B331" s="312">
        <v>70498</v>
      </c>
      <c r="C331" s="312" t="s">
        <v>1557</v>
      </c>
      <c r="D331" s="312" t="s">
        <v>1558</v>
      </c>
      <c r="E331" s="312" t="s">
        <v>1370</v>
      </c>
      <c r="F331" s="313">
        <v>10</v>
      </c>
      <c r="G331" s="312">
        <v>45599</v>
      </c>
      <c r="H331" s="312" t="s">
        <v>1324</v>
      </c>
      <c r="I331" s="312" t="s">
        <v>1325</v>
      </c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ht="15" customHeight="1">
      <c r="A332" s="311">
        <v>290</v>
      </c>
      <c r="B332" s="312">
        <v>70499</v>
      </c>
      <c r="C332" s="312" t="s">
        <v>1557</v>
      </c>
      <c r="D332" s="312" t="s">
        <v>1558</v>
      </c>
      <c r="E332" s="312" t="s">
        <v>1370</v>
      </c>
      <c r="F332" s="313">
        <v>10</v>
      </c>
      <c r="G332" s="312">
        <v>45599</v>
      </c>
      <c r="H332" s="312" t="s">
        <v>1324</v>
      </c>
      <c r="I332" s="312" t="s">
        <v>1325</v>
      </c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ht="15" customHeight="1">
      <c r="A333" s="311">
        <v>291</v>
      </c>
      <c r="B333" s="312">
        <v>70500</v>
      </c>
      <c r="C333" s="312" t="s">
        <v>1557</v>
      </c>
      <c r="D333" s="312" t="s">
        <v>1558</v>
      </c>
      <c r="E333" s="312" t="s">
        <v>1370</v>
      </c>
      <c r="F333" s="313">
        <v>10</v>
      </c>
      <c r="G333" s="312">
        <v>45599</v>
      </c>
      <c r="H333" s="312" t="s">
        <v>1324</v>
      </c>
      <c r="I333" s="312" t="s">
        <v>1325</v>
      </c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ht="15" customHeight="1">
      <c r="A334" s="311">
        <v>292</v>
      </c>
      <c r="B334" s="312">
        <v>70501</v>
      </c>
      <c r="C334" s="312" t="s">
        <v>1534</v>
      </c>
      <c r="D334" s="312" t="s">
        <v>1535</v>
      </c>
      <c r="E334" s="312" t="s">
        <v>1370</v>
      </c>
      <c r="F334" s="313">
        <v>10</v>
      </c>
      <c r="G334" s="314">
        <v>45378</v>
      </c>
      <c r="H334" s="312" t="s">
        <v>1338</v>
      </c>
      <c r="I334" s="317" t="s">
        <v>1337</v>
      </c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ht="15" customHeight="1">
      <c r="A335" s="311">
        <v>293</v>
      </c>
      <c r="B335" s="312">
        <v>70502</v>
      </c>
      <c r="C335" s="312" t="s">
        <v>1534</v>
      </c>
      <c r="D335" s="312" t="s">
        <v>1535</v>
      </c>
      <c r="E335" s="312" t="s">
        <v>1370</v>
      </c>
      <c r="F335" s="313">
        <v>10</v>
      </c>
      <c r="G335" s="314">
        <v>45378</v>
      </c>
      <c r="H335" s="312" t="s">
        <v>1338</v>
      </c>
      <c r="I335" s="317" t="s">
        <v>1337</v>
      </c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ht="15" customHeight="1">
      <c r="A336" s="311">
        <v>294</v>
      </c>
      <c r="B336" s="312">
        <v>70503</v>
      </c>
      <c r="C336" s="312" t="s">
        <v>1534</v>
      </c>
      <c r="D336" s="312" t="s">
        <v>1535</v>
      </c>
      <c r="E336" s="312" t="s">
        <v>1370</v>
      </c>
      <c r="F336" s="313">
        <v>10</v>
      </c>
      <c r="G336" s="314">
        <v>45378</v>
      </c>
      <c r="H336" s="312" t="s">
        <v>1338</v>
      </c>
      <c r="I336" s="317" t="s">
        <v>1337</v>
      </c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ht="15" customHeight="1">
      <c r="A337" s="311">
        <v>295</v>
      </c>
      <c r="B337" s="312">
        <v>70504</v>
      </c>
      <c r="C337" s="312" t="s">
        <v>1534</v>
      </c>
      <c r="D337" s="312" t="s">
        <v>1535</v>
      </c>
      <c r="E337" s="312" t="s">
        <v>1370</v>
      </c>
      <c r="F337" s="313">
        <v>10</v>
      </c>
      <c r="G337" s="314">
        <v>45378</v>
      </c>
      <c r="H337" s="312" t="s">
        <v>1338</v>
      </c>
      <c r="I337" s="317" t="s">
        <v>1337</v>
      </c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ht="15" customHeight="1">
      <c r="A338" s="311">
        <v>296</v>
      </c>
      <c r="B338" s="312">
        <v>70505</v>
      </c>
      <c r="C338" s="312" t="s">
        <v>1534</v>
      </c>
      <c r="D338" s="312" t="s">
        <v>1535</v>
      </c>
      <c r="E338" s="312" t="s">
        <v>1370</v>
      </c>
      <c r="F338" s="313">
        <v>10</v>
      </c>
      <c r="G338" s="314">
        <v>45378</v>
      </c>
      <c r="H338" s="312" t="s">
        <v>1338</v>
      </c>
      <c r="I338" s="317" t="s">
        <v>1337</v>
      </c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ht="15" customHeight="1">
      <c r="A339" s="311">
        <v>297</v>
      </c>
      <c r="B339" s="312">
        <v>70506</v>
      </c>
      <c r="C339" s="312" t="s">
        <v>1534</v>
      </c>
      <c r="D339" s="312" t="s">
        <v>1535</v>
      </c>
      <c r="E339" s="312" t="s">
        <v>1370</v>
      </c>
      <c r="F339" s="313">
        <v>10</v>
      </c>
      <c r="G339" s="314">
        <v>45378</v>
      </c>
      <c r="H339" s="312" t="s">
        <v>1338</v>
      </c>
      <c r="I339" s="317" t="s">
        <v>1337</v>
      </c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ht="15" customHeight="1">
      <c r="A340" s="311">
        <v>298</v>
      </c>
      <c r="B340" s="312">
        <v>70507</v>
      </c>
      <c r="C340" s="312" t="s">
        <v>1534</v>
      </c>
      <c r="D340" s="312" t="s">
        <v>1535</v>
      </c>
      <c r="E340" s="312" t="s">
        <v>1370</v>
      </c>
      <c r="F340" s="313">
        <v>10</v>
      </c>
      <c r="G340" s="314">
        <v>45378</v>
      </c>
      <c r="H340" s="312" t="s">
        <v>1338</v>
      </c>
      <c r="I340" s="317" t="s">
        <v>1337</v>
      </c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ht="15" customHeight="1">
      <c r="A341" s="311">
        <v>299</v>
      </c>
      <c r="B341" s="312">
        <v>70508</v>
      </c>
      <c r="C341" s="312" t="s">
        <v>1534</v>
      </c>
      <c r="D341" s="312" t="s">
        <v>1535</v>
      </c>
      <c r="E341" s="312" t="s">
        <v>1370</v>
      </c>
      <c r="F341" s="313">
        <v>10</v>
      </c>
      <c r="G341" s="314">
        <v>45378</v>
      </c>
      <c r="H341" s="312" t="s">
        <v>1338</v>
      </c>
      <c r="I341" s="317" t="s">
        <v>1337</v>
      </c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ht="15" customHeight="1">
      <c r="A342" s="311">
        <v>300</v>
      </c>
      <c r="B342" s="312">
        <v>70509</v>
      </c>
      <c r="C342" s="312" t="s">
        <v>1534</v>
      </c>
      <c r="D342" s="312" t="s">
        <v>1535</v>
      </c>
      <c r="E342" s="312" t="s">
        <v>1370</v>
      </c>
      <c r="F342" s="313">
        <v>10</v>
      </c>
      <c r="G342" s="314">
        <v>45378</v>
      </c>
      <c r="H342" s="312" t="s">
        <v>1338</v>
      </c>
      <c r="I342" s="317" t="s">
        <v>1337</v>
      </c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ht="15" customHeight="1">
      <c r="A343" s="311">
        <v>301</v>
      </c>
      <c r="B343" s="312">
        <v>70510</v>
      </c>
      <c r="C343" s="312" t="s">
        <v>1534</v>
      </c>
      <c r="D343" s="312" t="s">
        <v>1535</v>
      </c>
      <c r="E343" s="312" t="s">
        <v>1370</v>
      </c>
      <c r="F343" s="313">
        <v>10</v>
      </c>
      <c r="G343" s="314">
        <v>45378</v>
      </c>
      <c r="H343" s="312" t="s">
        <v>1338</v>
      </c>
      <c r="I343" s="317" t="s">
        <v>1337</v>
      </c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ht="15" customHeight="1">
      <c r="A344" s="311">
        <v>302</v>
      </c>
      <c r="B344" s="312">
        <v>70511</v>
      </c>
      <c r="C344" s="312" t="s">
        <v>1534</v>
      </c>
      <c r="D344" s="312" t="s">
        <v>1535</v>
      </c>
      <c r="E344" s="312" t="s">
        <v>1370</v>
      </c>
      <c r="F344" s="313">
        <v>10</v>
      </c>
      <c r="G344" s="314">
        <v>45378</v>
      </c>
      <c r="H344" s="312" t="s">
        <v>1338</v>
      </c>
      <c r="I344" s="317" t="s">
        <v>1337</v>
      </c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ht="15" customHeight="1">
      <c r="A345" s="311">
        <v>303</v>
      </c>
      <c r="B345" s="312">
        <v>70512</v>
      </c>
      <c r="C345" s="312" t="s">
        <v>1534</v>
      </c>
      <c r="D345" s="312" t="s">
        <v>1535</v>
      </c>
      <c r="E345" s="312" t="s">
        <v>1370</v>
      </c>
      <c r="F345" s="313">
        <v>10</v>
      </c>
      <c r="G345" s="314">
        <v>45378</v>
      </c>
      <c r="H345" s="312" t="s">
        <v>1338</v>
      </c>
      <c r="I345" s="317" t="s">
        <v>1337</v>
      </c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ht="15" customHeight="1">
      <c r="A346" s="311">
        <v>304</v>
      </c>
      <c r="B346" s="312">
        <v>70802</v>
      </c>
      <c r="C346" s="312" t="s">
        <v>1559</v>
      </c>
      <c r="D346" s="312" t="s">
        <v>1560</v>
      </c>
      <c r="E346" s="312" t="s">
        <v>1370</v>
      </c>
      <c r="F346" s="313">
        <v>10</v>
      </c>
      <c r="G346" s="315">
        <v>45377</v>
      </c>
      <c r="H346" s="312" t="s">
        <v>1343</v>
      </c>
      <c r="I346" s="312" t="s">
        <v>1348</v>
      </c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ht="15" customHeight="1">
      <c r="A347" s="311">
        <v>305</v>
      </c>
      <c r="B347" s="312">
        <v>70803</v>
      </c>
      <c r="C347" s="312" t="s">
        <v>1559</v>
      </c>
      <c r="D347" s="312" t="s">
        <v>1561</v>
      </c>
      <c r="E347" s="312" t="s">
        <v>1370</v>
      </c>
      <c r="F347" s="313">
        <v>10</v>
      </c>
      <c r="G347" s="315">
        <v>45377</v>
      </c>
      <c r="H347" s="312" t="s">
        <v>1343</v>
      </c>
      <c r="I347" s="312" t="s">
        <v>1348</v>
      </c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ht="15" customHeight="1">
      <c r="A348" s="311">
        <v>306</v>
      </c>
      <c r="B348" s="312">
        <v>70804</v>
      </c>
      <c r="C348" s="312" t="s">
        <v>1559</v>
      </c>
      <c r="D348" s="312" t="s">
        <v>1562</v>
      </c>
      <c r="E348" s="312" t="s">
        <v>1370</v>
      </c>
      <c r="F348" s="313">
        <v>10</v>
      </c>
      <c r="G348" s="315">
        <v>45377</v>
      </c>
      <c r="H348" s="312" t="s">
        <v>1343</v>
      </c>
      <c r="I348" s="312" t="s">
        <v>1348</v>
      </c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ht="15" customHeight="1">
      <c r="A349" s="311">
        <v>307</v>
      </c>
      <c r="B349" s="312">
        <v>70805</v>
      </c>
      <c r="C349" s="312" t="s">
        <v>1559</v>
      </c>
      <c r="D349" s="312" t="s">
        <v>1563</v>
      </c>
      <c r="E349" s="312" t="s">
        <v>1370</v>
      </c>
      <c r="F349" s="313">
        <v>10</v>
      </c>
      <c r="G349" s="315">
        <v>45377</v>
      </c>
      <c r="H349" s="312" t="s">
        <v>1343</v>
      </c>
      <c r="I349" s="312" t="s">
        <v>1348</v>
      </c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ht="15" customHeight="1">
      <c r="A350" s="311">
        <v>308</v>
      </c>
      <c r="B350" s="312">
        <v>70806</v>
      </c>
      <c r="C350" s="312" t="s">
        <v>1559</v>
      </c>
      <c r="D350" s="312" t="s">
        <v>1563</v>
      </c>
      <c r="E350" s="312" t="s">
        <v>1370</v>
      </c>
      <c r="F350" s="313">
        <v>10</v>
      </c>
      <c r="G350" s="315">
        <v>45377</v>
      </c>
      <c r="H350" s="312" t="s">
        <v>1343</v>
      </c>
      <c r="I350" s="312" t="s">
        <v>1348</v>
      </c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ht="15" customHeight="1">
      <c r="A351" s="311">
        <v>309</v>
      </c>
      <c r="B351" s="312">
        <v>70807</v>
      </c>
      <c r="C351" s="312" t="s">
        <v>1559</v>
      </c>
      <c r="D351" s="312" t="s">
        <v>1563</v>
      </c>
      <c r="E351" s="312" t="s">
        <v>1370</v>
      </c>
      <c r="F351" s="313">
        <v>10</v>
      </c>
      <c r="G351" s="315">
        <v>45377</v>
      </c>
      <c r="H351" s="312" t="s">
        <v>1343</v>
      </c>
      <c r="I351" s="312" t="s">
        <v>1348</v>
      </c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ht="15" customHeight="1">
      <c r="A352" s="311">
        <v>310</v>
      </c>
      <c r="B352" s="312">
        <v>70808</v>
      </c>
      <c r="C352" s="312" t="s">
        <v>1559</v>
      </c>
      <c r="D352" s="312" t="s">
        <v>1563</v>
      </c>
      <c r="E352" s="312" t="s">
        <v>1370</v>
      </c>
      <c r="F352" s="313">
        <v>10</v>
      </c>
      <c r="G352" s="315">
        <v>45377</v>
      </c>
      <c r="H352" s="312" t="s">
        <v>1343</v>
      </c>
      <c r="I352" s="312" t="s">
        <v>1348</v>
      </c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ht="15" customHeight="1">
      <c r="A353" s="311">
        <v>311</v>
      </c>
      <c r="B353" s="312">
        <v>70809</v>
      </c>
      <c r="C353" s="312" t="s">
        <v>1559</v>
      </c>
      <c r="D353" s="312" t="s">
        <v>1564</v>
      </c>
      <c r="E353" s="312" t="s">
        <v>1370</v>
      </c>
      <c r="F353" s="313">
        <v>10</v>
      </c>
      <c r="G353" s="315">
        <v>45377</v>
      </c>
      <c r="H353" s="312" t="s">
        <v>1343</v>
      </c>
      <c r="I353" s="312" t="s">
        <v>1348</v>
      </c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ht="15" customHeight="1">
      <c r="A354" s="311">
        <v>312</v>
      </c>
      <c r="B354" s="312">
        <v>70810</v>
      </c>
      <c r="C354" s="312" t="s">
        <v>1559</v>
      </c>
      <c r="D354" s="312" t="s">
        <v>1563</v>
      </c>
      <c r="E354" s="312" t="s">
        <v>1370</v>
      </c>
      <c r="F354" s="313">
        <v>10</v>
      </c>
      <c r="G354" s="315">
        <v>45377</v>
      </c>
      <c r="H354" s="312" t="s">
        <v>1343</v>
      </c>
      <c r="I354" s="312" t="s">
        <v>1348</v>
      </c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ht="15" customHeight="1">
      <c r="A355" s="311">
        <v>313</v>
      </c>
      <c r="B355" s="312">
        <v>70811</v>
      </c>
      <c r="C355" s="312" t="s">
        <v>1559</v>
      </c>
      <c r="D355" s="312" t="s">
        <v>1565</v>
      </c>
      <c r="E355" s="312" t="s">
        <v>1370</v>
      </c>
      <c r="F355" s="313">
        <v>10</v>
      </c>
      <c r="G355" s="315">
        <v>45377</v>
      </c>
      <c r="H355" s="312" t="s">
        <v>1343</v>
      </c>
      <c r="I355" s="312" t="s">
        <v>1348</v>
      </c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ht="15" customHeight="1">
      <c r="A356" s="311">
        <v>314</v>
      </c>
      <c r="B356" s="312">
        <v>70812</v>
      </c>
      <c r="C356" s="312" t="s">
        <v>1559</v>
      </c>
      <c r="D356" s="312" t="s">
        <v>1563</v>
      </c>
      <c r="E356" s="312" t="s">
        <v>1370</v>
      </c>
      <c r="F356" s="313">
        <v>10</v>
      </c>
      <c r="G356" s="315">
        <v>45377</v>
      </c>
      <c r="H356" s="312" t="s">
        <v>1343</v>
      </c>
      <c r="I356" s="312" t="s">
        <v>1348</v>
      </c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ht="15" customHeight="1">
      <c r="A357" s="311">
        <v>315</v>
      </c>
      <c r="B357" s="312">
        <v>70813</v>
      </c>
      <c r="C357" s="312" t="s">
        <v>1559</v>
      </c>
      <c r="D357" s="312" t="s">
        <v>1564</v>
      </c>
      <c r="E357" s="312" t="s">
        <v>1370</v>
      </c>
      <c r="F357" s="313">
        <v>10</v>
      </c>
      <c r="G357" s="315">
        <v>45377</v>
      </c>
      <c r="H357" s="312" t="s">
        <v>1343</v>
      </c>
      <c r="I357" s="312" t="s">
        <v>1348</v>
      </c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ht="15" customHeight="1">
      <c r="A358" s="311">
        <v>316</v>
      </c>
      <c r="B358" s="312">
        <v>70814</v>
      </c>
      <c r="C358" s="312" t="s">
        <v>1559</v>
      </c>
      <c r="D358" s="312" t="s">
        <v>1564</v>
      </c>
      <c r="E358" s="312" t="s">
        <v>1370</v>
      </c>
      <c r="F358" s="313">
        <v>10</v>
      </c>
      <c r="G358" s="315">
        <v>45377</v>
      </c>
      <c r="H358" s="312" t="s">
        <v>1343</v>
      </c>
      <c r="I358" s="312" t="s">
        <v>1348</v>
      </c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ht="15" customHeight="1">
      <c r="A359" s="311">
        <v>317</v>
      </c>
      <c r="B359" s="312">
        <v>70815</v>
      </c>
      <c r="C359" s="312" t="s">
        <v>1559</v>
      </c>
      <c r="D359" s="312" t="s">
        <v>1563</v>
      </c>
      <c r="E359" s="312" t="s">
        <v>1370</v>
      </c>
      <c r="F359" s="313">
        <v>10</v>
      </c>
      <c r="G359" s="315">
        <v>45377</v>
      </c>
      <c r="H359" s="312" t="s">
        <v>1343</v>
      </c>
      <c r="I359" s="312" t="s">
        <v>1348</v>
      </c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ht="15" customHeight="1">
      <c r="A360" s="311">
        <v>318</v>
      </c>
      <c r="B360" s="312">
        <v>70816</v>
      </c>
      <c r="C360" s="312" t="s">
        <v>1559</v>
      </c>
      <c r="D360" s="312" t="s">
        <v>1563</v>
      </c>
      <c r="E360" s="312" t="s">
        <v>1370</v>
      </c>
      <c r="F360" s="313">
        <v>10</v>
      </c>
      <c r="G360" s="315">
        <v>45377</v>
      </c>
      <c r="H360" s="312" t="s">
        <v>1343</v>
      </c>
      <c r="I360" s="312" t="s">
        <v>1348</v>
      </c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ht="15" customHeight="1">
      <c r="A361" s="311">
        <v>319</v>
      </c>
      <c r="B361" s="312">
        <v>70817</v>
      </c>
      <c r="C361" s="312" t="s">
        <v>1566</v>
      </c>
      <c r="D361" s="312" t="s">
        <v>1567</v>
      </c>
      <c r="E361" s="312" t="s">
        <v>1370</v>
      </c>
      <c r="F361" s="313">
        <v>10</v>
      </c>
      <c r="G361" s="315">
        <v>45377</v>
      </c>
      <c r="H361" s="312" t="s">
        <v>1328</v>
      </c>
      <c r="I361" s="312" t="s">
        <v>1325</v>
      </c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ht="15" customHeight="1">
      <c r="A362" s="311">
        <v>320</v>
      </c>
      <c r="B362" s="312">
        <v>70818</v>
      </c>
      <c r="C362" s="312" t="s">
        <v>1566</v>
      </c>
      <c r="D362" s="312" t="s">
        <v>1567</v>
      </c>
      <c r="E362" s="312" t="s">
        <v>1370</v>
      </c>
      <c r="F362" s="313">
        <v>10</v>
      </c>
      <c r="G362" s="315">
        <v>45377</v>
      </c>
      <c r="H362" s="312" t="s">
        <v>1328</v>
      </c>
      <c r="I362" s="312" t="s">
        <v>1325</v>
      </c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ht="15" customHeight="1">
      <c r="A363" s="311">
        <v>321</v>
      </c>
      <c r="B363" s="312">
        <v>70819</v>
      </c>
      <c r="C363" s="312" t="s">
        <v>1566</v>
      </c>
      <c r="D363" s="312" t="s">
        <v>1567</v>
      </c>
      <c r="E363" s="312" t="s">
        <v>1370</v>
      </c>
      <c r="F363" s="313">
        <v>10</v>
      </c>
      <c r="G363" s="315">
        <v>45377</v>
      </c>
      <c r="H363" s="312" t="s">
        <v>1328</v>
      </c>
      <c r="I363" s="312" t="s">
        <v>1325</v>
      </c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ht="15" customHeight="1">
      <c r="A364" s="311">
        <v>322</v>
      </c>
      <c r="B364" s="312">
        <v>70820</v>
      </c>
      <c r="C364" s="312" t="s">
        <v>1566</v>
      </c>
      <c r="D364" s="312" t="s">
        <v>1567</v>
      </c>
      <c r="E364" s="312" t="s">
        <v>1370</v>
      </c>
      <c r="F364" s="313">
        <v>10</v>
      </c>
      <c r="G364" s="315">
        <v>45377</v>
      </c>
      <c r="H364" s="312" t="s">
        <v>1328</v>
      </c>
      <c r="I364" s="312" t="s">
        <v>1325</v>
      </c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ht="15" customHeight="1">
      <c r="A365" s="311">
        <v>323</v>
      </c>
      <c r="B365" s="312">
        <v>70821</v>
      </c>
      <c r="C365" s="312" t="s">
        <v>1566</v>
      </c>
      <c r="D365" s="312" t="s">
        <v>1567</v>
      </c>
      <c r="E365" s="312" t="s">
        <v>1370</v>
      </c>
      <c r="F365" s="313">
        <v>10</v>
      </c>
      <c r="G365" s="315">
        <v>45377</v>
      </c>
      <c r="H365" s="312" t="s">
        <v>1328</v>
      </c>
      <c r="I365" s="312" t="s">
        <v>1325</v>
      </c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ht="15" customHeight="1">
      <c r="A366" s="311">
        <v>324</v>
      </c>
      <c r="B366" s="312">
        <v>70822</v>
      </c>
      <c r="C366" s="312" t="s">
        <v>1568</v>
      </c>
      <c r="D366" s="312" t="s">
        <v>1567</v>
      </c>
      <c r="E366" s="312" t="s">
        <v>1370</v>
      </c>
      <c r="F366" s="313">
        <v>10</v>
      </c>
      <c r="G366" s="315">
        <v>45377</v>
      </c>
      <c r="H366" s="312" t="s">
        <v>1328</v>
      </c>
      <c r="I366" s="312" t="s">
        <v>1325</v>
      </c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ht="15" customHeight="1">
      <c r="A367" s="311">
        <v>325</v>
      </c>
      <c r="B367" s="312">
        <v>70823</v>
      </c>
      <c r="C367" s="312" t="s">
        <v>1569</v>
      </c>
      <c r="D367" s="312" t="s">
        <v>1567</v>
      </c>
      <c r="E367" s="312" t="s">
        <v>1370</v>
      </c>
      <c r="F367" s="313">
        <v>10</v>
      </c>
      <c r="G367" s="315">
        <v>45377</v>
      </c>
      <c r="H367" s="312" t="s">
        <v>1328</v>
      </c>
      <c r="I367" s="312" t="s">
        <v>1325</v>
      </c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ht="15" customHeight="1">
      <c r="A368" s="311">
        <v>326</v>
      </c>
      <c r="B368" s="312">
        <v>70824</v>
      </c>
      <c r="C368" s="312" t="s">
        <v>1570</v>
      </c>
      <c r="D368" s="312" t="s">
        <v>1567</v>
      </c>
      <c r="E368" s="312" t="s">
        <v>1370</v>
      </c>
      <c r="F368" s="313">
        <v>10</v>
      </c>
      <c r="G368" s="315">
        <v>45377</v>
      </c>
      <c r="H368" s="312" t="s">
        <v>1328</v>
      </c>
      <c r="I368" s="312" t="s">
        <v>1325</v>
      </c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ht="15" customHeight="1">
      <c r="A369" s="311">
        <v>327</v>
      </c>
      <c r="B369" s="312">
        <v>70825</v>
      </c>
      <c r="C369" s="312" t="s">
        <v>1569</v>
      </c>
      <c r="D369" s="312" t="s">
        <v>1567</v>
      </c>
      <c r="E369" s="312" t="s">
        <v>1370</v>
      </c>
      <c r="F369" s="313">
        <v>10</v>
      </c>
      <c r="G369" s="315">
        <v>45377</v>
      </c>
      <c r="H369" s="312" t="s">
        <v>1328</v>
      </c>
      <c r="I369" s="312" t="s">
        <v>1325</v>
      </c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ht="15" customHeight="1">
      <c r="A370" s="311">
        <v>328</v>
      </c>
      <c r="B370" s="312">
        <v>70826</v>
      </c>
      <c r="C370" s="312" t="s">
        <v>1569</v>
      </c>
      <c r="D370" s="312" t="s">
        <v>1567</v>
      </c>
      <c r="E370" s="312" t="s">
        <v>1370</v>
      </c>
      <c r="F370" s="313">
        <v>10</v>
      </c>
      <c r="G370" s="315">
        <v>45377</v>
      </c>
      <c r="H370" s="312" t="s">
        <v>1328</v>
      </c>
      <c r="I370" s="312" t="s">
        <v>1325</v>
      </c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ht="15" customHeight="1">
      <c r="A371" s="311">
        <v>329</v>
      </c>
      <c r="B371" s="312">
        <v>70827</v>
      </c>
      <c r="C371" s="312" t="s">
        <v>1571</v>
      </c>
      <c r="D371" s="312" t="s">
        <v>1567</v>
      </c>
      <c r="E371" s="312" t="s">
        <v>1370</v>
      </c>
      <c r="F371" s="313">
        <v>10</v>
      </c>
      <c r="G371" s="315">
        <v>45377</v>
      </c>
      <c r="H371" s="312" t="s">
        <v>1328</v>
      </c>
      <c r="I371" s="312" t="s">
        <v>1325</v>
      </c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ht="15" customHeight="1">
      <c r="A372" s="311">
        <v>330</v>
      </c>
      <c r="B372" s="312">
        <v>70828</v>
      </c>
      <c r="C372" s="312" t="s">
        <v>1570</v>
      </c>
      <c r="D372" s="312" t="s">
        <v>1567</v>
      </c>
      <c r="E372" s="312" t="s">
        <v>1370</v>
      </c>
      <c r="F372" s="313">
        <v>10</v>
      </c>
      <c r="G372" s="315">
        <v>45377</v>
      </c>
      <c r="H372" s="312" t="s">
        <v>1328</v>
      </c>
      <c r="I372" s="312" t="s">
        <v>1325</v>
      </c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ht="15" customHeight="1">
      <c r="A373" s="311">
        <v>331</v>
      </c>
      <c r="B373" s="312">
        <v>70829</v>
      </c>
      <c r="C373" s="312" t="s">
        <v>1572</v>
      </c>
      <c r="D373" s="312" t="s">
        <v>1567</v>
      </c>
      <c r="E373" s="312" t="s">
        <v>1370</v>
      </c>
      <c r="F373" s="313">
        <v>10</v>
      </c>
      <c r="G373" s="315">
        <v>45375</v>
      </c>
      <c r="H373" s="312" t="s">
        <v>1328</v>
      </c>
      <c r="I373" s="312" t="s">
        <v>1325</v>
      </c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ht="15" customHeight="1">
      <c r="A374" s="311">
        <v>332</v>
      </c>
      <c r="B374" s="312">
        <v>70830</v>
      </c>
      <c r="C374" s="312" t="s">
        <v>1572</v>
      </c>
      <c r="D374" s="312" t="s">
        <v>1567</v>
      </c>
      <c r="E374" s="312" t="s">
        <v>1370</v>
      </c>
      <c r="F374" s="313">
        <v>10</v>
      </c>
      <c r="G374" s="315">
        <v>45375</v>
      </c>
      <c r="H374" s="312" t="s">
        <v>1328</v>
      </c>
      <c r="I374" s="312" t="s">
        <v>1325</v>
      </c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ht="15" customHeight="1">
      <c r="A375" s="311">
        <v>333</v>
      </c>
      <c r="B375" s="312">
        <v>70831</v>
      </c>
      <c r="C375" s="312" t="s">
        <v>1573</v>
      </c>
      <c r="D375" s="312" t="s">
        <v>1567</v>
      </c>
      <c r="E375" s="312" t="s">
        <v>1370</v>
      </c>
      <c r="F375" s="313">
        <v>10</v>
      </c>
      <c r="G375" s="315">
        <v>45377</v>
      </c>
      <c r="H375" s="312" t="s">
        <v>1328</v>
      </c>
      <c r="I375" s="312" t="s">
        <v>1325</v>
      </c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ht="15" customHeight="1">
      <c r="A376" s="311">
        <v>334</v>
      </c>
      <c r="B376" s="312">
        <v>70832</v>
      </c>
      <c r="C376" s="312" t="s">
        <v>1574</v>
      </c>
      <c r="D376" s="312" t="s">
        <v>1575</v>
      </c>
      <c r="E376" s="312" t="s">
        <v>1370</v>
      </c>
      <c r="F376" s="313">
        <v>10</v>
      </c>
      <c r="G376" s="315">
        <v>45364</v>
      </c>
      <c r="H376" s="312" t="s">
        <v>1330</v>
      </c>
      <c r="I376" s="312" t="s">
        <v>1325</v>
      </c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ht="15" customHeight="1">
      <c r="A377" s="311">
        <v>335</v>
      </c>
      <c r="B377" s="312">
        <v>70833</v>
      </c>
      <c r="C377" s="312" t="s">
        <v>1574</v>
      </c>
      <c r="D377" s="312" t="s">
        <v>1575</v>
      </c>
      <c r="E377" s="312" t="s">
        <v>1370</v>
      </c>
      <c r="F377" s="313">
        <v>10</v>
      </c>
      <c r="G377" s="315">
        <v>45364</v>
      </c>
      <c r="H377" s="312" t="s">
        <v>1330</v>
      </c>
      <c r="I377" s="312" t="s">
        <v>1325</v>
      </c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ht="15" customHeight="1">
      <c r="A378" s="311">
        <v>336</v>
      </c>
      <c r="B378" s="312">
        <v>70834</v>
      </c>
      <c r="C378" s="312" t="s">
        <v>1576</v>
      </c>
      <c r="D378" s="312" t="s">
        <v>1575</v>
      </c>
      <c r="E378" s="312" t="s">
        <v>1370</v>
      </c>
      <c r="F378" s="313">
        <v>10</v>
      </c>
      <c r="G378" s="315">
        <v>45366</v>
      </c>
      <c r="H378" s="312" t="s">
        <v>1330</v>
      </c>
      <c r="I378" s="312" t="s">
        <v>1325</v>
      </c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ht="15" customHeight="1">
      <c r="A379" s="311">
        <v>337</v>
      </c>
      <c r="B379" s="312">
        <v>70835</v>
      </c>
      <c r="C379" s="312" t="s">
        <v>1576</v>
      </c>
      <c r="D379" s="312" t="s">
        <v>1575</v>
      </c>
      <c r="E379" s="312" t="s">
        <v>1370</v>
      </c>
      <c r="F379" s="313">
        <v>10</v>
      </c>
      <c r="G379" s="315">
        <v>45366</v>
      </c>
      <c r="H379" s="312" t="s">
        <v>1330</v>
      </c>
      <c r="I379" s="312" t="s">
        <v>1325</v>
      </c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ht="15" customHeight="1">
      <c r="A380" s="311">
        <v>338</v>
      </c>
      <c r="B380" s="312">
        <v>70836</v>
      </c>
      <c r="C380" s="312" t="s">
        <v>1576</v>
      </c>
      <c r="D380" s="312" t="s">
        <v>1575</v>
      </c>
      <c r="E380" s="312" t="s">
        <v>1370</v>
      </c>
      <c r="F380" s="313">
        <v>10</v>
      </c>
      <c r="G380" s="315">
        <v>45366</v>
      </c>
      <c r="H380" s="312" t="s">
        <v>1330</v>
      </c>
      <c r="I380" s="312" t="s">
        <v>1325</v>
      </c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ht="15" customHeight="1">
      <c r="A381" s="311">
        <v>339</v>
      </c>
      <c r="B381" s="312">
        <v>70837</v>
      </c>
      <c r="C381" s="312" t="s">
        <v>1577</v>
      </c>
      <c r="D381" s="312" t="s">
        <v>1575</v>
      </c>
      <c r="E381" s="312" t="s">
        <v>1370</v>
      </c>
      <c r="F381" s="313">
        <v>10</v>
      </c>
      <c r="G381" s="315">
        <v>45370</v>
      </c>
      <c r="H381" s="312" t="s">
        <v>1330</v>
      </c>
      <c r="I381" s="312" t="s">
        <v>1325</v>
      </c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ht="15" customHeight="1">
      <c r="A382" s="311">
        <v>340</v>
      </c>
      <c r="B382" s="312">
        <v>70838</v>
      </c>
      <c r="C382" s="312" t="s">
        <v>1578</v>
      </c>
      <c r="D382" s="312" t="s">
        <v>1575</v>
      </c>
      <c r="E382" s="312" t="s">
        <v>1370</v>
      </c>
      <c r="F382" s="313">
        <v>10</v>
      </c>
      <c r="G382" s="315">
        <v>45370</v>
      </c>
      <c r="H382" s="312" t="s">
        <v>1330</v>
      </c>
      <c r="I382" s="312" t="s">
        <v>1325</v>
      </c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ht="15" customHeight="1">
      <c r="A383" s="311">
        <v>341</v>
      </c>
      <c r="B383" s="312">
        <v>70839</v>
      </c>
      <c r="C383" s="312" t="s">
        <v>1579</v>
      </c>
      <c r="D383" s="312" t="s">
        <v>1575</v>
      </c>
      <c r="E383" s="312" t="s">
        <v>1370</v>
      </c>
      <c r="F383" s="313">
        <v>10</v>
      </c>
      <c r="G383" s="315">
        <v>45370</v>
      </c>
      <c r="H383" s="312" t="s">
        <v>1330</v>
      </c>
      <c r="I383" s="312" t="s">
        <v>1325</v>
      </c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ht="15" customHeight="1">
      <c r="A384" s="311">
        <v>342</v>
      </c>
      <c r="B384" s="312">
        <v>70840</v>
      </c>
      <c r="C384" s="312" t="s">
        <v>1579</v>
      </c>
      <c r="D384" s="312" t="s">
        <v>1575</v>
      </c>
      <c r="E384" s="312" t="s">
        <v>1370</v>
      </c>
      <c r="F384" s="313">
        <v>10</v>
      </c>
      <c r="G384" s="315">
        <v>45371</v>
      </c>
      <c r="H384" s="312" t="s">
        <v>1330</v>
      </c>
      <c r="I384" s="312" t="s">
        <v>1325</v>
      </c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ht="15" customHeight="1">
      <c r="A385" s="311">
        <v>343</v>
      </c>
      <c r="B385" s="312">
        <v>70841</v>
      </c>
      <c r="C385" s="312" t="s">
        <v>1580</v>
      </c>
      <c r="D385" s="312" t="s">
        <v>1575</v>
      </c>
      <c r="E385" s="312" t="s">
        <v>1370</v>
      </c>
      <c r="F385" s="313">
        <v>10</v>
      </c>
      <c r="G385" s="315">
        <v>45370</v>
      </c>
      <c r="H385" s="312" t="s">
        <v>1330</v>
      </c>
      <c r="I385" s="312" t="s">
        <v>1325</v>
      </c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ht="15" customHeight="1">
      <c r="A386" s="311">
        <v>344</v>
      </c>
      <c r="B386" s="312">
        <v>70842</v>
      </c>
      <c r="C386" s="312" t="s">
        <v>1581</v>
      </c>
      <c r="D386" s="312" t="s">
        <v>1582</v>
      </c>
      <c r="E386" s="312" t="s">
        <v>1370</v>
      </c>
      <c r="F386" s="313">
        <v>10</v>
      </c>
      <c r="G386" s="315">
        <v>45375</v>
      </c>
      <c r="H386" s="312" t="s">
        <v>1330</v>
      </c>
      <c r="I386" s="312" t="s">
        <v>1325</v>
      </c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ht="15" customHeight="1">
      <c r="A387" s="311">
        <v>345</v>
      </c>
      <c r="B387" s="312">
        <v>70843</v>
      </c>
      <c r="C387" s="312" t="s">
        <v>1583</v>
      </c>
      <c r="D387" s="312" t="s">
        <v>1575</v>
      </c>
      <c r="E387" s="312" t="s">
        <v>1370</v>
      </c>
      <c r="F387" s="313">
        <v>10</v>
      </c>
      <c r="G387" s="315">
        <v>45370</v>
      </c>
      <c r="H387" s="312" t="s">
        <v>1330</v>
      </c>
      <c r="I387" s="312" t="s">
        <v>1325</v>
      </c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ht="15" customHeight="1">
      <c r="A388" s="311">
        <v>346</v>
      </c>
      <c r="B388" s="312">
        <v>70844</v>
      </c>
      <c r="C388" s="312" t="s">
        <v>1584</v>
      </c>
      <c r="D388" s="312" t="s">
        <v>1575</v>
      </c>
      <c r="E388" s="312" t="s">
        <v>1370</v>
      </c>
      <c r="F388" s="313">
        <v>10</v>
      </c>
      <c r="G388" s="315">
        <v>45370</v>
      </c>
      <c r="H388" s="312" t="s">
        <v>1330</v>
      </c>
      <c r="I388" s="312" t="s">
        <v>1325</v>
      </c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ht="15" customHeight="1">
      <c r="A389" s="311">
        <v>347</v>
      </c>
      <c r="B389" s="312">
        <v>70845</v>
      </c>
      <c r="C389" s="312" t="s">
        <v>1581</v>
      </c>
      <c r="D389" s="312" t="s">
        <v>1575</v>
      </c>
      <c r="E389" s="312" t="s">
        <v>1370</v>
      </c>
      <c r="F389" s="313">
        <v>10</v>
      </c>
      <c r="G389" s="315">
        <v>45375</v>
      </c>
      <c r="H389" s="312" t="s">
        <v>1330</v>
      </c>
      <c r="I389" s="312" t="s">
        <v>1325</v>
      </c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ht="15" customHeight="1">
      <c r="A390" s="311">
        <v>348</v>
      </c>
      <c r="B390" s="312">
        <v>70846</v>
      </c>
      <c r="C390" s="312" t="s">
        <v>1584</v>
      </c>
      <c r="D390" s="312" t="s">
        <v>1575</v>
      </c>
      <c r="E390" s="312" t="s">
        <v>1370</v>
      </c>
      <c r="F390" s="313">
        <v>10</v>
      </c>
      <c r="G390" s="315">
        <v>45370</v>
      </c>
      <c r="H390" s="312" t="s">
        <v>1330</v>
      </c>
      <c r="I390" s="312" t="s">
        <v>1325</v>
      </c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ht="15" customHeight="1">
      <c r="A391" s="311">
        <v>349</v>
      </c>
      <c r="B391" s="312">
        <v>70847</v>
      </c>
      <c r="C391" s="312" t="s">
        <v>1585</v>
      </c>
      <c r="D391" s="312" t="s">
        <v>1586</v>
      </c>
      <c r="E391" s="312" t="s">
        <v>1370</v>
      </c>
      <c r="F391" s="313">
        <v>10</v>
      </c>
      <c r="G391" s="315">
        <v>45368</v>
      </c>
      <c r="H391" s="312" t="s">
        <v>1326</v>
      </c>
      <c r="I391" s="312" t="s">
        <v>1325</v>
      </c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ht="15" customHeight="1">
      <c r="A392" s="311">
        <v>350</v>
      </c>
      <c r="B392" s="312">
        <v>70848</v>
      </c>
      <c r="C392" s="312" t="s">
        <v>1587</v>
      </c>
      <c r="D392" s="312" t="s">
        <v>1588</v>
      </c>
      <c r="E392" s="312" t="s">
        <v>1370</v>
      </c>
      <c r="F392" s="313">
        <v>10</v>
      </c>
      <c r="G392" s="315">
        <v>45368</v>
      </c>
      <c r="H392" s="312" t="s">
        <v>1326</v>
      </c>
      <c r="I392" s="312" t="s">
        <v>1325</v>
      </c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ht="15" customHeight="1">
      <c r="A393" s="311">
        <v>351</v>
      </c>
      <c r="B393" s="312">
        <v>70849</v>
      </c>
      <c r="C393" s="312" t="s">
        <v>1589</v>
      </c>
      <c r="D393" s="312" t="s">
        <v>1590</v>
      </c>
      <c r="E393" s="312" t="s">
        <v>1370</v>
      </c>
      <c r="F393" s="313">
        <v>10</v>
      </c>
      <c r="G393" s="315">
        <v>45368</v>
      </c>
      <c r="H393" s="312" t="s">
        <v>1326</v>
      </c>
      <c r="I393" s="312" t="s">
        <v>1325</v>
      </c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ht="15" customHeight="1">
      <c r="A394" s="311">
        <v>352</v>
      </c>
      <c r="B394" s="312">
        <v>70850</v>
      </c>
      <c r="C394" s="312" t="s">
        <v>1591</v>
      </c>
      <c r="D394" s="312" t="s">
        <v>1592</v>
      </c>
      <c r="E394" s="312" t="s">
        <v>1365</v>
      </c>
      <c r="F394" s="313">
        <v>10</v>
      </c>
      <c r="G394" s="315">
        <v>45369</v>
      </c>
      <c r="H394" s="312" t="s">
        <v>1326</v>
      </c>
      <c r="I394" s="312" t="s">
        <v>1325</v>
      </c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ht="15" customHeight="1">
      <c r="A395" s="311">
        <v>353</v>
      </c>
      <c r="B395" s="312">
        <v>70851</v>
      </c>
      <c r="C395" s="312" t="s">
        <v>1591</v>
      </c>
      <c r="D395" s="312" t="s">
        <v>1592</v>
      </c>
      <c r="E395" s="312" t="s">
        <v>1365</v>
      </c>
      <c r="F395" s="313">
        <v>10</v>
      </c>
      <c r="G395" s="315">
        <v>45369</v>
      </c>
      <c r="H395" s="312" t="s">
        <v>1326</v>
      </c>
      <c r="I395" s="312" t="s">
        <v>1325</v>
      </c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ht="15" customHeight="1">
      <c r="A396" s="311">
        <v>354</v>
      </c>
      <c r="B396" s="312">
        <v>70852</v>
      </c>
      <c r="C396" s="312" t="s">
        <v>1593</v>
      </c>
      <c r="D396" s="312" t="s">
        <v>1594</v>
      </c>
      <c r="E396" s="312" t="s">
        <v>1365</v>
      </c>
      <c r="F396" s="313">
        <v>10</v>
      </c>
      <c r="G396" s="315">
        <v>45376</v>
      </c>
      <c r="H396" s="312" t="s">
        <v>1326</v>
      </c>
      <c r="I396" s="312" t="s">
        <v>1325</v>
      </c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ht="15" customHeight="1">
      <c r="A397" s="311">
        <v>355</v>
      </c>
      <c r="B397" s="312">
        <v>70853</v>
      </c>
      <c r="C397" s="312" t="s">
        <v>1595</v>
      </c>
      <c r="D397" s="312" t="s">
        <v>1596</v>
      </c>
      <c r="E397" s="312" t="s">
        <v>1365</v>
      </c>
      <c r="F397" s="313">
        <v>10</v>
      </c>
      <c r="G397" s="315">
        <v>45378</v>
      </c>
      <c r="H397" s="312" t="s">
        <v>1326</v>
      </c>
      <c r="I397" s="312" t="s">
        <v>1325</v>
      </c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ht="15" customHeight="1">
      <c r="A398" s="311">
        <v>356</v>
      </c>
      <c r="B398" s="312">
        <v>70854</v>
      </c>
      <c r="C398" s="312" t="s">
        <v>1595</v>
      </c>
      <c r="D398" s="312" t="s">
        <v>1596</v>
      </c>
      <c r="E398" s="312" t="s">
        <v>1365</v>
      </c>
      <c r="F398" s="313">
        <v>10</v>
      </c>
      <c r="G398" s="315">
        <v>45378</v>
      </c>
      <c r="H398" s="312" t="s">
        <v>1326</v>
      </c>
      <c r="I398" s="312" t="s">
        <v>1325</v>
      </c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ht="15" customHeight="1">
      <c r="A399" s="311">
        <v>357</v>
      </c>
      <c r="B399" s="312">
        <v>70855</v>
      </c>
      <c r="C399" s="312" t="s">
        <v>1595</v>
      </c>
      <c r="D399" s="312" t="s">
        <v>1596</v>
      </c>
      <c r="E399" s="312" t="s">
        <v>1365</v>
      </c>
      <c r="F399" s="313">
        <v>10</v>
      </c>
      <c r="G399" s="315">
        <v>45378</v>
      </c>
      <c r="H399" s="312" t="s">
        <v>1326</v>
      </c>
      <c r="I399" s="312" t="s">
        <v>1325</v>
      </c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ht="15" customHeight="1">
      <c r="A400" s="311">
        <v>358</v>
      </c>
      <c r="B400" s="312">
        <v>70856</v>
      </c>
      <c r="C400" s="312" t="s">
        <v>1595</v>
      </c>
      <c r="D400" s="312" t="s">
        <v>1596</v>
      </c>
      <c r="E400" s="312" t="s">
        <v>1365</v>
      </c>
      <c r="F400" s="313">
        <v>10</v>
      </c>
      <c r="G400" s="315">
        <v>45378</v>
      </c>
      <c r="H400" s="312" t="s">
        <v>1326</v>
      </c>
      <c r="I400" s="312" t="s">
        <v>1325</v>
      </c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ht="15" customHeight="1">
      <c r="A401" s="311">
        <v>359</v>
      </c>
      <c r="B401" s="312">
        <v>70857</v>
      </c>
      <c r="C401" s="312" t="s">
        <v>1595</v>
      </c>
      <c r="D401" s="312" t="s">
        <v>1596</v>
      </c>
      <c r="E401" s="312" t="s">
        <v>1365</v>
      </c>
      <c r="F401" s="313">
        <v>10</v>
      </c>
      <c r="G401" s="315">
        <v>45378</v>
      </c>
      <c r="H401" s="312" t="s">
        <v>1326</v>
      </c>
      <c r="I401" s="312" t="s">
        <v>1325</v>
      </c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ht="15" customHeight="1">
      <c r="A402" s="311">
        <v>360</v>
      </c>
      <c r="B402" s="312">
        <v>70858</v>
      </c>
      <c r="C402" s="312" t="s">
        <v>1595</v>
      </c>
      <c r="D402" s="312" t="s">
        <v>1596</v>
      </c>
      <c r="E402" s="312" t="s">
        <v>1365</v>
      </c>
      <c r="F402" s="313">
        <v>10</v>
      </c>
      <c r="G402" s="315">
        <v>45378</v>
      </c>
      <c r="H402" s="312" t="s">
        <v>1326</v>
      </c>
      <c r="I402" s="312" t="s">
        <v>1325</v>
      </c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ht="15" customHeight="1">
      <c r="A403" s="311">
        <v>361</v>
      </c>
      <c r="B403" s="312">
        <v>70859</v>
      </c>
      <c r="C403" s="312" t="s">
        <v>1595</v>
      </c>
      <c r="D403" s="312" t="s">
        <v>1596</v>
      </c>
      <c r="E403" s="312" t="s">
        <v>1365</v>
      </c>
      <c r="F403" s="313">
        <v>10</v>
      </c>
      <c r="G403" s="315">
        <v>45378</v>
      </c>
      <c r="H403" s="312" t="s">
        <v>1326</v>
      </c>
      <c r="I403" s="312" t="s">
        <v>1325</v>
      </c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ht="15" customHeight="1">
      <c r="A404" s="311">
        <v>362</v>
      </c>
      <c r="B404" s="312">
        <v>70860</v>
      </c>
      <c r="C404" s="312" t="s">
        <v>1597</v>
      </c>
      <c r="D404" s="312" t="s">
        <v>1598</v>
      </c>
      <c r="E404" s="312" t="s">
        <v>1365</v>
      </c>
      <c r="F404" s="313">
        <v>10</v>
      </c>
      <c r="G404" s="315">
        <v>45378</v>
      </c>
      <c r="H404" s="312" t="s">
        <v>1354</v>
      </c>
      <c r="I404" s="312" t="s">
        <v>1353</v>
      </c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ht="15" customHeight="1">
      <c r="A405" s="311">
        <v>363</v>
      </c>
      <c r="B405" s="312">
        <v>70861</v>
      </c>
      <c r="C405" s="312" t="s">
        <v>1599</v>
      </c>
      <c r="D405" s="312" t="s">
        <v>1600</v>
      </c>
      <c r="E405" s="312" t="s">
        <v>1365</v>
      </c>
      <c r="F405" s="313">
        <v>10</v>
      </c>
      <c r="G405" s="315">
        <v>45369</v>
      </c>
      <c r="H405" s="312" t="s">
        <v>1326</v>
      </c>
      <c r="I405" s="312" t="s">
        <v>1325</v>
      </c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ht="15" customHeight="1">
      <c r="A406" s="311">
        <v>364</v>
      </c>
      <c r="B406" s="312">
        <v>70862</v>
      </c>
      <c r="C406" s="312" t="s">
        <v>1601</v>
      </c>
      <c r="D406" s="312" t="s">
        <v>1602</v>
      </c>
      <c r="E406" s="312" t="s">
        <v>1365</v>
      </c>
      <c r="F406" s="313">
        <v>10</v>
      </c>
      <c r="G406" s="312">
        <v>45629</v>
      </c>
      <c r="H406" s="312" t="s">
        <v>1354</v>
      </c>
      <c r="I406" s="312" t="s">
        <v>1353</v>
      </c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ht="15" customHeight="1">
      <c r="A407" s="311">
        <v>365</v>
      </c>
      <c r="B407" s="312">
        <v>70863</v>
      </c>
      <c r="C407" s="312" t="s">
        <v>1601</v>
      </c>
      <c r="D407" s="312" t="s">
        <v>1602</v>
      </c>
      <c r="E407" s="312" t="s">
        <v>1365</v>
      </c>
      <c r="F407" s="313">
        <v>10</v>
      </c>
      <c r="G407" s="312">
        <v>45629</v>
      </c>
      <c r="H407" s="312" t="s">
        <v>1354</v>
      </c>
      <c r="I407" s="312" t="s">
        <v>1353</v>
      </c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ht="15" customHeight="1">
      <c r="A408" s="311">
        <v>366</v>
      </c>
      <c r="B408" s="312">
        <v>70864</v>
      </c>
      <c r="C408" s="312" t="s">
        <v>1603</v>
      </c>
      <c r="D408" s="312" t="s">
        <v>1604</v>
      </c>
      <c r="E408" s="312" t="s">
        <v>1365</v>
      </c>
      <c r="F408" s="313">
        <v>10</v>
      </c>
      <c r="G408" s="312">
        <v>45629</v>
      </c>
      <c r="H408" s="312" t="s">
        <v>1354</v>
      </c>
      <c r="I408" s="312" t="s">
        <v>1353</v>
      </c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ht="15" customHeight="1">
      <c r="A409" s="311">
        <v>367</v>
      </c>
      <c r="B409" s="312">
        <v>70865</v>
      </c>
      <c r="C409" s="312" t="s">
        <v>1605</v>
      </c>
      <c r="D409" s="312" t="s">
        <v>1606</v>
      </c>
      <c r="E409" s="312" t="s">
        <v>1365</v>
      </c>
      <c r="F409" s="313">
        <v>10</v>
      </c>
      <c r="G409" s="312">
        <v>45629</v>
      </c>
      <c r="H409" s="312" t="s">
        <v>1354</v>
      </c>
      <c r="I409" s="312" t="s">
        <v>1353</v>
      </c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ht="15" customHeight="1">
      <c r="A410" s="311">
        <v>368</v>
      </c>
      <c r="B410" s="312">
        <v>70866</v>
      </c>
      <c r="C410" s="312" t="s">
        <v>1607</v>
      </c>
      <c r="D410" s="312" t="s">
        <v>1608</v>
      </c>
      <c r="E410" s="312" t="s">
        <v>1365</v>
      </c>
      <c r="F410" s="313">
        <v>10</v>
      </c>
      <c r="G410" s="314">
        <v>45365</v>
      </c>
      <c r="H410" s="312" t="s">
        <v>1354</v>
      </c>
      <c r="I410" s="312" t="s">
        <v>1353</v>
      </c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ht="15" customHeight="1">
      <c r="A411" s="311">
        <v>369</v>
      </c>
      <c r="B411" s="312">
        <v>70867</v>
      </c>
      <c r="C411" s="312" t="s">
        <v>1607</v>
      </c>
      <c r="D411" s="312" t="s">
        <v>1608</v>
      </c>
      <c r="E411" s="312" t="s">
        <v>1365</v>
      </c>
      <c r="F411" s="313">
        <v>10</v>
      </c>
      <c r="G411" s="314">
        <v>45365</v>
      </c>
      <c r="H411" s="312" t="s">
        <v>1354</v>
      </c>
      <c r="I411" s="312" t="s">
        <v>1353</v>
      </c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ht="15" customHeight="1">
      <c r="A412" s="311">
        <v>370</v>
      </c>
      <c r="B412" s="312">
        <v>70868</v>
      </c>
      <c r="C412" s="312" t="s">
        <v>1607</v>
      </c>
      <c r="D412" s="312" t="s">
        <v>1608</v>
      </c>
      <c r="E412" s="312" t="s">
        <v>1365</v>
      </c>
      <c r="F412" s="313">
        <v>10</v>
      </c>
      <c r="G412" s="314">
        <v>45365</v>
      </c>
      <c r="H412" s="312" t="s">
        <v>1354</v>
      </c>
      <c r="I412" s="312" t="s">
        <v>1353</v>
      </c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ht="15" customHeight="1">
      <c r="A413" s="311">
        <v>371</v>
      </c>
      <c r="B413" s="312">
        <v>70869</v>
      </c>
      <c r="C413" s="312" t="s">
        <v>1607</v>
      </c>
      <c r="D413" s="312" t="s">
        <v>1608</v>
      </c>
      <c r="E413" s="312" t="s">
        <v>1365</v>
      </c>
      <c r="F413" s="313">
        <v>10</v>
      </c>
      <c r="G413" s="314">
        <v>45365</v>
      </c>
      <c r="H413" s="312" t="s">
        <v>1354</v>
      </c>
      <c r="I413" s="312" t="s">
        <v>1353</v>
      </c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ht="15" customHeight="1">
      <c r="A414" s="311">
        <v>372</v>
      </c>
      <c r="B414" s="312">
        <v>70870</v>
      </c>
      <c r="C414" s="312" t="s">
        <v>1603</v>
      </c>
      <c r="D414" s="312" t="s">
        <v>1604</v>
      </c>
      <c r="E414" s="312" t="s">
        <v>1365</v>
      </c>
      <c r="F414" s="313">
        <v>10</v>
      </c>
      <c r="G414" s="312">
        <v>45629</v>
      </c>
      <c r="H414" s="312" t="s">
        <v>1354</v>
      </c>
      <c r="I414" s="312" t="s">
        <v>1353</v>
      </c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ht="15" customHeight="1">
      <c r="A415" s="311">
        <v>373</v>
      </c>
      <c r="B415" s="312">
        <v>70871</v>
      </c>
      <c r="C415" s="312" t="s">
        <v>1607</v>
      </c>
      <c r="D415" s="312" t="s">
        <v>1608</v>
      </c>
      <c r="E415" s="312" t="s">
        <v>1365</v>
      </c>
      <c r="F415" s="313">
        <v>10</v>
      </c>
      <c r="G415" s="314">
        <v>45365</v>
      </c>
      <c r="H415" s="312" t="s">
        <v>1354</v>
      </c>
      <c r="I415" s="312" t="s">
        <v>1353</v>
      </c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ht="15" customHeight="1">
      <c r="A416" s="311">
        <v>374</v>
      </c>
      <c r="B416" s="312">
        <v>70872</v>
      </c>
      <c r="C416" s="312" t="s">
        <v>1607</v>
      </c>
      <c r="D416" s="312" t="s">
        <v>1608</v>
      </c>
      <c r="E416" s="312" t="s">
        <v>1365</v>
      </c>
      <c r="F416" s="313">
        <v>10</v>
      </c>
      <c r="G416" s="314">
        <v>45365</v>
      </c>
      <c r="H416" s="312" t="s">
        <v>1354</v>
      </c>
      <c r="I416" s="312" t="s">
        <v>1353</v>
      </c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ht="15" customHeight="1">
      <c r="A417" s="311">
        <v>375</v>
      </c>
      <c r="B417" s="312">
        <v>70873</v>
      </c>
      <c r="C417" s="312" t="s">
        <v>1607</v>
      </c>
      <c r="D417" s="312" t="s">
        <v>1608</v>
      </c>
      <c r="E417" s="312" t="s">
        <v>1365</v>
      </c>
      <c r="F417" s="313">
        <v>10</v>
      </c>
      <c r="G417" s="314">
        <v>45365</v>
      </c>
      <c r="H417" s="312" t="s">
        <v>1354</v>
      </c>
      <c r="I417" s="312" t="s">
        <v>1353</v>
      </c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ht="15" customHeight="1">
      <c r="A418" s="311">
        <v>376</v>
      </c>
      <c r="B418" s="312">
        <v>70874</v>
      </c>
      <c r="C418" s="312" t="s">
        <v>1607</v>
      </c>
      <c r="D418" s="312" t="s">
        <v>1608</v>
      </c>
      <c r="E418" s="312" t="s">
        <v>1365</v>
      </c>
      <c r="F418" s="313">
        <v>10</v>
      </c>
      <c r="G418" s="314">
        <v>45365</v>
      </c>
      <c r="H418" s="312" t="s">
        <v>1354</v>
      </c>
      <c r="I418" s="312" t="s">
        <v>1353</v>
      </c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ht="15" customHeight="1">
      <c r="A419" s="311">
        <v>377</v>
      </c>
      <c r="B419" s="312">
        <v>70875</v>
      </c>
      <c r="C419" s="312" t="s">
        <v>1607</v>
      </c>
      <c r="D419" s="312" t="s">
        <v>1608</v>
      </c>
      <c r="E419" s="312" t="s">
        <v>1365</v>
      </c>
      <c r="F419" s="313">
        <v>10</v>
      </c>
      <c r="G419" s="314">
        <v>45365</v>
      </c>
      <c r="H419" s="312" t="s">
        <v>1354</v>
      </c>
      <c r="I419" s="312" t="s">
        <v>1353</v>
      </c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ht="15" customHeight="1">
      <c r="A420" s="311">
        <v>378</v>
      </c>
      <c r="B420" s="312">
        <v>70876</v>
      </c>
      <c r="C420" s="312" t="s">
        <v>1607</v>
      </c>
      <c r="D420" s="312" t="s">
        <v>1608</v>
      </c>
      <c r="E420" s="312" t="s">
        <v>1365</v>
      </c>
      <c r="F420" s="313">
        <v>10</v>
      </c>
      <c r="G420" s="314">
        <v>45365</v>
      </c>
      <c r="H420" s="312" t="s">
        <v>1354</v>
      </c>
      <c r="I420" s="312" t="s">
        <v>1353</v>
      </c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ht="15" customHeight="1">
      <c r="A421" s="311">
        <v>379</v>
      </c>
      <c r="B421" s="312">
        <v>70877</v>
      </c>
      <c r="C421" s="312" t="s">
        <v>1609</v>
      </c>
      <c r="D421" s="312" t="s">
        <v>1610</v>
      </c>
      <c r="E421" s="312" t="s">
        <v>1365</v>
      </c>
      <c r="F421" s="313">
        <v>10</v>
      </c>
      <c r="G421" s="314">
        <v>45372</v>
      </c>
      <c r="H421" s="312" t="s">
        <v>1341</v>
      </c>
      <c r="I421" s="312" t="s">
        <v>1345</v>
      </c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ht="15" customHeight="1">
      <c r="A422" s="311">
        <v>380</v>
      </c>
      <c r="B422" s="312">
        <v>70878</v>
      </c>
      <c r="C422" s="312" t="s">
        <v>1611</v>
      </c>
      <c r="D422" s="312" t="s">
        <v>1447</v>
      </c>
      <c r="E422" s="312" t="s">
        <v>1365</v>
      </c>
      <c r="F422" s="313">
        <v>10</v>
      </c>
      <c r="G422" s="314">
        <v>45376</v>
      </c>
      <c r="H422" s="312" t="s">
        <v>1341</v>
      </c>
      <c r="I422" s="312" t="s">
        <v>1345</v>
      </c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ht="15" customHeight="1">
      <c r="A423" s="311">
        <v>381</v>
      </c>
      <c r="B423" s="312">
        <v>70879</v>
      </c>
      <c r="C423" s="312" t="s">
        <v>1612</v>
      </c>
      <c r="D423" s="312" t="s">
        <v>1613</v>
      </c>
      <c r="E423" s="312" t="s">
        <v>1365</v>
      </c>
      <c r="F423" s="313">
        <v>10</v>
      </c>
      <c r="G423" s="314">
        <v>45376</v>
      </c>
      <c r="H423" s="312" t="s">
        <v>1341</v>
      </c>
      <c r="I423" s="312" t="s">
        <v>1345</v>
      </c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ht="15" customHeight="1">
      <c r="A424" s="311">
        <v>382</v>
      </c>
      <c r="B424" s="312">
        <v>70880</v>
      </c>
      <c r="C424" s="312" t="s">
        <v>1614</v>
      </c>
      <c r="D424" s="312" t="s">
        <v>1615</v>
      </c>
      <c r="E424" s="312" t="s">
        <v>1365</v>
      </c>
      <c r="F424" s="313">
        <v>10</v>
      </c>
      <c r="G424" s="314">
        <v>45370</v>
      </c>
      <c r="H424" s="312" t="s">
        <v>1341</v>
      </c>
      <c r="I424" s="312" t="s">
        <v>1345</v>
      </c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ht="15" customHeight="1">
      <c r="A425" s="311">
        <v>383</v>
      </c>
      <c r="B425" s="312">
        <v>70881</v>
      </c>
      <c r="C425" s="312" t="s">
        <v>1616</v>
      </c>
      <c r="D425" s="312" t="s">
        <v>1617</v>
      </c>
      <c r="E425" s="312" t="s">
        <v>1365</v>
      </c>
      <c r="F425" s="313">
        <v>10</v>
      </c>
      <c r="G425" s="314">
        <v>45371</v>
      </c>
      <c r="H425" s="312" t="s">
        <v>1341</v>
      </c>
      <c r="I425" s="312" t="s">
        <v>1345</v>
      </c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ht="15" customHeight="1">
      <c r="A426" s="311">
        <v>384</v>
      </c>
      <c r="B426" s="312">
        <v>70882</v>
      </c>
      <c r="C426" s="312" t="s">
        <v>1618</v>
      </c>
      <c r="D426" s="312" t="s">
        <v>1619</v>
      </c>
      <c r="E426" s="312" t="s">
        <v>1365</v>
      </c>
      <c r="F426" s="313">
        <v>10</v>
      </c>
      <c r="G426" s="314">
        <v>45370</v>
      </c>
      <c r="H426" s="312" t="s">
        <v>1341</v>
      </c>
      <c r="I426" s="312" t="s">
        <v>1345</v>
      </c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ht="15" customHeight="1">
      <c r="A427" s="311">
        <v>385</v>
      </c>
      <c r="B427" s="312">
        <v>70883</v>
      </c>
      <c r="C427" s="312" t="s">
        <v>1620</v>
      </c>
      <c r="D427" s="312" t="s">
        <v>1621</v>
      </c>
      <c r="E427" s="312" t="s">
        <v>1365</v>
      </c>
      <c r="F427" s="313">
        <v>10</v>
      </c>
      <c r="G427" s="314">
        <v>45376</v>
      </c>
      <c r="H427" s="312" t="s">
        <v>1341</v>
      </c>
      <c r="I427" s="312" t="s">
        <v>1345</v>
      </c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ht="15" customHeight="1">
      <c r="A428" s="311">
        <v>386</v>
      </c>
      <c r="B428" s="312">
        <v>70884</v>
      </c>
      <c r="C428" s="312" t="s">
        <v>1620</v>
      </c>
      <c r="D428" s="312" t="s">
        <v>1621</v>
      </c>
      <c r="E428" s="312" t="s">
        <v>1365</v>
      </c>
      <c r="F428" s="313">
        <v>10</v>
      </c>
      <c r="G428" s="314">
        <v>45376</v>
      </c>
      <c r="H428" s="312" t="s">
        <v>1341</v>
      </c>
      <c r="I428" s="312" t="s">
        <v>1345</v>
      </c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ht="15" customHeight="1">
      <c r="A429" s="311">
        <v>387</v>
      </c>
      <c r="B429" s="312">
        <v>70885</v>
      </c>
      <c r="C429" s="312" t="s">
        <v>1620</v>
      </c>
      <c r="D429" s="312" t="s">
        <v>1621</v>
      </c>
      <c r="E429" s="312" t="s">
        <v>1365</v>
      </c>
      <c r="F429" s="313">
        <v>10</v>
      </c>
      <c r="G429" s="314">
        <v>45376</v>
      </c>
      <c r="H429" s="312" t="s">
        <v>1341</v>
      </c>
      <c r="I429" s="312" t="s">
        <v>1345</v>
      </c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ht="15" customHeight="1">
      <c r="A430" s="311">
        <v>388</v>
      </c>
      <c r="B430" s="312">
        <v>70886</v>
      </c>
      <c r="C430" s="312" t="s">
        <v>1620</v>
      </c>
      <c r="D430" s="312" t="s">
        <v>1621</v>
      </c>
      <c r="E430" s="312" t="s">
        <v>1365</v>
      </c>
      <c r="F430" s="313">
        <v>10</v>
      </c>
      <c r="G430" s="314">
        <v>45376</v>
      </c>
      <c r="H430" s="312" t="s">
        <v>1341</v>
      </c>
      <c r="I430" s="312" t="s">
        <v>1345</v>
      </c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ht="15" customHeight="1">
      <c r="A431" s="311">
        <v>389</v>
      </c>
      <c r="B431" s="312">
        <v>70887</v>
      </c>
      <c r="C431" s="312" t="s">
        <v>1620</v>
      </c>
      <c r="D431" s="312" t="s">
        <v>1621</v>
      </c>
      <c r="E431" s="312" t="s">
        <v>1365</v>
      </c>
      <c r="F431" s="313">
        <v>10</v>
      </c>
      <c r="G431" s="314">
        <v>45376</v>
      </c>
      <c r="H431" s="312" t="s">
        <v>1341</v>
      </c>
      <c r="I431" s="312" t="s">
        <v>1345</v>
      </c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ht="15" customHeight="1">
      <c r="A432" s="311">
        <v>390</v>
      </c>
      <c r="B432" s="312">
        <v>70888</v>
      </c>
      <c r="C432" s="312" t="s">
        <v>1609</v>
      </c>
      <c r="D432" s="312" t="s">
        <v>1610</v>
      </c>
      <c r="E432" s="312" t="s">
        <v>1365</v>
      </c>
      <c r="F432" s="313">
        <v>10</v>
      </c>
      <c r="G432" s="314">
        <v>45372</v>
      </c>
      <c r="H432" s="312" t="s">
        <v>1341</v>
      </c>
      <c r="I432" s="312" t="s">
        <v>1345</v>
      </c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ht="15" customHeight="1">
      <c r="A433" s="311">
        <v>391</v>
      </c>
      <c r="B433" s="312">
        <v>70889</v>
      </c>
      <c r="C433" s="312" t="s">
        <v>1609</v>
      </c>
      <c r="D433" s="312" t="s">
        <v>1610</v>
      </c>
      <c r="E433" s="312" t="s">
        <v>1365</v>
      </c>
      <c r="F433" s="313">
        <v>10</v>
      </c>
      <c r="G433" s="314">
        <v>45372</v>
      </c>
      <c r="H433" s="312" t="s">
        <v>1341</v>
      </c>
      <c r="I433" s="312" t="s">
        <v>1345</v>
      </c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ht="15" customHeight="1">
      <c r="A434" s="311">
        <v>392</v>
      </c>
      <c r="B434" s="312">
        <v>70890</v>
      </c>
      <c r="C434" s="312" t="s">
        <v>1622</v>
      </c>
      <c r="D434" s="312" t="s">
        <v>1623</v>
      </c>
      <c r="E434" s="312" t="s">
        <v>1365</v>
      </c>
      <c r="F434" s="313">
        <v>10</v>
      </c>
      <c r="G434" s="314">
        <v>45372</v>
      </c>
      <c r="H434" s="312" t="s">
        <v>1341</v>
      </c>
      <c r="I434" s="312" t="s">
        <v>1345</v>
      </c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ht="15" customHeight="1">
      <c r="A435" s="311">
        <v>393</v>
      </c>
      <c r="B435" s="312">
        <v>70891</v>
      </c>
      <c r="C435" s="312" t="s">
        <v>1622</v>
      </c>
      <c r="D435" s="312" t="s">
        <v>1623</v>
      </c>
      <c r="E435" s="312" t="s">
        <v>1365</v>
      </c>
      <c r="F435" s="313">
        <v>10</v>
      </c>
      <c r="G435" s="314">
        <v>45372</v>
      </c>
      <c r="H435" s="312" t="s">
        <v>1341</v>
      </c>
      <c r="I435" s="312" t="s">
        <v>1345</v>
      </c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ht="15" customHeight="1">
      <c r="A436" s="311">
        <v>394</v>
      </c>
      <c r="B436" s="312">
        <v>70894</v>
      </c>
      <c r="C436" s="312" t="s">
        <v>1624</v>
      </c>
      <c r="D436" s="312" t="s">
        <v>1625</v>
      </c>
      <c r="E436" s="312" t="s">
        <v>1365</v>
      </c>
      <c r="F436" s="313">
        <v>10</v>
      </c>
      <c r="G436" s="314">
        <v>45378</v>
      </c>
      <c r="H436" s="312" t="s">
        <v>1343</v>
      </c>
      <c r="I436" s="312" t="s">
        <v>1348</v>
      </c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ht="15" customHeight="1">
      <c r="A437" s="311">
        <v>395</v>
      </c>
      <c r="B437" s="312">
        <v>70896</v>
      </c>
      <c r="C437" s="312" t="s">
        <v>1624</v>
      </c>
      <c r="D437" s="312" t="s">
        <v>1625</v>
      </c>
      <c r="E437" s="312" t="s">
        <v>1365</v>
      </c>
      <c r="F437" s="313">
        <v>10</v>
      </c>
      <c r="G437" s="314">
        <v>45378</v>
      </c>
      <c r="H437" s="312" t="s">
        <v>1343</v>
      </c>
      <c r="I437" s="312" t="s">
        <v>1348</v>
      </c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ht="15" customHeight="1">
      <c r="A438" s="311">
        <v>396</v>
      </c>
      <c r="B438" s="312">
        <v>70902</v>
      </c>
      <c r="C438" s="312" t="s">
        <v>1626</v>
      </c>
      <c r="D438" s="312" t="s">
        <v>1558</v>
      </c>
      <c r="E438" s="312" t="s">
        <v>1365</v>
      </c>
      <c r="F438" s="313">
        <v>10</v>
      </c>
      <c r="G438" s="312">
        <v>45599</v>
      </c>
      <c r="H438" s="312" t="s">
        <v>1324</v>
      </c>
      <c r="I438" s="312" t="s">
        <v>1325</v>
      </c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ht="15" customHeight="1">
      <c r="A439" s="311">
        <v>397</v>
      </c>
      <c r="B439" s="312">
        <v>70903</v>
      </c>
      <c r="C439" s="312" t="s">
        <v>1626</v>
      </c>
      <c r="D439" s="312" t="s">
        <v>1558</v>
      </c>
      <c r="E439" s="312" t="s">
        <v>1365</v>
      </c>
      <c r="F439" s="313">
        <v>10</v>
      </c>
      <c r="G439" s="312">
        <v>45599</v>
      </c>
      <c r="H439" s="312" t="s">
        <v>1324</v>
      </c>
      <c r="I439" s="312" t="s">
        <v>1325</v>
      </c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ht="15" customHeight="1">
      <c r="A440" s="311">
        <v>398</v>
      </c>
      <c r="B440" s="312">
        <v>70904</v>
      </c>
      <c r="C440" s="312" t="s">
        <v>1627</v>
      </c>
      <c r="D440" s="312" t="s">
        <v>1449</v>
      </c>
      <c r="E440" s="312" t="s">
        <v>1365</v>
      </c>
      <c r="F440" s="313">
        <v>10</v>
      </c>
      <c r="G440" s="315">
        <v>45364</v>
      </c>
      <c r="H440" s="312" t="s">
        <v>1324</v>
      </c>
      <c r="I440" s="312" t="s">
        <v>1325</v>
      </c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ht="15" customHeight="1">
      <c r="A441" s="311">
        <v>399</v>
      </c>
      <c r="B441" s="312">
        <v>70905</v>
      </c>
      <c r="C441" s="312" t="s">
        <v>1627</v>
      </c>
      <c r="D441" s="312" t="s">
        <v>1449</v>
      </c>
      <c r="E441" s="312" t="s">
        <v>1365</v>
      </c>
      <c r="F441" s="313">
        <v>10</v>
      </c>
      <c r="G441" s="315">
        <v>45364</v>
      </c>
      <c r="H441" s="312" t="s">
        <v>1324</v>
      </c>
      <c r="I441" s="312" t="s">
        <v>1325</v>
      </c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ht="15" customHeight="1">
      <c r="A442" s="311">
        <v>400</v>
      </c>
      <c r="B442" s="312">
        <v>70906</v>
      </c>
      <c r="C442" s="312" t="s">
        <v>1627</v>
      </c>
      <c r="D442" s="312" t="s">
        <v>1449</v>
      </c>
      <c r="E442" s="312" t="s">
        <v>1365</v>
      </c>
      <c r="F442" s="313">
        <v>10</v>
      </c>
      <c r="G442" s="315">
        <v>45364</v>
      </c>
      <c r="H442" s="312" t="s">
        <v>1324</v>
      </c>
      <c r="I442" s="312" t="s">
        <v>1325</v>
      </c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ht="15" customHeight="1">
      <c r="A443" s="311">
        <v>401</v>
      </c>
      <c r="B443" s="312">
        <v>70907</v>
      </c>
      <c r="C443" s="312" t="s">
        <v>1456</v>
      </c>
      <c r="D443" s="312" t="s">
        <v>1457</v>
      </c>
      <c r="E443" s="312" t="s">
        <v>1370</v>
      </c>
      <c r="F443" s="313">
        <v>10</v>
      </c>
      <c r="G443" s="312">
        <v>45538</v>
      </c>
      <c r="H443" s="312" t="s">
        <v>1324</v>
      </c>
      <c r="I443" s="312" t="s">
        <v>1325</v>
      </c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ht="15" customHeight="1">
      <c r="A444" s="311">
        <v>402</v>
      </c>
      <c r="B444" s="312">
        <v>70908</v>
      </c>
      <c r="C444" s="312" t="s">
        <v>1456</v>
      </c>
      <c r="D444" s="312" t="s">
        <v>1457</v>
      </c>
      <c r="E444" s="312" t="s">
        <v>1370</v>
      </c>
      <c r="F444" s="313">
        <v>10</v>
      </c>
      <c r="G444" s="312">
        <v>45538</v>
      </c>
      <c r="H444" s="312" t="s">
        <v>1324</v>
      </c>
      <c r="I444" s="312" t="s">
        <v>1325</v>
      </c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ht="15" customHeight="1">
      <c r="A445" s="311">
        <v>403</v>
      </c>
      <c r="B445" s="312">
        <v>70909</v>
      </c>
      <c r="C445" s="312" t="s">
        <v>1456</v>
      </c>
      <c r="D445" s="312" t="s">
        <v>1457</v>
      </c>
      <c r="E445" s="312" t="s">
        <v>1370</v>
      </c>
      <c r="F445" s="313">
        <v>10</v>
      </c>
      <c r="G445" s="312">
        <v>45538</v>
      </c>
      <c r="H445" s="312" t="s">
        <v>1324</v>
      </c>
      <c r="I445" s="312" t="s">
        <v>1325</v>
      </c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ht="15" customHeight="1">
      <c r="A446" s="311">
        <v>404</v>
      </c>
      <c r="B446" s="312">
        <v>70910</v>
      </c>
      <c r="C446" s="312" t="s">
        <v>1456</v>
      </c>
      <c r="D446" s="312" t="s">
        <v>1457</v>
      </c>
      <c r="E446" s="312" t="s">
        <v>1370</v>
      </c>
      <c r="F446" s="313">
        <v>10</v>
      </c>
      <c r="G446" s="312">
        <v>45538</v>
      </c>
      <c r="H446" s="312" t="s">
        <v>1324</v>
      </c>
      <c r="I446" s="312" t="s">
        <v>1325</v>
      </c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ht="15" customHeight="1">
      <c r="A447" s="311">
        <v>405</v>
      </c>
      <c r="B447" s="312">
        <v>70911</v>
      </c>
      <c r="C447" s="312" t="s">
        <v>1456</v>
      </c>
      <c r="D447" s="312" t="s">
        <v>1457</v>
      </c>
      <c r="E447" s="312" t="s">
        <v>1370</v>
      </c>
      <c r="F447" s="313">
        <v>10</v>
      </c>
      <c r="G447" s="312">
        <v>45538</v>
      </c>
      <c r="H447" s="312" t="s">
        <v>1324</v>
      </c>
      <c r="I447" s="312" t="s">
        <v>1325</v>
      </c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ht="15" customHeight="1">
      <c r="A448" s="311">
        <v>406</v>
      </c>
      <c r="B448" s="312">
        <v>70912</v>
      </c>
      <c r="C448" s="312" t="s">
        <v>1628</v>
      </c>
      <c r="D448" s="312" t="s">
        <v>1629</v>
      </c>
      <c r="E448" s="312" t="s">
        <v>1370</v>
      </c>
      <c r="F448" s="313">
        <v>10</v>
      </c>
      <c r="G448" s="312">
        <v>45599</v>
      </c>
      <c r="H448" s="312" t="s">
        <v>1324</v>
      </c>
      <c r="I448" s="312" t="s">
        <v>1325</v>
      </c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ht="15" customHeight="1">
      <c r="A449" s="311">
        <v>407</v>
      </c>
      <c r="B449" s="312">
        <v>70913</v>
      </c>
      <c r="C449" s="312" t="s">
        <v>1628</v>
      </c>
      <c r="D449" s="312" t="s">
        <v>1629</v>
      </c>
      <c r="E449" s="312" t="s">
        <v>1370</v>
      </c>
      <c r="F449" s="313">
        <v>10</v>
      </c>
      <c r="G449" s="312">
        <v>45599</v>
      </c>
      <c r="H449" s="312" t="s">
        <v>1324</v>
      </c>
      <c r="I449" s="312" t="s">
        <v>1325</v>
      </c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ht="15" customHeight="1">
      <c r="A450" s="311">
        <v>408</v>
      </c>
      <c r="B450" s="312">
        <v>70914</v>
      </c>
      <c r="C450" s="312" t="s">
        <v>1628</v>
      </c>
      <c r="D450" s="312" t="s">
        <v>1629</v>
      </c>
      <c r="E450" s="312" t="s">
        <v>1370</v>
      </c>
      <c r="F450" s="313">
        <v>10</v>
      </c>
      <c r="G450" s="312">
        <v>45599</v>
      </c>
      <c r="H450" s="312" t="s">
        <v>1324</v>
      </c>
      <c r="I450" s="312" t="s">
        <v>1325</v>
      </c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ht="15" customHeight="1">
      <c r="A451" s="311">
        <v>409</v>
      </c>
      <c r="B451" s="312">
        <v>70915</v>
      </c>
      <c r="C451" s="312" t="s">
        <v>1628</v>
      </c>
      <c r="D451" s="312" t="s">
        <v>1629</v>
      </c>
      <c r="E451" s="312" t="s">
        <v>1370</v>
      </c>
      <c r="F451" s="313">
        <v>10</v>
      </c>
      <c r="G451" s="312">
        <v>45599</v>
      </c>
      <c r="H451" s="312" t="s">
        <v>1324</v>
      </c>
      <c r="I451" s="312" t="s">
        <v>1325</v>
      </c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ht="15" customHeight="1">
      <c r="A452" s="311">
        <v>410</v>
      </c>
      <c r="B452" s="312">
        <v>70916</v>
      </c>
      <c r="C452" s="312" t="s">
        <v>1628</v>
      </c>
      <c r="D452" s="312" t="s">
        <v>1629</v>
      </c>
      <c r="E452" s="312" t="s">
        <v>1370</v>
      </c>
      <c r="F452" s="313">
        <v>10</v>
      </c>
      <c r="G452" s="312">
        <v>45599</v>
      </c>
      <c r="H452" s="312" t="s">
        <v>1324</v>
      </c>
      <c r="I452" s="312" t="s">
        <v>1325</v>
      </c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ht="15" customHeight="1">
      <c r="A453" s="311">
        <v>411</v>
      </c>
      <c r="B453" s="312">
        <v>70917</v>
      </c>
      <c r="C453" s="312" t="s">
        <v>1628</v>
      </c>
      <c r="D453" s="312" t="s">
        <v>1629</v>
      </c>
      <c r="E453" s="312" t="s">
        <v>1370</v>
      </c>
      <c r="F453" s="313">
        <v>10</v>
      </c>
      <c r="G453" s="312">
        <v>45599</v>
      </c>
      <c r="H453" s="312" t="s">
        <v>1324</v>
      </c>
      <c r="I453" s="312" t="s">
        <v>1325</v>
      </c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ht="15" customHeight="1">
      <c r="A454" s="311">
        <v>412</v>
      </c>
      <c r="B454" s="312">
        <v>70918</v>
      </c>
      <c r="C454" s="312" t="s">
        <v>1628</v>
      </c>
      <c r="D454" s="312" t="s">
        <v>1629</v>
      </c>
      <c r="E454" s="312" t="s">
        <v>1370</v>
      </c>
      <c r="F454" s="313">
        <v>10</v>
      </c>
      <c r="G454" s="312">
        <v>45599</v>
      </c>
      <c r="H454" s="312" t="s">
        <v>1324</v>
      </c>
      <c r="I454" s="312" t="s">
        <v>1325</v>
      </c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ht="15" customHeight="1">
      <c r="A455" s="311">
        <v>413</v>
      </c>
      <c r="B455" s="312">
        <v>70919</v>
      </c>
      <c r="C455" s="312" t="s">
        <v>1628</v>
      </c>
      <c r="D455" s="312" t="s">
        <v>1629</v>
      </c>
      <c r="E455" s="312" t="s">
        <v>1370</v>
      </c>
      <c r="F455" s="313">
        <v>10</v>
      </c>
      <c r="G455" s="312">
        <v>45599</v>
      </c>
      <c r="H455" s="312" t="s">
        <v>1324</v>
      </c>
      <c r="I455" s="312" t="s">
        <v>1325</v>
      </c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ht="15" customHeight="1">
      <c r="A456" s="311">
        <v>414</v>
      </c>
      <c r="B456" s="312">
        <v>70920</v>
      </c>
      <c r="C456" s="312" t="s">
        <v>1628</v>
      </c>
      <c r="D456" s="312" t="s">
        <v>1629</v>
      </c>
      <c r="E456" s="312" t="s">
        <v>1370</v>
      </c>
      <c r="F456" s="313">
        <v>10</v>
      </c>
      <c r="G456" s="312">
        <v>45599</v>
      </c>
      <c r="H456" s="312" t="s">
        <v>1324</v>
      </c>
      <c r="I456" s="312" t="s">
        <v>1325</v>
      </c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ht="15" customHeight="1">
      <c r="A457" s="311">
        <v>415</v>
      </c>
      <c r="B457" s="312">
        <v>70921</v>
      </c>
      <c r="C457" s="312" t="s">
        <v>1628</v>
      </c>
      <c r="D457" s="312" t="s">
        <v>1629</v>
      </c>
      <c r="E457" s="312" t="s">
        <v>1370</v>
      </c>
      <c r="F457" s="313">
        <v>10</v>
      </c>
      <c r="G457" s="312">
        <v>45599</v>
      </c>
      <c r="H457" s="312" t="s">
        <v>1324</v>
      </c>
      <c r="I457" s="312" t="s">
        <v>1325</v>
      </c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ht="15" customHeight="1">
      <c r="A458" s="311">
        <v>416</v>
      </c>
      <c r="B458" s="312">
        <v>70922</v>
      </c>
      <c r="C458" s="312" t="s">
        <v>1529</v>
      </c>
      <c r="D458" s="312" t="s">
        <v>1630</v>
      </c>
      <c r="E458" s="316"/>
      <c r="F458" s="313">
        <v>10</v>
      </c>
      <c r="G458" s="316"/>
      <c r="H458" s="312" t="s">
        <v>1327</v>
      </c>
      <c r="I458" s="312" t="s">
        <v>1348</v>
      </c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ht="15" customHeight="1">
      <c r="A459" s="311">
        <v>417</v>
      </c>
      <c r="B459" s="312">
        <v>70923</v>
      </c>
      <c r="C459" s="312" t="s">
        <v>1529</v>
      </c>
      <c r="D459" s="312" t="s">
        <v>1630</v>
      </c>
      <c r="E459" s="316"/>
      <c r="F459" s="313">
        <v>10</v>
      </c>
      <c r="G459" s="316"/>
      <c r="H459" s="312" t="s">
        <v>1327</v>
      </c>
      <c r="I459" s="312" t="s">
        <v>1348</v>
      </c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ht="15" customHeight="1">
      <c r="A460" s="311">
        <v>418</v>
      </c>
      <c r="B460" s="312">
        <v>70924</v>
      </c>
      <c r="C460" s="312" t="s">
        <v>1531</v>
      </c>
      <c r="D460" s="312" t="s">
        <v>1631</v>
      </c>
      <c r="E460" s="316"/>
      <c r="F460" s="313">
        <v>10</v>
      </c>
      <c r="G460" s="316"/>
      <c r="H460" s="312" t="s">
        <v>1327</v>
      </c>
      <c r="I460" s="312" t="s">
        <v>1348</v>
      </c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ht="15" customHeight="1">
      <c r="A461" s="311">
        <v>419</v>
      </c>
      <c r="B461" s="312">
        <v>70925</v>
      </c>
      <c r="C461" s="312" t="s">
        <v>1632</v>
      </c>
      <c r="D461" s="312" t="s">
        <v>1633</v>
      </c>
      <c r="E461" s="312" t="s">
        <v>1365</v>
      </c>
      <c r="F461" s="313">
        <v>10</v>
      </c>
      <c r="G461" s="316"/>
      <c r="H461" s="312" t="s">
        <v>1327</v>
      </c>
      <c r="I461" s="312" t="s">
        <v>1348</v>
      </c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ht="15" customHeight="1">
      <c r="A462" s="311">
        <v>420</v>
      </c>
      <c r="B462" s="312">
        <v>70926</v>
      </c>
      <c r="C462" s="312" t="s">
        <v>1632</v>
      </c>
      <c r="D462" s="312" t="s">
        <v>1633</v>
      </c>
      <c r="E462" s="312" t="s">
        <v>1365</v>
      </c>
      <c r="F462" s="313">
        <v>10</v>
      </c>
      <c r="G462" s="316"/>
      <c r="H462" s="312" t="s">
        <v>1327</v>
      </c>
      <c r="I462" s="312" t="s">
        <v>1348</v>
      </c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ht="15" customHeight="1">
      <c r="A463" s="311">
        <v>421</v>
      </c>
      <c r="B463" s="312">
        <v>70927</v>
      </c>
      <c r="C463" s="312" t="s">
        <v>1632</v>
      </c>
      <c r="D463" s="312" t="s">
        <v>1633</v>
      </c>
      <c r="E463" s="312" t="s">
        <v>1365</v>
      </c>
      <c r="F463" s="313">
        <v>10</v>
      </c>
      <c r="G463" s="316"/>
      <c r="H463" s="312" t="s">
        <v>1327</v>
      </c>
      <c r="I463" s="312" t="s">
        <v>1348</v>
      </c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ht="15" customHeight="1">
      <c r="A464" s="311">
        <v>422</v>
      </c>
      <c r="B464" s="312">
        <v>70928</v>
      </c>
      <c r="C464" s="312" t="s">
        <v>1634</v>
      </c>
      <c r="D464" s="312" t="s">
        <v>1635</v>
      </c>
      <c r="E464" s="312" t="s">
        <v>1365</v>
      </c>
      <c r="F464" s="313">
        <v>10</v>
      </c>
      <c r="G464" s="316"/>
      <c r="H464" s="312" t="s">
        <v>1327</v>
      </c>
      <c r="I464" s="312" t="s">
        <v>1348</v>
      </c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ht="15" customHeight="1">
      <c r="A465" s="311">
        <v>423</v>
      </c>
      <c r="B465" s="312">
        <v>70929</v>
      </c>
      <c r="C465" s="312" t="s">
        <v>1634</v>
      </c>
      <c r="D465" s="312" t="s">
        <v>1635</v>
      </c>
      <c r="E465" s="312" t="s">
        <v>1365</v>
      </c>
      <c r="F465" s="313">
        <v>10</v>
      </c>
      <c r="G465" s="316"/>
      <c r="H465" s="312" t="s">
        <v>1327</v>
      </c>
      <c r="I465" s="312" t="s">
        <v>1348</v>
      </c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ht="15" customHeight="1">
      <c r="A466" s="311">
        <v>424</v>
      </c>
      <c r="B466" s="312">
        <v>70930</v>
      </c>
      <c r="C466" s="312" t="s">
        <v>1634</v>
      </c>
      <c r="D466" s="312" t="s">
        <v>1635</v>
      </c>
      <c r="E466" s="312" t="s">
        <v>1365</v>
      </c>
      <c r="F466" s="313">
        <v>10</v>
      </c>
      <c r="G466" s="316"/>
      <c r="H466" s="312" t="s">
        <v>1327</v>
      </c>
      <c r="I466" s="312" t="s">
        <v>1348</v>
      </c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ht="15" customHeight="1">
      <c r="A467" s="311">
        <v>425</v>
      </c>
      <c r="B467" s="312">
        <v>70931</v>
      </c>
      <c r="C467" s="312" t="s">
        <v>1636</v>
      </c>
      <c r="D467" s="312" t="s">
        <v>1637</v>
      </c>
      <c r="E467" s="312" t="s">
        <v>1365</v>
      </c>
      <c r="F467" s="313">
        <v>10</v>
      </c>
      <c r="G467" s="316"/>
      <c r="H467" s="312" t="s">
        <v>1327</v>
      </c>
      <c r="I467" s="312" t="s">
        <v>1348</v>
      </c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ht="15" customHeight="1">
      <c r="A468" s="311">
        <v>426</v>
      </c>
      <c r="B468" s="312">
        <v>70932</v>
      </c>
      <c r="C468" s="312" t="s">
        <v>1636</v>
      </c>
      <c r="D468" s="312" t="s">
        <v>1637</v>
      </c>
      <c r="E468" s="312" t="s">
        <v>1365</v>
      </c>
      <c r="F468" s="313">
        <v>10</v>
      </c>
      <c r="G468" s="316"/>
      <c r="H468" s="312" t="s">
        <v>1327</v>
      </c>
      <c r="I468" s="312" t="s">
        <v>1348</v>
      </c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ht="15" customHeight="1">
      <c r="A469" s="311">
        <v>427</v>
      </c>
      <c r="B469" s="312">
        <v>70933</v>
      </c>
      <c r="C469" s="312" t="s">
        <v>1638</v>
      </c>
      <c r="D469" s="312" t="s">
        <v>1639</v>
      </c>
      <c r="E469" s="312" t="s">
        <v>1365</v>
      </c>
      <c r="F469" s="313">
        <v>10</v>
      </c>
      <c r="G469" s="316"/>
      <c r="H469" s="312" t="s">
        <v>1327</v>
      </c>
      <c r="I469" s="312" t="s">
        <v>1348</v>
      </c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ht="15" customHeight="1">
      <c r="A470" s="311">
        <v>428</v>
      </c>
      <c r="B470" s="312">
        <v>70934</v>
      </c>
      <c r="C470" s="312" t="s">
        <v>1640</v>
      </c>
      <c r="D470" s="312" t="s">
        <v>1641</v>
      </c>
      <c r="E470" s="316"/>
      <c r="F470" s="313">
        <v>10</v>
      </c>
      <c r="G470" s="316"/>
      <c r="H470" s="312" t="s">
        <v>1327</v>
      </c>
      <c r="I470" s="312" t="s">
        <v>1348</v>
      </c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ht="15" customHeight="1">
      <c r="A471" s="311">
        <v>429</v>
      </c>
      <c r="B471" s="312">
        <v>70935</v>
      </c>
      <c r="C471" s="312" t="s">
        <v>1642</v>
      </c>
      <c r="D471" s="312" t="s">
        <v>1643</v>
      </c>
      <c r="E471" s="312" t="s">
        <v>1365</v>
      </c>
      <c r="F471" s="313">
        <v>10</v>
      </c>
      <c r="G471" s="316"/>
      <c r="H471" s="312" t="s">
        <v>1327</v>
      </c>
      <c r="I471" s="312" t="s">
        <v>1348</v>
      </c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ht="15" customHeight="1">
      <c r="A472" s="311">
        <v>430</v>
      </c>
      <c r="B472" s="312">
        <v>70936</v>
      </c>
      <c r="C472" s="312" t="s">
        <v>1640</v>
      </c>
      <c r="D472" s="312" t="s">
        <v>1641</v>
      </c>
      <c r="E472" s="316"/>
      <c r="F472" s="313">
        <v>10</v>
      </c>
      <c r="G472" s="316"/>
      <c r="H472" s="312" t="s">
        <v>1327</v>
      </c>
      <c r="I472" s="312" t="s">
        <v>1348</v>
      </c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ht="15" customHeight="1">
      <c r="A473" s="311">
        <v>431</v>
      </c>
      <c r="B473" s="312">
        <v>70937</v>
      </c>
      <c r="C473" s="312" t="s">
        <v>1644</v>
      </c>
      <c r="D473" s="312" t="s">
        <v>1645</v>
      </c>
      <c r="E473" s="312" t="s">
        <v>1365</v>
      </c>
      <c r="F473" s="313">
        <v>10</v>
      </c>
      <c r="G473" s="315">
        <v>45377</v>
      </c>
      <c r="H473" s="312" t="s">
        <v>1331</v>
      </c>
      <c r="I473" s="312" t="s">
        <v>1345</v>
      </c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ht="15" customHeight="1">
      <c r="A474" s="311">
        <v>432</v>
      </c>
      <c r="B474" s="312">
        <v>70938</v>
      </c>
      <c r="C474" s="312" t="s">
        <v>1644</v>
      </c>
      <c r="D474" s="312" t="s">
        <v>1645</v>
      </c>
      <c r="E474" s="312" t="s">
        <v>1365</v>
      </c>
      <c r="F474" s="313">
        <v>10</v>
      </c>
      <c r="G474" s="315">
        <v>45377</v>
      </c>
      <c r="H474" s="312" t="s">
        <v>1331</v>
      </c>
      <c r="I474" s="312" t="s">
        <v>1345</v>
      </c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ht="15" customHeight="1">
      <c r="A475" s="311">
        <v>433</v>
      </c>
      <c r="B475" s="312">
        <v>70939</v>
      </c>
      <c r="C475" s="312" t="s">
        <v>1644</v>
      </c>
      <c r="D475" s="312" t="s">
        <v>1645</v>
      </c>
      <c r="E475" s="312" t="s">
        <v>1365</v>
      </c>
      <c r="F475" s="313">
        <v>10</v>
      </c>
      <c r="G475" s="315">
        <v>45377</v>
      </c>
      <c r="H475" s="312" t="s">
        <v>1331</v>
      </c>
      <c r="I475" s="312" t="s">
        <v>1345</v>
      </c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ht="15" customHeight="1">
      <c r="A476" s="311">
        <v>434</v>
      </c>
      <c r="B476" s="312">
        <v>70940</v>
      </c>
      <c r="C476" s="312" t="s">
        <v>1644</v>
      </c>
      <c r="D476" s="312" t="s">
        <v>1645</v>
      </c>
      <c r="E476" s="312" t="s">
        <v>1365</v>
      </c>
      <c r="F476" s="313">
        <v>10</v>
      </c>
      <c r="G476" s="315">
        <v>45377</v>
      </c>
      <c r="H476" s="312" t="s">
        <v>1331</v>
      </c>
      <c r="I476" s="312" t="s">
        <v>1345</v>
      </c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ht="15" customHeight="1">
      <c r="A477" s="311">
        <v>435</v>
      </c>
      <c r="B477" s="312">
        <v>70941</v>
      </c>
      <c r="C477" s="312" t="s">
        <v>1644</v>
      </c>
      <c r="D477" s="312" t="s">
        <v>1645</v>
      </c>
      <c r="E477" s="312" t="s">
        <v>1365</v>
      </c>
      <c r="F477" s="313">
        <v>10</v>
      </c>
      <c r="G477" s="315">
        <v>45377</v>
      </c>
      <c r="H477" s="312" t="s">
        <v>1331</v>
      </c>
      <c r="I477" s="312" t="s">
        <v>1345</v>
      </c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ht="15" customHeight="1">
      <c r="A478" s="311">
        <v>436</v>
      </c>
      <c r="B478" s="312">
        <v>70942</v>
      </c>
      <c r="C478" s="312" t="s">
        <v>1646</v>
      </c>
      <c r="D478" s="312" t="s">
        <v>1647</v>
      </c>
      <c r="E478" s="312" t="s">
        <v>1365</v>
      </c>
      <c r="F478" s="313">
        <v>10</v>
      </c>
      <c r="G478" s="315">
        <v>45377</v>
      </c>
      <c r="H478" s="312" t="s">
        <v>1331</v>
      </c>
      <c r="I478" s="312" t="s">
        <v>1345</v>
      </c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ht="15" customHeight="1">
      <c r="A479" s="311">
        <v>437</v>
      </c>
      <c r="B479" s="312">
        <v>70943</v>
      </c>
      <c r="C479" s="312" t="s">
        <v>1646</v>
      </c>
      <c r="D479" s="312" t="s">
        <v>1647</v>
      </c>
      <c r="E479" s="312" t="s">
        <v>1365</v>
      </c>
      <c r="F479" s="313">
        <v>10</v>
      </c>
      <c r="G479" s="315">
        <v>45377</v>
      </c>
      <c r="H479" s="312" t="s">
        <v>1331</v>
      </c>
      <c r="I479" s="312" t="s">
        <v>1345</v>
      </c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ht="15" customHeight="1">
      <c r="A480" s="311">
        <v>438</v>
      </c>
      <c r="B480" s="312">
        <v>70944</v>
      </c>
      <c r="C480" s="312" t="s">
        <v>1646</v>
      </c>
      <c r="D480" s="312" t="s">
        <v>1647</v>
      </c>
      <c r="E480" s="312" t="s">
        <v>1365</v>
      </c>
      <c r="F480" s="313">
        <v>10</v>
      </c>
      <c r="G480" s="315">
        <v>45377</v>
      </c>
      <c r="H480" s="312" t="s">
        <v>1331</v>
      </c>
      <c r="I480" s="312" t="s">
        <v>1345</v>
      </c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ht="15" customHeight="1">
      <c r="A481" s="311">
        <v>439</v>
      </c>
      <c r="B481" s="312">
        <v>70945</v>
      </c>
      <c r="C481" s="312" t="s">
        <v>1646</v>
      </c>
      <c r="D481" s="312" t="s">
        <v>1647</v>
      </c>
      <c r="E481" s="312" t="s">
        <v>1365</v>
      </c>
      <c r="F481" s="313">
        <v>10</v>
      </c>
      <c r="G481" s="315">
        <v>45377</v>
      </c>
      <c r="H481" s="312" t="s">
        <v>1331</v>
      </c>
      <c r="I481" s="312" t="s">
        <v>1345</v>
      </c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ht="15" customHeight="1">
      <c r="A482" s="311">
        <v>440</v>
      </c>
      <c r="B482" s="312">
        <v>70946</v>
      </c>
      <c r="C482" s="312" t="s">
        <v>1648</v>
      </c>
      <c r="D482" s="312" t="s">
        <v>1649</v>
      </c>
      <c r="E482" s="312" t="s">
        <v>1365</v>
      </c>
      <c r="F482" s="313">
        <v>10</v>
      </c>
      <c r="G482" s="315">
        <v>45377</v>
      </c>
      <c r="H482" s="312" t="s">
        <v>1331</v>
      </c>
      <c r="I482" s="312" t="s">
        <v>1345</v>
      </c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ht="15" customHeight="1">
      <c r="A483" s="311">
        <v>441</v>
      </c>
      <c r="B483" s="312">
        <v>70947</v>
      </c>
      <c r="C483" s="312" t="s">
        <v>1650</v>
      </c>
      <c r="D483" s="312" t="s">
        <v>1651</v>
      </c>
      <c r="E483" s="312" t="s">
        <v>1365</v>
      </c>
      <c r="F483" s="313">
        <v>10</v>
      </c>
      <c r="G483" s="315">
        <v>45377</v>
      </c>
      <c r="H483" s="312" t="s">
        <v>1331</v>
      </c>
      <c r="I483" s="312" t="s">
        <v>1345</v>
      </c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ht="15" customHeight="1">
      <c r="A484" s="311">
        <v>442</v>
      </c>
      <c r="B484" s="312">
        <v>70948</v>
      </c>
      <c r="C484" s="312" t="s">
        <v>1652</v>
      </c>
      <c r="D484" s="312" t="s">
        <v>1651</v>
      </c>
      <c r="E484" s="312" t="s">
        <v>1365</v>
      </c>
      <c r="F484" s="313">
        <v>10</v>
      </c>
      <c r="G484" s="315">
        <v>45377</v>
      </c>
      <c r="H484" s="312" t="s">
        <v>1331</v>
      </c>
      <c r="I484" s="312" t="s">
        <v>1345</v>
      </c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ht="15" customHeight="1">
      <c r="A485" s="311">
        <v>443</v>
      </c>
      <c r="B485" s="312">
        <v>70949</v>
      </c>
      <c r="C485" s="312" t="s">
        <v>1653</v>
      </c>
      <c r="D485" s="312" t="s">
        <v>1654</v>
      </c>
      <c r="E485" s="312" t="s">
        <v>1365</v>
      </c>
      <c r="F485" s="313">
        <v>10</v>
      </c>
      <c r="G485" s="315">
        <v>45377</v>
      </c>
      <c r="H485" s="312" t="s">
        <v>1331</v>
      </c>
      <c r="I485" s="312" t="s">
        <v>1345</v>
      </c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ht="15" customHeight="1">
      <c r="A486" s="311">
        <v>444</v>
      </c>
      <c r="B486" s="312">
        <v>70950</v>
      </c>
      <c r="C486" s="312" t="s">
        <v>1655</v>
      </c>
      <c r="D486" s="312" t="s">
        <v>1656</v>
      </c>
      <c r="E486" s="312" t="s">
        <v>1365</v>
      </c>
      <c r="F486" s="313">
        <v>10</v>
      </c>
      <c r="G486" s="315">
        <v>45377</v>
      </c>
      <c r="H486" s="312" t="s">
        <v>1331</v>
      </c>
      <c r="I486" s="312" t="s">
        <v>1345</v>
      </c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ht="15" customHeight="1">
      <c r="A487" s="311">
        <v>445</v>
      </c>
      <c r="B487" s="312">
        <v>70951</v>
      </c>
      <c r="C487" s="312" t="s">
        <v>1657</v>
      </c>
      <c r="D487" s="312" t="s">
        <v>1658</v>
      </c>
      <c r="E487" s="312" t="s">
        <v>1365</v>
      </c>
      <c r="F487" s="313">
        <v>10</v>
      </c>
      <c r="G487" s="315">
        <v>45377</v>
      </c>
      <c r="H487" s="312" t="s">
        <v>1331</v>
      </c>
      <c r="I487" s="312" t="s">
        <v>1345</v>
      </c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ht="15" customHeight="1">
      <c r="A488" s="311">
        <v>446</v>
      </c>
      <c r="B488" s="312">
        <v>70952</v>
      </c>
      <c r="C488" s="312" t="s">
        <v>1659</v>
      </c>
      <c r="D488" s="312" t="s">
        <v>1552</v>
      </c>
      <c r="E488" s="312" t="s">
        <v>1370</v>
      </c>
      <c r="F488" s="313">
        <v>10</v>
      </c>
      <c r="G488" s="312">
        <v>45629</v>
      </c>
      <c r="H488" s="312" t="s">
        <v>1336</v>
      </c>
      <c r="I488" s="312" t="s">
        <v>1348</v>
      </c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ht="15" customHeight="1">
      <c r="A489" s="311">
        <v>447</v>
      </c>
      <c r="B489" s="312">
        <v>70953</v>
      </c>
      <c r="C489" s="312" t="s">
        <v>1660</v>
      </c>
      <c r="D489" s="312" t="s">
        <v>1552</v>
      </c>
      <c r="E489" s="312" t="s">
        <v>1370</v>
      </c>
      <c r="F489" s="313">
        <v>10</v>
      </c>
      <c r="G489" s="314">
        <v>45375</v>
      </c>
      <c r="H489" s="312" t="s">
        <v>1336</v>
      </c>
      <c r="I489" s="312" t="s">
        <v>1348</v>
      </c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ht="15" customHeight="1">
      <c r="A490" s="311">
        <v>448</v>
      </c>
      <c r="B490" s="312">
        <v>70954</v>
      </c>
      <c r="C490" s="312" t="s">
        <v>1661</v>
      </c>
      <c r="D490" s="312" t="s">
        <v>1552</v>
      </c>
      <c r="E490" s="312" t="s">
        <v>1370</v>
      </c>
      <c r="F490" s="313">
        <v>10</v>
      </c>
      <c r="G490" s="314">
        <v>45378</v>
      </c>
      <c r="H490" s="312" t="s">
        <v>1336</v>
      </c>
      <c r="I490" s="312" t="s">
        <v>1348</v>
      </c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ht="15" customHeight="1">
      <c r="A491" s="311">
        <v>449</v>
      </c>
      <c r="B491" s="312">
        <v>70955</v>
      </c>
      <c r="C491" s="312" t="s">
        <v>1661</v>
      </c>
      <c r="D491" s="312" t="s">
        <v>1552</v>
      </c>
      <c r="E491" s="312" t="s">
        <v>1370</v>
      </c>
      <c r="F491" s="313">
        <v>10</v>
      </c>
      <c r="G491" s="314">
        <v>45378</v>
      </c>
      <c r="H491" s="312" t="s">
        <v>1336</v>
      </c>
      <c r="I491" s="312" t="s">
        <v>1348</v>
      </c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ht="15" customHeight="1">
      <c r="A492" s="311">
        <v>450</v>
      </c>
      <c r="B492" s="312">
        <v>70956</v>
      </c>
      <c r="C492" s="312" t="s">
        <v>1662</v>
      </c>
      <c r="D492" s="312" t="s">
        <v>1552</v>
      </c>
      <c r="E492" s="312" t="s">
        <v>1370</v>
      </c>
      <c r="F492" s="313">
        <v>10</v>
      </c>
      <c r="G492" s="314">
        <v>45378</v>
      </c>
      <c r="H492" s="312" t="s">
        <v>1336</v>
      </c>
      <c r="I492" s="312" t="s">
        <v>1348</v>
      </c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ht="15" customHeight="1">
      <c r="A493" s="311">
        <v>451</v>
      </c>
      <c r="B493" s="312">
        <v>70957</v>
      </c>
      <c r="C493" s="312" t="s">
        <v>1663</v>
      </c>
      <c r="D493" s="312" t="s">
        <v>1552</v>
      </c>
      <c r="E493" s="312" t="s">
        <v>1370</v>
      </c>
      <c r="F493" s="313">
        <v>10</v>
      </c>
      <c r="G493" s="314">
        <v>45378</v>
      </c>
      <c r="H493" s="312" t="s">
        <v>1336</v>
      </c>
      <c r="I493" s="312" t="s">
        <v>1348</v>
      </c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ht="15" customHeight="1">
      <c r="A494" s="311">
        <v>452</v>
      </c>
      <c r="B494" s="312">
        <v>70958</v>
      </c>
      <c r="C494" s="312" t="s">
        <v>1430</v>
      </c>
      <c r="D494" s="312" t="s">
        <v>1552</v>
      </c>
      <c r="E494" s="312" t="s">
        <v>1370</v>
      </c>
      <c r="F494" s="313">
        <v>10</v>
      </c>
      <c r="G494" s="314">
        <v>45378</v>
      </c>
      <c r="H494" s="312" t="s">
        <v>1336</v>
      </c>
      <c r="I494" s="312" t="s">
        <v>1348</v>
      </c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ht="15" customHeight="1">
      <c r="A495" s="311">
        <v>453</v>
      </c>
      <c r="B495" s="312">
        <v>70959</v>
      </c>
      <c r="C495" s="312" t="s">
        <v>1664</v>
      </c>
      <c r="D495" s="312" t="s">
        <v>1552</v>
      </c>
      <c r="E495" s="312" t="s">
        <v>1370</v>
      </c>
      <c r="F495" s="313">
        <v>10</v>
      </c>
      <c r="G495" s="314">
        <v>45378</v>
      </c>
      <c r="H495" s="312" t="s">
        <v>1336</v>
      </c>
      <c r="I495" s="312" t="s">
        <v>1348</v>
      </c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ht="15" customHeight="1">
      <c r="A496" s="311">
        <v>454</v>
      </c>
      <c r="B496" s="312">
        <v>70960</v>
      </c>
      <c r="C496" s="312" t="s">
        <v>1665</v>
      </c>
      <c r="D496" s="312" t="s">
        <v>1552</v>
      </c>
      <c r="E496" s="312" t="s">
        <v>1370</v>
      </c>
      <c r="F496" s="313">
        <v>10</v>
      </c>
      <c r="G496" s="314">
        <v>45378</v>
      </c>
      <c r="H496" s="312" t="s">
        <v>1336</v>
      </c>
      <c r="I496" s="312" t="s">
        <v>1348</v>
      </c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ht="15" customHeight="1">
      <c r="A497" s="311">
        <v>455</v>
      </c>
      <c r="B497" s="312">
        <v>70961</v>
      </c>
      <c r="C497" s="312" t="s">
        <v>1666</v>
      </c>
      <c r="D497" s="312" t="s">
        <v>1552</v>
      </c>
      <c r="E497" s="312" t="s">
        <v>1370</v>
      </c>
      <c r="F497" s="313">
        <v>10</v>
      </c>
      <c r="G497" s="314">
        <v>45378</v>
      </c>
      <c r="H497" s="312" t="s">
        <v>1336</v>
      </c>
      <c r="I497" s="312" t="s">
        <v>1348</v>
      </c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ht="15" customHeight="1">
      <c r="A498" s="311">
        <v>456</v>
      </c>
      <c r="B498" s="312">
        <v>70962</v>
      </c>
      <c r="C498" s="312" t="s">
        <v>1667</v>
      </c>
      <c r="D498" s="312" t="s">
        <v>1552</v>
      </c>
      <c r="E498" s="312" t="s">
        <v>1370</v>
      </c>
      <c r="F498" s="313">
        <v>10</v>
      </c>
      <c r="G498" s="314">
        <v>45378</v>
      </c>
      <c r="H498" s="312" t="s">
        <v>1336</v>
      </c>
      <c r="I498" s="312" t="s">
        <v>1348</v>
      </c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ht="15" customHeight="1">
      <c r="A499" s="311">
        <v>457</v>
      </c>
      <c r="B499" s="312">
        <v>70963</v>
      </c>
      <c r="C499" s="312" t="s">
        <v>1668</v>
      </c>
      <c r="D499" s="312" t="s">
        <v>1552</v>
      </c>
      <c r="E499" s="312" t="s">
        <v>1370</v>
      </c>
      <c r="F499" s="313">
        <v>10</v>
      </c>
      <c r="G499" s="314">
        <v>45378</v>
      </c>
      <c r="H499" s="312" t="s">
        <v>1336</v>
      </c>
      <c r="I499" s="312" t="s">
        <v>1348</v>
      </c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ht="15" customHeight="1">
      <c r="A500" s="311">
        <v>458</v>
      </c>
      <c r="B500" s="312">
        <v>70964</v>
      </c>
      <c r="C500" s="312" t="s">
        <v>1669</v>
      </c>
      <c r="D500" s="312" t="s">
        <v>1552</v>
      </c>
      <c r="E500" s="312" t="s">
        <v>1370</v>
      </c>
      <c r="F500" s="313">
        <v>10</v>
      </c>
      <c r="G500" s="314">
        <v>45378</v>
      </c>
      <c r="H500" s="312" t="s">
        <v>1336</v>
      </c>
      <c r="I500" s="312" t="s">
        <v>1348</v>
      </c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ht="15" customHeight="1">
      <c r="A501" s="311">
        <v>459</v>
      </c>
      <c r="B501" s="312">
        <v>70965</v>
      </c>
      <c r="C501" s="312" t="s">
        <v>1670</v>
      </c>
      <c r="D501" s="312" t="s">
        <v>1552</v>
      </c>
      <c r="E501" s="312" t="s">
        <v>1370</v>
      </c>
      <c r="F501" s="313">
        <v>10</v>
      </c>
      <c r="G501" s="314">
        <v>45378</v>
      </c>
      <c r="H501" s="312" t="s">
        <v>1336</v>
      </c>
      <c r="I501" s="312" t="s">
        <v>1348</v>
      </c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ht="15" customHeight="1">
      <c r="A502" s="311">
        <v>460</v>
      </c>
      <c r="B502" s="312">
        <v>70967</v>
      </c>
      <c r="C502" s="312" t="s">
        <v>1382</v>
      </c>
      <c r="D502" s="312" t="s">
        <v>1383</v>
      </c>
      <c r="E502" s="312" t="s">
        <v>1370</v>
      </c>
      <c r="F502" s="313">
        <v>10</v>
      </c>
      <c r="G502" s="315">
        <v>49020</v>
      </c>
      <c r="H502" s="312" t="s">
        <v>1329</v>
      </c>
      <c r="I502" s="312" t="s">
        <v>1348</v>
      </c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ht="15" customHeight="1">
      <c r="A503" s="311">
        <v>461</v>
      </c>
      <c r="B503" s="312">
        <v>70968</v>
      </c>
      <c r="C503" s="312" t="s">
        <v>1671</v>
      </c>
      <c r="D503" s="318">
        <v>11958840974</v>
      </c>
      <c r="E503" s="312" t="s">
        <v>1370</v>
      </c>
      <c r="F503" s="313">
        <v>10</v>
      </c>
      <c r="G503" s="315">
        <v>45370</v>
      </c>
      <c r="H503" s="312" t="s">
        <v>1329</v>
      </c>
      <c r="I503" s="312" t="s">
        <v>1348</v>
      </c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ht="15" customHeight="1">
      <c r="A504" s="311">
        <v>462</v>
      </c>
      <c r="B504" s="312">
        <v>70969</v>
      </c>
      <c r="C504" s="312" t="s">
        <v>1671</v>
      </c>
      <c r="D504" s="318">
        <v>11958840974</v>
      </c>
      <c r="E504" s="312" t="s">
        <v>1370</v>
      </c>
      <c r="F504" s="313">
        <v>10</v>
      </c>
      <c r="G504" s="315">
        <v>45370</v>
      </c>
      <c r="H504" s="312" t="s">
        <v>1329</v>
      </c>
      <c r="I504" s="312" t="s">
        <v>1348</v>
      </c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ht="15" customHeight="1">
      <c r="A505" s="311">
        <v>463</v>
      </c>
      <c r="B505" s="312">
        <v>70970</v>
      </c>
      <c r="C505" s="312" t="s">
        <v>1671</v>
      </c>
      <c r="D505" s="318">
        <v>11958840974</v>
      </c>
      <c r="E505" s="312" t="s">
        <v>1370</v>
      </c>
      <c r="F505" s="313">
        <v>10</v>
      </c>
      <c r="G505" s="315">
        <v>45370</v>
      </c>
      <c r="H505" s="312" t="s">
        <v>1329</v>
      </c>
      <c r="I505" s="312" t="s">
        <v>1348</v>
      </c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ht="15" customHeight="1">
      <c r="A506" s="311">
        <v>464</v>
      </c>
      <c r="B506" s="312">
        <v>70971</v>
      </c>
      <c r="C506" s="312" t="s">
        <v>1671</v>
      </c>
      <c r="D506" s="318">
        <v>11958840974</v>
      </c>
      <c r="E506" s="312" t="s">
        <v>1370</v>
      </c>
      <c r="F506" s="313">
        <v>10</v>
      </c>
      <c r="G506" s="315">
        <v>45370</v>
      </c>
      <c r="H506" s="312" t="s">
        <v>1329</v>
      </c>
      <c r="I506" s="312" t="s">
        <v>1348</v>
      </c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ht="15" customHeight="1">
      <c r="A507" s="311">
        <v>465</v>
      </c>
      <c r="B507" s="312">
        <v>70972</v>
      </c>
      <c r="C507" s="312" t="s">
        <v>1671</v>
      </c>
      <c r="D507" s="318">
        <v>11958840974</v>
      </c>
      <c r="E507" s="312" t="s">
        <v>1370</v>
      </c>
      <c r="F507" s="313">
        <v>10</v>
      </c>
      <c r="G507" s="315">
        <v>45370</v>
      </c>
      <c r="H507" s="312" t="s">
        <v>1329</v>
      </c>
      <c r="I507" s="312" t="s">
        <v>1348</v>
      </c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ht="15" customHeight="1">
      <c r="A508" s="311">
        <v>466</v>
      </c>
      <c r="B508" s="312">
        <v>70973</v>
      </c>
      <c r="C508" s="312" t="s">
        <v>1672</v>
      </c>
      <c r="D508" s="312" t="s">
        <v>1673</v>
      </c>
      <c r="E508" s="312" t="s">
        <v>1365</v>
      </c>
      <c r="F508" s="313">
        <v>10</v>
      </c>
      <c r="G508" s="315">
        <v>45372</v>
      </c>
      <c r="H508" s="312" t="s">
        <v>1329</v>
      </c>
      <c r="I508" s="312" t="s">
        <v>1348</v>
      </c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ht="15" customHeight="1">
      <c r="A509" s="311">
        <v>467</v>
      </c>
      <c r="B509" s="312">
        <v>70974</v>
      </c>
      <c r="C509" s="312" t="s">
        <v>1672</v>
      </c>
      <c r="D509" s="312" t="s">
        <v>1673</v>
      </c>
      <c r="E509" s="312" t="s">
        <v>1365</v>
      </c>
      <c r="F509" s="313">
        <v>10</v>
      </c>
      <c r="G509" s="315">
        <v>45372</v>
      </c>
      <c r="H509" s="312" t="s">
        <v>1329</v>
      </c>
      <c r="I509" s="312" t="s">
        <v>1348</v>
      </c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ht="15" customHeight="1">
      <c r="A510" s="311">
        <v>468</v>
      </c>
      <c r="B510" s="312">
        <v>70975</v>
      </c>
      <c r="C510" s="312" t="s">
        <v>1672</v>
      </c>
      <c r="D510" s="312" t="s">
        <v>1673</v>
      </c>
      <c r="E510" s="312" t="s">
        <v>1365</v>
      </c>
      <c r="F510" s="313">
        <v>10</v>
      </c>
      <c r="G510" s="315">
        <v>45372</v>
      </c>
      <c r="H510" s="312" t="s">
        <v>1329</v>
      </c>
      <c r="I510" s="312" t="s">
        <v>1348</v>
      </c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ht="15" customHeight="1">
      <c r="A511" s="311">
        <v>469</v>
      </c>
      <c r="B511" s="312">
        <v>70976</v>
      </c>
      <c r="C511" s="312" t="s">
        <v>1672</v>
      </c>
      <c r="D511" s="312" t="s">
        <v>1673</v>
      </c>
      <c r="E511" s="312" t="s">
        <v>1365</v>
      </c>
      <c r="F511" s="313">
        <v>10</v>
      </c>
      <c r="G511" s="315">
        <v>45372</v>
      </c>
      <c r="H511" s="312" t="s">
        <v>1329</v>
      </c>
      <c r="I511" s="312" t="s">
        <v>1348</v>
      </c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ht="15" customHeight="1">
      <c r="A512" s="311">
        <v>470</v>
      </c>
      <c r="B512" s="312">
        <v>70977</v>
      </c>
      <c r="C512" s="312" t="s">
        <v>1672</v>
      </c>
      <c r="D512" s="312" t="s">
        <v>1673</v>
      </c>
      <c r="E512" s="312" t="s">
        <v>1365</v>
      </c>
      <c r="F512" s="313">
        <v>10</v>
      </c>
      <c r="G512" s="315">
        <v>45372</v>
      </c>
      <c r="H512" s="312" t="s">
        <v>1329</v>
      </c>
      <c r="I512" s="312" t="s">
        <v>1348</v>
      </c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ht="15" customHeight="1">
      <c r="A513" s="311">
        <v>471</v>
      </c>
      <c r="B513" s="312">
        <v>70978</v>
      </c>
      <c r="C513" s="312" t="s">
        <v>1672</v>
      </c>
      <c r="D513" s="312" t="s">
        <v>1673</v>
      </c>
      <c r="E513" s="312" t="s">
        <v>1365</v>
      </c>
      <c r="F513" s="313">
        <v>10</v>
      </c>
      <c r="G513" s="315">
        <v>45372</v>
      </c>
      <c r="H513" s="312" t="s">
        <v>1329</v>
      </c>
      <c r="I513" s="312" t="s">
        <v>1348</v>
      </c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ht="15" customHeight="1">
      <c r="A514" s="311">
        <v>472</v>
      </c>
      <c r="B514" s="312">
        <v>70979</v>
      </c>
      <c r="C514" s="312" t="s">
        <v>1672</v>
      </c>
      <c r="D514" s="312" t="s">
        <v>1673</v>
      </c>
      <c r="E514" s="312" t="s">
        <v>1365</v>
      </c>
      <c r="F514" s="313">
        <v>10</v>
      </c>
      <c r="G514" s="315">
        <v>45372</v>
      </c>
      <c r="H514" s="312" t="s">
        <v>1329</v>
      </c>
      <c r="I514" s="312" t="s">
        <v>1348</v>
      </c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ht="15" customHeight="1">
      <c r="A515" s="311">
        <v>473</v>
      </c>
      <c r="B515" s="312">
        <v>70980</v>
      </c>
      <c r="C515" s="312" t="s">
        <v>1672</v>
      </c>
      <c r="D515" s="312" t="s">
        <v>1673</v>
      </c>
      <c r="E515" s="312" t="s">
        <v>1365</v>
      </c>
      <c r="F515" s="313">
        <v>10</v>
      </c>
      <c r="G515" s="315">
        <v>45372</v>
      </c>
      <c r="H515" s="312" t="s">
        <v>1329</v>
      </c>
      <c r="I515" s="312" t="s">
        <v>1348</v>
      </c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ht="15" customHeight="1">
      <c r="A516" s="311">
        <v>474</v>
      </c>
      <c r="B516" s="312">
        <v>70981</v>
      </c>
      <c r="C516" s="312" t="s">
        <v>1672</v>
      </c>
      <c r="D516" s="312" t="s">
        <v>1673</v>
      </c>
      <c r="E516" s="312" t="s">
        <v>1365</v>
      </c>
      <c r="F516" s="313">
        <v>10</v>
      </c>
      <c r="G516" s="315">
        <v>45372</v>
      </c>
      <c r="H516" s="312" t="s">
        <v>1329</v>
      </c>
      <c r="I516" s="312" t="s">
        <v>1348</v>
      </c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ht="15" customHeight="1">
      <c r="A517" s="311">
        <v>475</v>
      </c>
      <c r="B517" s="312">
        <v>70982</v>
      </c>
      <c r="C517" s="312" t="s">
        <v>1674</v>
      </c>
      <c r="D517" s="312" t="s">
        <v>1675</v>
      </c>
      <c r="E517" s="312" t="s">
        <v>1370</v>
      </c>
      <c r="F517" s="313">
        <v>10</v>
      </c>
      <c r="G517" s="315">
        <v>45366</v>
      </c>
      <c r="H517" s="312" t="s">
        <v>1334</v>
      </c>
      <c r="I517" s="312" t="s">
        <v>1345</v>
      </c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ht="15" customHeight="1">
      <c r="A518" s="311">
        <v>476</v>
      </c>
      <c r="B518" s="312">
        <v>70983</v>
      </c>
      <c r="C518" s="312" t="s">
        <v>1674</v>
      </c>
      <c r="D518" s="312" t="s">
        <v>1675</v>
      </c>
      <c r="E518" s="312" t="s">
        <v>1370</v>
      </c>
      <c r="F518" s="313">
        <v>10</v>
      </c>
      <c r="G518" s="315">
        <v>45366</v>
      </c>
      <c r="H518" s="312" t="s">
        <v>1334</v>
      </c>
      <c r="I518" s="312" t="s">
        <v>1345</v>
      </c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ht="15" customHeight="1">
      <c r="A519" s="311">
        <v>477</v>
      </c>
      <c r="B519" s="312">
        <v>70984</v>
      </c>
      <c r="C519" s="312" t="s">
        <v>1676</v>
      </c>
      <c r="D519" s="312" t="s">
        <v>1675</v>
      </c>
      <c r="E519" s="312" t="s">
        <v>1370</v>
      </c>
      <c r="F519" s="313">
        <v>10</v>
      </c>
      <c r="G519" s="315">
        <v>45366</v>
      </c>
      <c r="H519" s="312" t="s">
        <v>1334</v>
      </c>
      <c r="I519" s="312" t="s">
        <v>1345</v>
      </c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ht="15" customHeight="1">
      <c r="A520" s="311">
        <v>478</v>
      </c>
      <c r="B520" s="312">
        <v>70985</v>
      </c>
      <c r="C520" s="312" t="s">
        <v>1676</v>
      </c>
      <c r="D520" s="312" t="s">
        <v>1675</v>
      </c>
      <c r="E520" s="312" t="s">
        <v>1370</v>
      </c>
      <c r="F520" s="313">
        <v>10</v>
      </c>
      <c r="G520" s="315">
        <v>45366</v>
      </c>
      <c r="H520" s="312" t="s">
        <v>1334</v>
      </c>
      <c r="I520" s="312" t="s">
        <v>1345</v>
      </c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ht="15" customHeight="1">
      <c r="A521" s="311">
        <v>479</v>
      </c>
      <c r="B521" s="312">
        <v>70986</v>
      </c>
      <c r="C521" s="312" t="s">
        <v>1677</v>
      </c>
      <c r="D521" s="312" t="s">
        <v>1678</v>
      </c>
      <c r="E521" s="312" t="s">
        <v>1370</v>
      </c>
      <c r="F521" s="313">
        <v>10</v>
      </c>
      <c r="G521" s="315">
        <v>45366</v>
      </c>
      <c r="H521" s="312" t="s">
        <v>1334</v>
      </c>
      <c r="I521" s="312" t="s">
        <v>1345</v>
      </c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ht="15" customHeight="1">
      <c r="A522" s="311">
        <v>480</v>
      </c>
      <c r="B522" s="312">
        <v>70987</v>
      </c>
      <c r="C522" s="312" t="s">
        <v>1677</v>
      </c>
      <c r="D522" s="312" t="s">
        <v>1678</v>
      </c>
      <c r="E522" s="312" t="s">
        <v>1370</v>
      </c>
      <c r="F522" s="313">
        <v>10</v>
      </c>
      <c r="G522" s="315">
        <v>45366</v>
      </c>
      <c r="H522" s="312" t="s">
        <v>1334</v>
      </c>
      <c r="I522" s="312" t="s">
        <v>1345</v>
      </c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ht="15" customHeight="1">
      <c r="A523" s="311">
        <v>481</v>
      </c>
      <c r="B523" s="312">
        <v>70988</v>
      </c>
      <c r="C523" s="312" t="s">
        <v>1677</v>
      </c>
      <c r="D523" s="312" t="s">
        <v>1678</v>
      </c>
      <c r="E523" s="312" t="s">
        <v>1370</v>
      </c>
      <c r="F523" s="313">
        <v>10</v>
      </c>
      <c r="G523" s="315">
        <v>45366</v>
      </c>
      <c r="H523" s="312" t="s">
        <v>1334</v>
      </c>
      <c r="I523" s="312" t="s">
        <v>1345</v>
      </c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ht="15" customHeight="1">
      <c r="A524" s="311">
        <v>482</v>
      </c>
      <c r="B524" s="312">
        <v>70989</v>
      </c>
      <c r="C524" s="312" t="s">
        <v>1677</v>
      </c>
      <c r="D524" s="312" t="s">
        <v>1678</v>
      </c>
      <c r="E524" s="312" t="s">
        <v>1370</v>
      </c>
      <c r="F524" s="313">
        <v>10</v>
      </c>
      <c r="G524" s="315">
        <v>45366</v>
      </c>
      <c r="H524" s="312" t="s">
        <v>1334</v>
      </c>
      <c r="I524" s="312" t="s">
        <v>1345</v>
      </c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ht="15" customHeight="1">
      <c r="A525" s="311">
        <v>483</v>
      </c>
      <c r="B525" s="312">
        <v>70990</v>
      </c>
      <c r="C525" s="312" t="s">
        <v>1677</v>
      </c>
      <c r="D525" s="312" t="s">
        <v>1678</v>
      </c>
      <c r="E525" s="312" t="s">
        <v>1370</v>
      </c>
      <c r="F525" s="313">
        <v>10</v>
      </c>
      <c r="G525" s="315">
        <v>45366</v>
      </c>
      <c r="H525" s="312" t="s">
        <v>1334</v>
      </c>
      <c r="I525" s="312" t="s">
        <v>1345</v>
      </c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ht="15" customHeight="1">
      <c r="A526" s="311">
        <v>484</v>
      </c>
      <c r="B526" s="312">
        <v>70991</v>
      </c>
      <c r="C526" s="312" t="s">
        <v>1679</v>
      </c>
      <c r="D526" s="312" t="s">
        <v>1680</v>
      </c>
      <c r="E526" s="312" t="s">
        <v>1370</v>
      </c>
      <c r="F526" s="313">
        <v>10</v>
      </c>
      <c r="G526" s="315">
        <v>45366</v>
      </c>
      <c r="H526" s="312" t="s">
        <v>1334</v>
      </c>
      <c r="I526" s="312" t="s">
        <v>1345</v>
      </c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ht="15" customHeight="1">
      <c r="A527" s="311">
        <v>485</v>
      </c>
      <c r="B527" s="312">
        <v>70992</v>
      </c>
      <c r="C527" s="312" t="s">
        <v>1679</v>
      </c>
      <c r="D527" s="312" t="s">
        <v>1680</v>
      </c>
      <c r="E527" s="312" t="s">
        <v>1370</v>
      </c>
      <c r="F527" s="313">
        <v>10</v>
      </c>
      <c r="G527" s="315">
        <v>45366</v>
      </c>
      <c r="H527" s="312" t="s">
        <v>1334</v>
      </c>
      <c r="I527" s="312" t="s">
        <v>1345</v>
      </c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ht="15" customHeight="1">
      <c r="A528" s="311">
        <v>486</v>
      </c>
      <c r="B528" s="312">
        <v>70993</v>
      </c>
      <c r="C528" s="312" t="s">
        <v>1679</v>
      </c>
      <c r="D528" s="312" t="s">
        <v>1680</v>
      </c>
      <c r="E528" s="312" t="s">
        <v>1370</v>
      </c>
      <c r="F528" s="313">
        <v>10</v>
      </c>
      <c r="G528" s="315">
        <v>45366</v>
      </c>
      <c r="H528" s="312" t="s">
        <v>1334</v>
      </c>
      <c r="I528" s="312" t="s">
        <v>1345</v>
      </c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ht="15" customHeight="1">
      <c r="A529" s="311">
        <v>487</v>
      </c>
      <c r="B529" s="312">
        <v>70994</v>
      </c>
      <c r="C529" s="312" t="s">
        <v>1681</v>
      </c>
      <c r="D529" s="312" t="s">
        <v>1682</v>
      </c>
      <c r="E529" s="312" t="s">
        <v>1370</v>
      </c>
      <c r="F529" s="313">
        <v>10</v>
      </c>
      <c r="G529" s="315">
        <v>45375</v>
      </c>
      <c r="H529" s="312" t="s">
        <v>1334</v>
      </c>
      <c r="I529" s="312" t="s">
        <v>1345</v>
      </c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ht="15" customHeight="1">
      <c r="A530" s="311">
        <v>488</v>
      </c>
      <c r="B530" s="312">
        <v>70995</v>
      </c>
      <c r="C530" s="312" t="s">
        <v>1681</v>
      </c>
      <c r="D530" s="312" t="s">
        <v>1682</v>
      </c>
      <c r="E530" s="312" t="s">
        <v>1370</v>
      </c>
      <c r="F530" s="313">
        <v>10</v>
      </c>
      <c r="G530" s="315">
        <v>45376</v>
      </c>
      <c r="H530" s="312" t="s">
        <v>1334</v>
      </c>
      <c r="I530" s="312" t="s">
        <v>1345</v>
      </c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ht="15" customHeight="1">
      <c r="A531" s="311">
        <v>489</v>
      </c>
      <c r="B531" s="312">
        <v>70996</v>
      </c>
      <c r="C531" s="312" t="s">
        <v>1683</v>
      </c>
      <c r="D531" s="312" t="s">
        <v>1684</v>
      </c>
      <c r="E531" s="312" t="s">
        <v>1370</v>
      </c>
      <c r="F531" s="313">
        <v>10</v>
      </c>
      <c r="G531" s="315">
        <v>45367</v>
      </c>
      <c r="H531" s="312" t="s">
        <v>1334</v>
      </c>
      <c r="I531" s="312" t="s">
        <v>1345</v>
      </c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ht="15" customHeight="1">
      <c r="A532" s="311">
        <v>490</v>
      </c>
      <c r="B532" s="312">
        <v>70997</v>
      </c>
      <c r="C532" s="312" t="s">
        <v>1366</v>
      </c>
      <c r="D532" s="312" t="s">
        <v>1367</v>
      </c>
      <c r="E532" s="312" t="s">
        <v>1365</v>
      </c>
      <c r="F532" s="313">
        <v>10</v>
      </c>
      <c r="G532" s="314">
        <v>45378</v>
      </c>
      <c r="H532" s="312" t="s">
        <v>1350</v>
      </c>
      <c r="I532" s="312" t="s">
        <v>1348</v>
      </c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ht="15" customHeight="1">
      <c r="A533" s="311">
        <v>491</v>
      </c>
      <c r="B533" s="312">
        <v>70998</v>
      </c>
      <c r="C533" s="312" t="s">
        <v>1366</v>
      </c>
      <c r="D533" s="312" t="s">
        <v>1367</v>
      </c>
      <c r="E533" s="312" t="s">
        <v>1365</v>
      </c>
      <c r="F533" s="313">
        <v>10</v>
      </c>
      <c r="G533" s="314">
        <v>45378</v>
      </c>
      <c r="H533" s="312" t="s">
        <v>1350</v>
      </c>
      <c r="I533" s="312" t="s">
        <v>1348</v>
      </c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ht="15" customHeight="1">
      <c r="A534" s="311">
        <v>492</v>
      </c>
      <c r="B534" s="312">
        <v>70999</v>
      </c>
      <c r="C534" s="312" t="s">
        <v>1366</v>
      </c>
      <c r="D534" s="312" t="s">
        <v>1367</v>
      </c>
      <c r="E534" s="312" t="s">
        <v>1365</v>
      </c>
      <c r="F534" s="313">
        <v>10</v>
      </c>
      <c r="G534" s="314">
        <v>45378</v>
      </c>
      <c r="H534" s="312" t="s">
        <v>1350</v>
      </c>
      <c r="I534" s="312" t="s">
        <v>1348</v>
      </c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ht="15" customHeight="1">
      <c r="A535" s="311">
        <v>493</v>
      </c>
      <c r="B535" s="312">
        <v>170401</v>
      </c>
      <c r="C535" s="312" t="s">
        <v>1685</v>
      </c>
      <c r="D535" s="312" t="s">
        <v>1686</v>
      </c>
      <c r="E535" s="312" t="s">
        <v>1370</v>
      </c>
      <c r="F535" s="313">
        <v>10</v>
      </c>
      <c r="G535" s="315">
        <v>45376</v>
      </c>
      <c r="H535" s="312" t="s">
        <v>1334</v>
      </c>
      <c r="I535" s="312" t="s">
        <v>1345</v>
      </c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ht="15" customHeight="1">
      <c r="A536" s="311">
        <v>494</v>
      </c>
      <c r="B536" s="312">
        <v>170402</v>
      </c>
      <c r="C536" s="312" t="s">
        <v>1685</v>
      </c>
      <c r="D536" s="312" t="s">
        <v>1686</v>
      </c>
      <c r="E536" s="312" t="s">
        <v>1370</v>
      </c>
      <c r="F536" s="313">
        <v>10</v>
      </c>
      <c r="G536" s="315">
        <v>45376</v>
      </c>
      <c r="H536" s="312" t="s">
        <v>1334</v>
      </c>
      <c r="I536" s="312" t="s">
        <v>1345</v>
      </c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ht="15" customHeight="1">
      <c r="A537" s="311">
        <v>495</v>
      </c>
      <c r="B537" s="312">
        <v>170403</v>
      </c>
      <c r="C537" s="312" t="s">
        <v>1685</v>
      </c>
      <c r="D537" s="312" t="s">
        <v>1686</v>
      </c>
      <c r="E537" s="312" t="s">
        <v>1370</v>
      </c>
      <c r="F537" s="313">
        <v>10</v>
      </c>
      <c r="G537" s="315">
        <v>45376</v>
      </c>
      <c r="H537" s="312" t="s">
        <v>1334</v>
      </c>
      <c r="I537" s="312" t="s">
        <v>1345</v>
      </c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ht="15" customHeight="1">
      <c r="A538" s="311">
        <v>496</v>
      </c>
      <c r="B538" s="312">
        <v>170404</v>
      </c>
      <c r="C538" s="312" t="s">
        <v>1685</v>
      </c>
      <c r="D538" s="312" t="s">
        <v>1686</v>
      </c>
      <c r="E538" s="312" t="s">
        <v>1370</v>
      </c>
      <c r="F538" s="313">
        <v>10</v>
      </c>
      <c r="G538" s="315">
        <v>45376</v>
      </c>
      <c r="H538" s="312" t="s">
        <v>1334</v>
      </c>
      <c r="I538" s="312" t="s">
        <v>1345</v>
      </c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ht="15" customHeight="1">
      <c r="A539" s="311">
        <v>497</v>
      </c>
      <c r="B539" s="312">
        <v>170405</v>
      </c>
      <c r="C539" s="312" t="s">
        <v>1685</v>
      </c>
      <c r="D539" s="312" t="s">
        <v>1686</v>
      </c>
      <c r="E539" s="312" t="s">
        <v>1370</v>
      </c>
      <c r="F539" s="313">
        <v>10</v>
      </c>
      <c r="G539" s="315">
        <v>45376</v>
      </c>
      <c r="H539" s="312" t="s">
        <v>1334</v>
      </c>
      <c r="I539" s="312" t="s">
        <v>1345</v>
      </c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ht="15" customHeight="1">
      <c r="A540" s="311">
        <v>498</v>
      </c>
      <c r="B540" s="312">
        <v>170406</v>
      </c>
      <c r="C540" s="312" t="s">
        <v>1687</v>
      </c>
      <c r="D540" s="312" t="s">
        <v>1688</v>
      </c>
      <c r="E540" s="312" t="s">
        <v>1370</v>
      </c>
      <c r="F540" s="313">
        <v>10</v>
      </c>
      <c r="G540" s="315">
        <v>45373</v>
      </c>
      <c r="H540" s="312" t="s">
        <v>1334</v>
      </c>
      <c r="I540" s="312" t="s">
        <v>1345</v>
      </c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ht="15" customHeight="1">
      <c r="A541" s="311">
        <v>499</v>
      </c>
      <c r="B541" s="312">
        <v>170407</v>
      </c>
      <c r="C541" s="312" t="s">
        <v>1687</v>
      </c>
      <c r="D541" s="312" t="s">
        <v>1688</v>
      </c>
      <c r="E541" s="312" t="s">
        <v>1370</v>
      </c>
      <c r="F541" s="313">
        <v>10</v>
      </c>
      <c r="G541" s="315">
        <v>45373</v>
      </c>
      <c r="H541" s="312" t="s">
        <v>1334</v>
      </c>
      <c r="I541" s="312" t="s">
        <v>1345</v>
      </c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ht="15" customHeight="1">
      <c r="A542" s="311">
        <v>500</v>
      </c>
      <c r="B542" s="312">
        <v>170408</v>
      </c>
      <c r="C542" s="312" t="s">
        <v>1687</v>
      </c>
      <c r="D542" s="312" t="s">
        <v>1688</v>
      </c>
      <c r="E542" s="312" t="s">
        <v>1370</v>
      </c>
      <c r="F542" s="313">
        <v>10</v>
      </c>
      <c r="G542" s="315">
        <v>45373</v>
      </c>
      <c r="H542" s="312" t="s">
        <v>1334</v>
      </c>
      <c r="I542" s="312" t="s">
        <v>1345</v>
      </c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ht="15" customHeight="1">
      <c r="A543" s="311">
        <v>501</v>
      </c>
      <c r="B543" s="312">
        <v>170409</v>
      </c>
      <c r="C543" s="312" t="s">
        <v>1689</v>
      </c>
      <c r="D543" s="312" t="s">
        <v>1690</v>
      </c>
      <c r="E543" s="312" t="s">
        <v>1370</v>
      </c>
      <c r="F543" s="313">
        <v>10</v>
      </c>
      <c r="G543" s="315">
        <v>45345</v>
      </c>
      <c r="H543" s="312" t="s">
        <v>1334</v>
      </c>
      <c r="I543" s="312" t="s">
        <v>1345</v>
      </c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ht="15" customHeight="1">
      <c r="A544" s="311">
        <v>502</v>
      </c>
      <c r="B544" s="312">
        <v>170410</v>
      </c>
      <c r="C544" s="312" t="s">
        <v>1689</v>
      </c>
      <c r="D544" s="312" t="s">
        <v>1690</v>
      </c>
      <c r="E544" s="312" t="s">
        <v>1370</v>
      </c>
      <c r="F544" s="313">
        <v>10</v>
      </c>
      <c r="G544" s="315">
        <v>45345</v>
      </c>
      <c r="H544" s="312" t="s">
        <v>1334</v>
      </c>
      <c r="I544" s="312" t="s">
        <v>1345</v>
      </c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ht="15" customHeight="1">
      <c r="A545" s="311">
        <v>503</v>
      </c>
      <c r="B545" s="312">
        <v>170421</v>
      </c>
      <c r="C545" s="312" t="s">
        <v>1689</v>
      </c>
      <c r="D545" s="312" t="s">
        <v>1690</v>
      </c>
      <c r="E545" s="312" t="s">
        <v>1370</v>
      </c>
      <c r="F545" s="313">
        <v>10</v>
      </c>
      <c r="G545" s="315">
        <v>45345</v>
      </c>
      <c r="H545" s="312" t="s">
        <v>1334</v>
      </c>
      <c r="I545" s="312" t="s">
        <v>1345</v>
      </c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ht="15" customHeight="1">
      <c r="A546" s="311">
        <v>504</v>
      </c>
      <c r="B546" s="312">
        <v>170422</v>
      </c>
      <c r="C546" s="312" t="s">
        <v>1691</v>
      </c>
      <c r="D546" s="312" t="s">
        <v>1692</v>
      </c>
      <c r="E546" s="312" t="s">
        <v>1370</v>
      </c>
      <c r="F546" s="313">
        <v>10</v>
      </c>
      <c r="G546" s="315">
        <v>45376</v>
      </c>
      <c r="H546" s="312" t="s">
        <v>1334</v>
      </c>
      <c r="I546" s="312" t="s">
        <v>1345</v>
      </c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ht="15" customHeight="1">
      <c r="A547" s="311">
        <v>505</v>
      </c>
      <c r="B547" s="312">
        <v>170423</v>
      </c>
      <c r="C547" s="312" t="s">
        <v>1691</v>
      </c>
      <c r="D547" s="312" t="s">
        <v>1692</v>
      </c>
      <c r="E547" s="312" t="s">
        <v>1370</v>
      </c>
      <c r="F547" s="313">
        <v>10</v>
      </c>
      <c r="G547" s="315">
        <v>45376</v>
      </c>
      <c r="H547" s="312" t="s">
        <v>1334</v>
      </c>
      <c r="I547" s="312" t="s">
        <v>1345</v>
      </c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ht="15" customHeight="1">
      <c r="A548" s="311">
        <v>506</v>
      </c>
      <c r="B548" s="312">
        <v>170424</v>
      </c>
      <c r="C548" s="312" t="s">
        <v>1693</v>
      </c>
      <c r="D548" s="312" t="s">
        <v>1694</v>
      </c>
      <c r="E548" s="312" t="s">
        <v>1370</v>
      </c>
      <c r="F548" s="313">
        <v>10</v>
      </c>
      <c r="G548" s="315">
        <v>45376</v>
      </c>
      <c r="H548" s="312" t="s">
        <v>1331</v>
      </c>
      <c r="I548" s="312" t="s">
        <v>1345</v>
      </c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ht="15" customHeight="1">
      <c r="A549" s="311">
        <v>507</v>
      </c>
      <c r="B549" s="312">
        <v>170425</v>
      </c>
      <c r="C549" s="312" t="s">
        <v>1693</v>
      </c>
      <c r="D549" s="312" t="s">
        <v>1694</v>
      </c>
      <c r="E549" s="312" t="s">
        <v>1370</v>
      </c>
      <c r="F549" s="313">
        <v>10</v>
      </c>
      <c r="G549" s="315">
        <v>45376</v>
      </c>
      <c r="H549" s="312" t="s">
        <v>1331</v>
      </c>
      <c r="I549" s="312" t="s">
        <v>1345</v>
      </c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ht="15" customHeight="1">
      <c r="A550" s="311">
        <v>508</v>
      </c>
      <c r="B550" s="312">
        <v>170426</v>
      </c>
      <c r="C550" s="312" t="s">
        <v>1695</v>
      </c>
      <c r="D550" s="312" t="s">
        <v>1696</v>
      </c>
      <c r="E550" s="312" t="s">
        <v>1370</v>
      </c>
      <c r="F550" s="313">
        <v>10</v>
      </c>
      <c r="G550" s="315">
        <v>45376</v>
      </c>
      <c r="H550" s="312" t="s">
        <v>1331</v>
      </c>
      <c r="I550" s="312" t="s">
        <v>1345</v>
      </c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ht="15" customHeight="1">
      <c r="A551" s="311">
        <v>509</v>
      </c>
      <c r="B551" s="312">
        <v>170427</v>
      </c>
      <c r="C551" s="312" t="s">
        <v>1695</v>
      </c>
      <c r="D551" s="312" t="s">
        <v>1696</v>
      </c>
      <c r="E551" s="312" t="s">
        <v>1370</v>
      </c>
      <c r="F551" s="313">
        <v>10</v>
      </c>
      <c r="G551" s="315">
        <v>45376</v>
      </c>
      <c r="H551" s="312" t="s">
        <v>1331</v>
      </c>
      <c r="I551" s="312" t="s">
        <v>1345</v>
      </c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ht="15" customHeight="1">
      <c r="A552" s="311">
        <v>510</v>
      </c>
      <c r="B552" s="312">
        <v>170428</v>
      </c>
      <c r="C552" s="312" t="s">
        <v>1697</v>
      </c>
      <c r="D552" s="312" t="s">
        <v>1698</v>
      </c>
      <c r="E552" s="312" t="s">
        <v>1370</v>
      </c>
      <c r="F552" s="313">
        <v>10</v>
      </c>
      <c r="G552" s="315">
        <v>45376</v>
      </c>
      <c r="H552" s="312" t="s">
        <v>1331</v>
      </c>
      <c r="I552" s="312" t="s">
        <v>1345</v>
      </c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ht="15" customHeight="1">
      <c r="A553" s="311">
        <v>511</v>
      </c>
      <c r="B553" s="312">
        <v>170429</v>
      </c>
      <c r="C553" s="312" t="s">
        <v>1699</v>
      </c>
      <c r="D553" s="312" t="s">
        <v>1700</v>
      </c>
      <c r="E553" s="312" t="s">
        <v>1370</v>
      </c>
      <c r="F553" s="313">
        <v>10</v>
      </c>
      <c r="G553" s="315">
        <v>45376</v>
      </c>
      <c r="H553" s="312" t="s">
        <v>1331</v>
      </c>
      <c r="I553" s="312" t="s">
        <v>1345</v>
      </c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ht="15" customHeight="1">
      <c r="A554" s="311">
        <v>512</v>
      </c>
      <c r="B554" s="312">
        <v>170430</v>
      </c>
      <c r="C554" s="312" t="s">
        <v>1701</v>
      </c>
      <c r="D554" s="312" t="s">
        <v>1702</v>
      </c>
      <c r="E554" s="312" t="s">
        <v>1370</v>
      </c>
      <c r="F554" s="313">
        <v>10</v>
      </c>
      <c r="G554" s="315">
        <v>45377</v>
      </c>
      <c r="H554" s="312" t="s">
        <v>1334</v>
      </c>
      <c r="I554" s="312" t="s">
        <v>1345</v>
      </c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ht="15" customHeight="1">
      <c r="A555" s="311">
        <v>513</v>
      </c>
      <c r="B555" s="312">
        <v>170411</v>
      </c>
      <c r="C555" s="312" t="s">
        <v>1672</v>
      </c>
      <c r="D555" s="312" t="s">
        <v>1673</v>
      </c>
      <c r="E555" s="312" t="s">
        <v>1365</v>
      </c>
      <c r="F555" s="313">
        <v>10</v>
      </c>
      <c r="G555" s="315">
        <v>45372</v>
      </c>
      <c r="H555" s="312" t="s">
        <v>1329</v>
      </c>
      <c r="I555" s="312" t="s">
        <v>1348</v>
      </c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ht="15" customHeight="1">
      <c r="A556" s="311">
        <v>514</v>
      </c>
      <c r="B556" s="312">
        <v>170441</v>
      </c>
      <c r="C556" s="312" t="s">
        <v>1703</v>
      </c>
      <c r="D556" s="312" t="s">
        <v>1704</v>
      </c>
      <c r="E556" s="312" t="s">
        <v>1365</v>
      </c>
      <c r="F556" s="313">
        <v>10</v>
      </c>
      <c r="G556" s="315">
        <v>45377</v>
      </c>
      <c r="H556" s="312" t="s">
        <v>1331</v>
      </c>
      <c r="I556" s="312" t="s">
        <v>1345</v>
      </c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ht="15" customHeight="1">
      <c r="A557" s="311">
        <v>515</v>
      </c>
      <c r="B557" s="312">
        <v>170442</v>
      </c>
      <c r="C557" s="312" t="s">
        <v>1705</v>
      </c>
      <c r="D557" s="312" t="s">
        <v>1706</v>
      </c>
      <c r="E557" s="312" t="s">
        <v>1365</v>
      </c>
      <c r="F557" s="313">
        <v>10</v>
      </c>
      <c r="G557" s="315">
        <v>45377</v>
      </c>
      <c r="H557" s="312" t="s">
        <v>1331</v>
      </c>
      <c r="I557" s="312" t="s">
        <v>1345</v>
      </c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ht="15" customHeight="1">
      <c r="A558" s="311">
        <v>516</v>
      </c>
      <c r="B558" s="312">
        <v>170443</v>
      </c>
      <c r="C558" s="312" t="s">
        <v>1699</v>
      </c>
      <c r="D558" s="312" t="s">
        <v>1707</v>
      </c>
      <c r="E558" s="312" t="s">
        <v>1365</v>
      </c>
      <c r="F558" s="313">
        <v>10</v>
      </c>
      <c r="G558" s="315">
        <v>45377</v>
      </c>
      <c r="H558" s="312" t="s">
        <v>1331</v>
      </c>
      <c r="I558" s="312" t="s">
        <v>1345</v>
      </c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ht="15" customHeight="1">
      <c r="A559" s="311">
        <v>517</v>
      </c>
      <c r="B559" s="312">
        <v>170444</v>
      </c>
      <c r="C559" s="312" t="s">
        <v>1708</v>
      </c>
      <c r="D559" s="312" t="s">
        <v>1709</v>
      </c>
      <c r="E559" s="312" t="s">
        <v>1365</v>
      </c>
      <c r="F559" s="313">
        <v>10</v>
      </c>
      <c r="G559" s="315">
        <v>45377</v>
      </c>
      <c r="H559" s="312" t="s">
        <v>1331</v>
      </c>
      <c r="I559" s="312" t="s">
        <v>1345</v>
      </c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ht="15" customHeight="1">
      <c r="A560" s="311">
        <v>518</v>
      </c>
      <c r="B560" s="312">
        <v>170445</v>
      </c>
      <c r="C560" s="312" t="s">
        <v>1708</v>
      </c>
      <c r="D560" s="312" t="s">
        <v>1709</v>
      </c>
      <c r="E560" s="312" t="s">
        <v>1365</v>
      </c>
      <c r="F560" s="313">
        <v>10</v>
      </c>
      <c r="G560" s="315">
        <v>45377</v>
      </c>
      <c r="H560" s="312" t="s">
        <v>1331</v>
      </c>
      <c r="I560" s="312" t="s">
        <v>1345</v>
      </c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ht="15" customHeight="1">
      <c r="A561" s="311">
        <v>519</v>
      </c>
      <c r="B561" s="312">
        <v>170446</v>
      </c>
      <c r="C561" s="312" t="s">
        <v>1710</v>
      </c>
      <c r="D561" s="312" t="s">
        <v>1711</v>
      </c>
      <c r="E561" s="312" t="s">
        <v>1365</v>
      </c>
      <c r="F561" s="313">
        <v>10</v>
      </c>
      <c r="G561" s="315">
        <v>45377</v>
      </c>
      <c r="H561" s="312" t="s">
        <v>1331</v>
      </c>
      <c r="I561" s="312" t="s">
        <v>1345</v>
      </c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ht="15" customHeight="1">
      <c r="A562" s="311">
        <v>520</v>
      </c>
      <c r="B562" s="312">
        <v>170447</v>
      </c>
      <c r="C562" s="312" t="s">
        <v>1712</v>
      </c>
      <c r="D562" s="312" t="s">
        <v>1713</v>
      </c>
      <c r="E562" s="312" t="s">
        <v>1365</v>
      </c>
      <c r="F562" s="313">
        <v>10</v>
      </c>
      <c r="G562" s="315">
        <v>45377</v>
      </c>
      <c r="H562" s="312" t="s">
        <v>1331</v>
      </c>
      <c r="I562" s="312" t="s">
        <v>1345</v>
      </c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ht="15" customHeight="1">
      <c r="A563" s="311">
        <v>521</v>
      </c>
      <c r="B563" s="312">
        <v>170448</v>
      </c>
      <c r="C563" s="312" t="s">
        <v>1712</v>
      </c>
      <c r="D563" s="312" t="s">
        <v>1713</v>
      </c>
      <c r="E563" s="312" t="s">
        <v>1365</v>
      </c>
      <c r="F563" s="313">
        <v>10</v>
      </c>
      <c r="G563" s="315">
        <v>45377</v>
      </c>
      <c r="H563" s="312" t="s">
        <v>1331</v>
      </c>
      <c r="I563" s="312" t="s">
        <v>1345</v>
      </c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ht="15" customHeight="1">
      <c r="A564" s="311">
        <v>522</v>
      </c>
      <c r="B564" s="312">
        <v>170449</v>
      </c>
      <c r="C564" s="312" t="s">
        <v>1714</v>
      </c>
      <c r="D564" s="312" t="s">
        <v>1715</v>
      </c>
      <c r="E564" s="312" t="s">
        <v>1365</v>
      </c>
      <c r="F564" s="313">
        <v>10</v>
      </c>
      <c r="G564" s="315">
        <v>45377</v>
      </c>
      <c r="H564" s="312" t="s">
        <v>1331</v>
      </c>
      <c r="I564" s="312" t="s">
        <v>1345</v>
      </c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ht="15" customHeight="1">
      <c r="A565" s="311">
        <v>523</v>
      </c>
      <c r="B565" s="312">
        <v>170450</v>
      </c>
      <c r="C565" s="312" t="s">
        <v>1716</v>
      </c>
      <c r="D565" s="312" t="s">
        <v>1717</v>
      </c>
      <c r="E565" s="312" t="s">
        <v>1365</v>
      </c>
      <c r="F565" s="313">
        <v>10</v>
      </c>
      <c r="G565" s="315">
        <v>45377</v>
      </c>
      <c r="H565" s="312" t="s">
        <v>1331</v>
      </c>
      <c r="I565" s="312" t="s">
        <v>1345</v>
      </c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ht="15" customHeight="1">
      <c r="A566" s="311">
        <v>524</v>
      </c>
      <c r="B566" s="312">
        <v>170302</v>
      </c>
      <c r="C566" s="312" t="s">
        <v>1624</v>
      </c>
      <c r="D566" s="312" t="s">
        <v>1625</v>
      </c>
      <c r="E566" s="312" t="s">
        <v>1365</v>
      </c>
      <c r="F566" s="313">
        <v>10</v>
      </c>
      <c r="G566" s="315">
        <v>45378</v>
      </c>
      <c r="H566" s="312" t="s">
        <v>1343</v>
      </c>
      <c r="I566" s="312" t="s">
        <v>1348</v>
      </c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ht="15" customHeight="1">
      <c r="A567" s="311">
        <v>525</v>
      </c>
      <c r="B567" s="312">
        <v>170412</v>
      </c>
      <c r="C567" s="312" t="s">
        <v>1718</v>
      </c>
      <c r="D567" s="312" t="s">
        <v>1719</v>
      </c>
      <c r="E567" s="312" t="s">
        <v>1365</v>
      </c>
      <c r="F567" s="313">
        <v>10</v>
      </c>
      <c r="G567" s="315">
        <v>45377</v>
      </c>
      <c r="H567" s="312" t="s">
        <v>1329</v>
      </c>
      <c r="I567" s="312" t="s">
        <v>1348</v>
      </c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ht="15" customHeight="1">
      <c r="A568" s="311">
        <v>526</v>
      </c>
      <c r="B568" s="312">
        <v>174013</v>
      </c>
      <c r="C568" s="312" t="s">
        <v>1718</v>
      </c>
      <c r="D568" s="312" t="s">
        <v>1719</v>
      </c>
      <c r="E568" s="312" t="s">
        <v>1365</v>
      </c>
      <c r="F568" s="313">
        <v>10</v>
      </c>
      <c r="G568" s="315">
        <v>45377</v>
      </c>
      <c r="H568" s="312" t="s">
        <v>1329</v>
      </c>
      <c r="I568" s="312" t="s">
        <v>1348</v>
      </c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ht="15" customHeight="1">
      <c r="A569" s="311">
        <v>527</v>
      </c>
      <c r="B569" s="312">
        <v>174014</v>
      </c>
      <c r="C569" s="312" t="s">
        <v>1720</v>
      </c>
      <c r="D569" s="312" t="s">
        <v>1721</v>
      </c>
      <c r="E569" s="312" t="s">
        <v>1365</v>
      </c>
      <c r="F569" s="313">
        <v>10</v>
      </c>
      <c r="G569" s="315">
        <v>45377</v>
      </c>
      <c r="H569" s="312" t="s">
        <v>1329</v>
      </c>
      <c r="I569" s="312" t="s">
        <v>1348</v>
      </c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ht="15" customHeight="1">
      <c r="A570" s="311">
        <v>528</v>
      </c>
      <c r="B570" s="312">
        <v>174015</v>
      </c>
      <c r="C570" s="312" t="s">
        <v>1720</v>
      </c>
      <c r="D570" s="312" t="s">
        <v>1721</v>
      </c>
      <c r="E570" s="312" t="s">
        <v>1365</v>
      </c>
      <c r="F570" s="313">
        <v>10</v>
      </c>
      <c r="G570" s="315">
        <v>45377</v>
      </c>
      <c r="H570" s="312" t="s">
        <v>1329</v>
      </c>
      <c r="I570" s="312" t="s">
        <v>1348</v>
      </c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ht="15" customHeight="1">
      <c r="A571" s="311">
        <v>529</v>
      </c>
      <c r="B571" s="312">
        <v>170419</v>
      </c>
      <c r="C571" s="312" t="s">
        <v>1722</v>
      </c>
      <c r="D571" s="312" t="s">
        <v>1374</v>
      </c>
      <c r="E571" s="312" t="s">
        <v>1370</v>
      </c>
      <c r="F571" s="313">
        <v>10</v>
      </c>
      <c r="G571" s="315">
        <v>45378</v>
      </c>
      <c r="H571" s="312" t="s">
        <v>1329</v>
      </c>
      <c r="I571" s="312" t="s">
        <v>1348</v>
      </c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ht="15" customHeight="1">
      <c r="A572" s="311">
        <v>530</v>
      </c>
      <c r="B572" s="312">
        <v>170420</v>
      </c>
      <c r="C572" s="312" t="s">
        <v>1722</v>
      </c>
      <c r="D572" s="312" t="s">
        <v>1374</v>
      </c>
      <c r="E572" s="312" t="s">
        <v>1370</v>
      </c>
      <c r="F572" s="313">
        <v>10</v>
      </c>
      <c r="G572" s="315">
        <v>45378</v>
      </c>
      <c r="H572" s="312" t="s">
        <v>1329</v>
      </c>
      <c r="I572" s="312" t="s">
        <v>1348</v>
      </c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ht="14.25" customHeight="1">
      <c r="A573" s="290"/>
      <c r="B573" s="290"/>
      <c r="C573" s="290"/>
      <c r="D573" s="290"/>
      <c r="E573" s="290"/>
      <c r="F573" s="291">
        <f>SUM(F43:F572)</f>
        <v>5300</v>
      </c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ht="14.25" customHeight="1">
      <c r="A574" s="290"/>
      <c r="B574" s="290"/>
      <c r="C574" s="290"/>
      <c r="D574" s="290"/>
      <c r="E574" s="290"/>
      <c r="F574" s="291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ht="14.25" customHeight="1">
      <c r="A575" s="290"/>
      <c r="B575" s="290"/>
      <c r="C575" s="290"/>
      <c r="D575" s="290"/>
      <c r="E575" s="290"/>
      <c r="F575" s="291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ht="14.25" customHeight="1">
      <c r="A576" s="290"/>
      <c r="B576" s="290"/>
      <c r="C576" s="290"/>
      <c r="D576" s="290"/>
      <c r="E576" s="290"/>
      <c r="F576" s="291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ht="14.25" customHeight="1">
      <c r="A577" s="290"/>
      <c r="B577" s="290"/>
      <c r="C577" s="290"/>
      <c r="D577" s="290"/>
      <c r="E577" s="290"/>
      <c r="F577" s="291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ht="14.25" customHeight="1">
      <c r="A578" s="290"/>
      <c r="B578" s="290"/>
      <c r="C578" s="290"/>
      <c r="D578" s="290"/>
      <c r="E578" s="290"/>
      <c r="F578" s="291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ht="14.25" customHeight="1">
      <c r="A579" s="290"/>
      <c r="B579" s="290"/>
      <c r="C579" s="290"/>
      <c r="D579" s="290"/>
      <c r="E579" s="290"/>
      <c r="F579" s="291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ht="14.25" customHeight="1">
      <c r="A580" s="290"/>
      <c r="B580" s="290"/>
      <c r="C580" s="290"/>
      <c r="D580" s="290"/>
      <c r="E580" s="290"/>
      <c r="F580" s="291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ht="14.25" customHeight="1">
      <c r="A581" s="290"/>
      <c r="B581" s="290"/>
      <c r="C581" s="290"/>
      <c r="D581" s="290"/>
      <c r="E581" s="290"/>
      <c r="F581" s="291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ht="14.25" customHeight="1">
      <c r="A582" s="290"/>
      <c r="B582" s="290"/>
      <c r="C582" s="290"/>
      <c r="D582" s="290"/>
      <c r="E582" s="290"/>
      <c r="F582" s="291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ht="14.25" customHeight="1">
      <c r="A583" s="290"/>
      <c r="B583" s="290"/>
      <c r="C583" s="290"/>
      <c r="D583" s="290"/>
      <c r="E583" s="290"/>
      <c r="F583" s="291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ht="14.25" customHeight="1">
      <c r="A584" s="290"/>
      <c r="B584" s="290"/>
      <c r="C584" s="290"/>
      <c r="D584" s="290"/>
      <c r="E584" s="290"/>
      <c r="F584" s="291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ht="14.25" customHeight="1">
      <c r="A585" s="290"/>
      <c r="B585" s="290"/>
      <c r="C585" s="290"/>
      <c r="D585" s="290"/>
      <c r="E585" s="290"/>
      <c r="F585" s="291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ht="14.25" customHeight="1">
      <c r="A586" s="290"/>
      <c r="B586" s="290"/>
      <c r="C586" s="290"/>
      <c r="D586" s="290"/>
      <c r="E586" s="290"/>
      <c r="F586" s="291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ht="14.25" customHeight="1">
      <c r="A587" s="290"/>
      <c r="B587" s="290"/>
      <c r="C587" s="290"/>
      <c r="D587" s="290"/>
      <c r="E587" s="290"/>
      <c r="F587" s="291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ht="14.25" customHeight="1">
      <c r="A588" s="290"/>
      <c r="B588" s="290"/>
      <c r="C588" s="290"/>
      <c r="D588" s="290"/>
      <c r="E588" s="290"/>
      <c r="F588" s="291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ht="14.25" customHeight="1">
      <c r="A589" s="290"/>
      <c r="B589" s="290"/>
      <c r="C589" s="290"/>
      <c r="D589" s="290"/>
      <c r="E589" s="290"/>
      <c r="F589" s="291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ht="14.25" customHeight="1">
      <c r="A590" s="290"/>
      <c r="B590" s="290"/>
      <c r="C590" s="290"/>
      <c r="D590" s="290"/>
      <c r="E590" s="290"/>
      <c r="F590" s="291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ht="14.25" customHeight="1">
      <c r="A591" s="290"/>
      <c r="B591" s="290"/>
      <c r="C591" s="290"/>
      <c r="D591" s="290"/>
      <c r="E591" s="290"/>
      <c r="F591" s="291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ht="14.25" customHeight="1">
      <c r="A592" s="290"/>
      <c r="B592" s="290"/>
      <c r="C592" s="290"/>
      <c r="D592" s="290"/>
      <c r="E592" s="290"/>
      <c r="F592" s="291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ht="14.25" customHeight="1">
      <c r="A593" s="290"/>
      <c r="B593" s="290"/>
      <c r="C593" s="290"/>
      <c r="D593" s="290"/>
      <c r="E593" s="290"/>
      <c r="F593" s="291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ht="14.25" customHeight="1">
      <c r="A594" s="290"/>
      <c r="B594" s="290"/>
      <c r="C594" s="290"/>
      <c r="D594" s="290"/>
      <c r="E594" s="290"/>
      <c r="F594" s="291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ht="14.25" customHeight="1">
      <c r="A595" s="290"/>
      <c r="B595" s="290"/>
      <c r="C595" s="290"/>
      <c r="D595" s="290"/>
      <c r="E595" s="290"/>
      <c r="F595" s="291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ht="14.25" customHeight="1">
      <c r="A596" s="290"/>
      <c r="B596" s="290"/>
      <c r="C596" s="290"/>
      <c r="D596" s="290"/>
      <c r="E596" s="290"/>
      <c r="F596" s="291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ht="14.25" customHeight="1">
      <c r="A597" s="290"/>
      <c r="B597" s="290"/>
      <c r="C597" s="290"/>
      <c r="D597" s="290"/>
      <c r="E597" s="290"/>
      <c r="F597" s="291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ht="14.25" customHeight="1">
      <c r="A598" s="290"/>
      <c r="B598" s="290"/>
      <c r="C598" s="290"/>
      <c r="D598" s="290"/>
      <c r="E598" s="290"/>
      <c r="F598" s="291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ht="14.25" customHeight="1">
      <c r="A599" s="290"/>
      <c r="B599" s="290"/>
      <c r="C599" s="290"/>
      <c r="D599" s="290"/>
      <c r="E599" s="290"/>
      <c r="F599" s="291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ht="14.25" customHeight="1">
      <c r="A600" s="290"/>
      <c r="B600" s="290"/>
      <c r="C600" s="290"/>
      <c r="D600" s="290"/>
      <c r="E600" s="290"/>
      <c r="F600" s="291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ht="14.25" customHeight="1">
      <c r="A601" s="290"/>
      <c r="B601" s="290"/>
      <c r="C601" s="290"/>
      <c r="D601" s="290"/>
      <c r="E601" s="290"/>
      <c r="F601" s="291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ht="14.25" customHeight="1">
      <c r="A602" s="290"/>
      <c r="B602" s="290"/>
      <c r="C602" s="290"/>
      <c r="D602" s="290"/>
      <c r="E602" s="290"/>
      <c r="F602" s="291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ht="14.25" customHeight="1">
      <c r="A603" s="290"/>
      <c r="B603" s="290"/>
      <c r="C603" s="290"/>
      <c r="D603" s="290"/>
      <c r="E603" s="290"/>
      <c r="F603" s="291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ht="14.25" customHeight="1">
      <c r="A604" s="290"/>
      <c r="B604" s="290"/>
      <c r="C604" s="290"/>
      <c r="D604" s="290"/>
      <c r="E604" s="290"/>
      <c r="F604" s="291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ht="14.25" customHeight="1">
      <c r="A605" s="290"/>
      <c r="B605" s="290"/>
      <c r="C605" s="290"/>
      <c r="D605" s="290"/>
      <c r="E605" s="290"/>
      <c r="F605" s="291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ht="14.25" customHeight="1">
      <c r="A606" s="290"/>
      <c r="B606" s="290"/>
      <c r="C606" s="290"/>
      <c r="D606" s="290"/>
      <c r="E606" s="290"/>
      <c r="F606" s="291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ht="14.25" customHeight="1">
      <c r="A607" s="290"/>
      <c r="B607" s="290"/>
      <c r="C607" s="290"/>
      <c r="D607" s="290"/>
      <c r="E607" s="290"/>
      <c r="F607" s="291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ht="14.25" customHeight="1">
      <c r="A608" s="290"/>
      <c r="B608" s="290"/>
      <c r="C608" s="290"/>
      <c r="D608" s="290"/>
      <c r="E608" s="290"/>
      <c r="F608" s="291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ht="14.25" customHeight="1">
      <c r="A609" s="290"/>
      <c r="B609" s="290"/>
      <c r="C609" s="290"/>
      <c r="D609" s="290"/>
      <c r="E609" s="290"/>
      <c r="F609" s="291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ht="14.25" customHeight="1">
      <c r="A610" s="290"/>
      <c r="B610" s="290"/>
      <c r="C610" s="290"/>
      <c r="D610" s="290"/>
      <c r="E610" s="290"/>
      <c r="F610" s="291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ht="14.25" customHeight="1">
      <c r="A611" s="290"/>
      <c r="B611" s="290"/>
      <c r="C611" s="290"/>
      <c r="D611" s="290"/>
      <c r="E611" s="290"/>
      <c r="F611" s="291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ht="14.25" customHeight="1">
      <c r="A612" s="290"/>
      <c r="B612" s="290"/>
      <c r="C612" s="290"/>
      <c r="D612" s="290"/>
      <c r="E612" s="290"/>
      <c r="F612" s="291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ht="14.25" customHeight="1">
      <c r="A613" s="290"/>
      <c r="B613" s="290"/>
      <c r="C613" s="290"/>
      <c r="D613" s="290"/>
      <c r="E613" s="290"/>
      <c r="F613" s="291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ht="14.25" customHeight="1">
      <c r="A614" s="290"/>
      <c r="B614" s="290"/>
      <c r="C614" s="290"/>
      <c r="D614" s="290"/>
      <c r="E614" s="290"/>
      <c r="F614" s="291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ht="14.25" customHeight="1">
      <c r="A615" s="290"/>
      <c r="B615" s="290"/>
      <c r="C615" s="290"/>
      <c r="D615" s="290"/>
      <c r="E615" s="290"/>
      <c r="F615" s="291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ht="14.25" customHeight="1">
      <c r="A616" s="290"/>
      <c r="B616" s="290"/>
      <c r="C616" s="290"/>
      <c r="D616" s="290"/>
      <c r="E616" s="290"/>
      <c r="F616" s="291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ht="14.25" customHeight="1">
      <c r="A617" s="290"/>
      <c r="B617" s="290"/>
      <c r="C617" s="290"/>
      <c r="D617" s="290"/>
      <c r="E617" s="290"/>
      <c r="F617" s="291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ht="14.25" customHeight="1">
      <c r="A618" s="290"/>
      <c r="B618" s="290"/>
      <c r="C618" s="290"/>
      <c r="D618" s="290"/>
      <c r="E618" s="290"/>
      <c r="F618" s="291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ht="14.25" customHeight="1">
      <c r="A619" s="290"/>
      <c r="B619" s="290"/>
      <c r="C619" s="290"/>
      <c r="D619" s="290"/>
      <c r="E619" s="290"/>
      <c r="F619" s="291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ht="14.25" customHeight="1">
      <c r="A620" s="290"/>
      <c r="B620" s="290"/>
      <c r="C620" s="290"/>
      <c r="D620" s="290"/>
      <c r="E620" s="290"/>
      <c r="F620" s="291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ht="14.25" customHeight="1">
      <c r="A621" s="290"/>
      <c r="B621" s="290"/>
      <c r="C621" s="290"/>
      <c r="D621" s="290"/>
      <c r="E621" s="290"/>
      <c r="F621" s="291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ht="14.25" customHeight="1">
      <c r="A622" s="290"/>
      <c r="B622" s="290"/>
      <c r="C622" s="290"/>
      <c r="D622" s="290"/>
      <c r="E622" s="290"/>
      <c r="F622" s="291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ht="14.25" customHeight="1">
      <c r="A623" s="290"/>
      <c r="B623" s="290"/>
      <c r="C623" s="290"/>
      <c r="D623" s="290"/>
      <c r="E623" s="290"/>
      <c r="F623" s="291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ht="14.25" customHeight="1">
      <c r="A624" s="290"/>
      <c r="B624" s="290"/>
      <c r="C624" s="290"/>
      <c r="D624" s="290"/>
      <c r="E624" s="290"/>
      <c r="F624" s="291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ht="14.25" customHeight="1">
      <c r="A625" s="290"/>
      <c r="B625" s="290"/>
      <c r="C625" s="290"/>
      <c r="D625" s="290"/>
      <c r="E625" s="290"/>
      <c r="F625" s="291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ht="14.25" customHeight="1">
      <c r="A626" s="290"/>
      <c r="B626" s="290"/>
      <c r="C626" s="290"/>
      <c r="D626" s="290"/>
      <c r="E626" s="290"/>
      <c r="F626" s="291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ht="14.25" customHeight="1">
      <c r="A627" s="290"/>
      <c r="B627" s="290"/>
      <c r="C627" s="290"/>
      <c r="D627" s="290"/>
      <c r="E627" s="290"/>
      <c r="F627" s="291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ht="14.25" customHeight="1">
      <c r="A628" s="290"/>
      <c r="B628" s="290"/>
      <c r="C628" s="290"/>
      <c r="D628" s="290"/>
      <c r="E628" s="290"/>
      <c r="F628" s="291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ht="14.25" customHeight="1">
      <c r="A629" s="290"/>
      <c r="B629" s="290"/>
      <c r="C629" s="290"/>
      <c r="D629" s="290"/>
      <c r="E629" s="290"/>
      <c r="F629" s="291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ht="14.25" customHeight="1">
      <c r="A630" s="290"/>
      <c r="B630" s="290"/>
      <c r="C630" s="290"/>
      <c r="D630" s="290"/>
      <c r="E630" s="290"/>
      <c r="F630" s="291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ht="14.25" customHeight="1">
      <c r="A631" s="290"/>
      <c r="B631" s="290"/>
      <c r="C631" s="290"/>
      <c r="D631" s="290"/>
      <c r="E631" s="290"/>
      <c r="F631" s="291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ht="14.25" customHeight="1">
      <c r="A632" s="290"/>
      <c r="B632" s="290"/>
      <c r="C632" s="290"/>
      <c r="D632" s="290"/>
      <c r="E632" s="290"/>
      <c r="F632" s="291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ht="14.25" customHeight="1">
      <c r="A633" s="290"/>
      <c r="B633" s="290"/>
      <c r="C633" s="290"/>
      <c r="D633" s="290"/>
      <c r="E633" s="290"/>
      <c r="F633" s="291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ht="14.25" customHeight="1">
      <c r="A634" s="290"/>
      <c r="B634" s="290"/>
      <c r="C634" s="290"/>
      <c r="D634" s="290"/>
      <c r="E634" s="290"/>
      <c r="F634" s="291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ht="14.25" customHeight="1">
      <c r="A635" s="290"/>
      <c r="B635" s="290"/>
      <c r="C635" s="290"/>
      <c r="D635" s="290"/>
      <c r="E635" s="290"/>
      <c r="F635" s="291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ht="14.25" customHeight="1">
      <c r="A636" s="290"/>
      <c r="B636" s="290"/>
      <c r="C636" s="290"/>
      <c r="D636" s="290"/>
      <c r="E636" s="290"/>
      <c r="F636" s="291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ht="14.25" customHeight="1">
      <c r="A637" s="290"/>
      <c r="B637" s="290"/>
      <c r="C637" s="290"/>
      <c r="D637" s="290"/>
      <c r="E637" s="290"/>
      <c r="F637" s="291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ht="14.25" customHeight="1">
      <c r="A638" s="290"/>
      <c r="B638" s="290"/>
      <c r="C638" s="290"/>
      <c r="D638" s="290"/>
      <c r="E638" s="290"/>
      <c r="F638" s="291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ht="14.25" customHeight="1">
      <c r="A639" s="290"/>
      <c r="B639" s="290"/>
      <c r="C639" s="290"/>
      <c r="D639" s="290"/>
      <c r="E639" s="290"/>
      <c r="F639" s="291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ht="14.25" customHeight="1">
      <c r="A640" s="290"/>
      <c r="B640" s="290"/>
      <c r="C640" s="290"/>
      <c r="D640" s="290"/>
      <c r="E640" s="290"/>
      <c r="F640" s="291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ht="14.25" customHeight="1">
      <c r="A641" s="290"/>
      <c r="B641" s="290"/>
      <c r="C641" s="290"/>
      <c r="D641" s="290"/>
      <c r="E641" s="290"/>
      <c r="F641" s="291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ht="14.25" customHeight="1">
      <c r="A642" s="290"/>
      <c r="B642" s="290"/>
      <c r="C642" s="290"/>
      <c r="D642" s="290"/>
      <c r="E642" s="290"/>
      <c r="F642" s="291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ht="14.25" customHeight="1">
      <c r="A643" s="290"/>
      <c r="B643" s="290"/>
      <c r="C643" s="290"/>
      <c r="D643" s="290"/>
      <c r="E643" s="290"/>
      <c r="F643" s="291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ht="14.25" customHeight="1">
      <c r="A644" s="290"/>
      <c r="B644" s="290"/>
      <c r="C644" s="290"/>
      <c r="D644" s="290"/>
      <c r="E644" s="290"/>
      <c r="F644" s="291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ht="14.25" customHeight="1">
      <c r="A645" s="290"/>
      <c r="B645" s="290"/>
      <c r="C645" s="290"/>
      <c r="D645" s="290"/>
      <c r="E645" s="290"/>
      <c r="F645" s="291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ht="14.25" customHeight="1">
      <c r="A646" s="290"/>
      <c r="B646" s="290"/>
      <c r="C646" s="290"/>
      <c r="D646" s="290"/>
      <c r="E646" s="290"/>
      <c r="F646" s="291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ht="14.25" customHeight="1">
      <c r="A647" s="290"/>
      <c r="B647" s="290"/>
      <c r="C647" s="290"/>
      <c r="D647" s="290"/>
      <c r="E647" s="290"/>
      <c r="F647" s="291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ht="14.25" customHeight="1">
      <c r="A648" s="290"/>
      <c r="B648" s="290"/>
      <c r="C648" s="290"/>
      <c r="D648" s="290"/>
      <c r="E648" s="290"/>
      <c r="F648" s="291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ht="14.25" customHeight="1">
      <c r="A649" s="290"/>
      <c r="B649" s="290"/>
      <c r="C649" s="290"/>
      <c r="D649" s="290"/>
      <c r="E649" s="290"/>
      <c r="F649" s="291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ht="14.25" customHeight="1">
      <c r="A650" s="290"/>
      <c r="B650" s="290"/>
      <c r="C650" s="290"/>
      <c r="D650" s="290"/>
      <c r="E650" s="290"/>
      <c r="F650" s="291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ht="14.25" customHeight="1">
      <c r="A651" s="290"/>
      <c r="B651" s="290"/>
      <c r="C651" s="290"/>
      <c r="D651" s="290"/>
      <c r="E651" s="290"/>
      <c r="F651" s="291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ht="14.25" customHeight="1">
      <c r="A652" s="290"/>
      <c r="B652" s="290"/>
      <c r="C652" s="290"/>
      <c r="D652" s="290"/>
      <c r="E652" s="290"/>
      <c r="F652" s="291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ht="14.25" customHeight="1">
      <c r="A653" s="290"/>
      <c r="B653" s="290"/>
      <c r="C653" s="290"/>
      <c r="D653" s="290"/>
      <c r="E653" s="290"/>
      <c r="F653" s="291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ht="14.25" customHeight="1">
      <c r="A654" s="290"/>
      <c r="B654" s="290"/>
      <c r="C654" s="290"/>
      <c r="D654" s="290"/>
      <c r="E654" s="290"/>
      <c r="F654" s="291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ht="14.25" customHeight="1">
      <c r="A655" s="290"/>
      <c r="B655" s="290"/>
      <c r="C655" s="290"/>
      <c r="D655" s="290"/>
      <c r="E655" s="290"/>
      <c r="F655" s="291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ht="14.25" customHeight="1">
      <c r="A656" s="290"/>
      <c r="B656" s="290"/>
      <c r="C656" s="290"/>
      <c r="D656" s="290"/>
      <c r="E656" s="290"/>
      <c r="F656" s="291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ht="14.25" customHeight="1">
      <c r="A657" s="290"/>
      <c r="B657" s="290"/>
      <c r="C657" s="290"/>
      <c r="D657" s="290"/>
      <c r="E657" s="290"/>
      <c r="F657" s="291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ht="14.25" customHeight="1">
      <c r="A658" s="290"/>
      <c r="B658" s="290"/>
      <c r="C658" s="290"/>
      <c r="D658" s="290"/>
      <c r="E658" s="290"/>
      <c r="F658" s="291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ht="14.25" customHeight="1">
      <c r="A659" s="290"/>
      <c r="B659" s="290"/>
      <c r="C659" s="290"/>
      <c r="D659" s="290"/>
      <c r="E659" s="290"/>
      <c r="F659" s="291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ht="14.25" customHeight="1">
      <c r="A660" s="290"/>
      <c r="B660" s="290"/>
      <c r="C660" s="290"/>
      <c r="D660" s="290"/>
      <c r="E660" s="290"/>
      <c r="F660" s="291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ht="14.25" customHeight="1">
      <c r="A661" s="290"/>
      <c r="B661" s="290"/>
      <c r="C661" s="290"/>
      <c r="D661" s="290"/>
      <c r="E661" s="290"/>
      <c r="F661" s="291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ht="14.25" customHeight="1">
      <c r="A662" s="290"/>
      <c r="B662" s="290"/>
      <c r="C662" s="290"/>
      <c r="D662" s="290"/>
      <c r="E662" s="290"/>
      <c r="F662" s="291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ht="14.25" customHeight="1">
      <c r="A663" s="290"/>
      <c r="B663" s="290"/>
      <c r="C663" s="290"/>
      <c r="D663" s="290"/>
      <c r="E663" s="290"/>
      <c r="F663" s="291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ht="14.25" customHeight="1">
      <c r="A664" s="290"/>
      <c r="B664" s="290"/>
      <c r="C664" s="290"/>
      <c r="D664" s="290"/>
      <c r="E664" s="290"/>
      <c r="F664" s="291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ht="14.25" customHeight="1">
      <c r="A665" s="290"/>
      <c r="B665" s="290"/>
      <c r="C665" s="290"/>
      <c r="D665" s="290"/>
      <c r="E665" s="290"/>
      <c r="F665" s="291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ht="14.25" customHeight="1">
      <c r="A666" s="290"/>
      <c r="B666" s="290"/>
      <c r="C666" s="290"/>
      <c r="D666" s="290"/>
      <c r="E666" s="290"/>
      <c r="F666" s="291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ht="14.25" customHeight="1">
      <c r="A667" s="290"/>
      <c r="B667" s="290"/>
      <c r="C667" s="290"/>
      <c r="D667" s="290"/>
      <c r="E667" s="290"/>
      <c r="F667" s="291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ht="14.25" customHeight="1">
      <c r="A668" s="290"/>
      <c r="B668" s="290"/>
      <c r="C668" s="290"/>
      <c r="D668" s="290"/>
      <c r="E668" s="290"/>
      <c r="F668" s="291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ht="14.25" customHeight="1">
      <c r="A669" s="290"/>
      <c r="B669" s="290"/>
      <c r="C669" s="290"/>
      <c r="D669" s="290"/>
      <c r="E669" s="290"/>
      <c r="F669" s="291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ht="14.25" customHeight="1">
      <c r="A670" s="290"/>
      <c r="B670" s="290"/>
      <c r="C670" s="290"/>
      <c r="D670" s="290"/>
      <c r="E670" s="290"/>
      <c r="F670" s="291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ht="14.25" customHeight="1">
      <c r="A671" s="290"/>
      <c r="B671" s="290"/>
      <c r="C671" s="290"/>
      <c r="D671" s="290"/>
      <c r="E671" s="290"/>
      <c r="F671" s="291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ht="14.25" customHeight="1">
      <c r="A672" s="290"/>
      <c r="B672" s="290"/>
      <c r="C672" s="290"/>
      <c r="D672" s="290"/>
      <c r="E672" s="290"/>
      <c r="F672" s="291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ht="14.25" customHeight="1">
      <c r="A673" s="290"/>
      <c r="B673" s="290"/>
      <c r="C673" s="290"/>
      <c r="D673" s="290"/>
      <c r="E673" s="290"/>
      <c r="F673" s="291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ht="14.25" customHeight="1">
      <c r="A674" s="290"/>
      <c r="B674" s="290"/>
      <c r="C674" s="290"/>
      <c r="D674" s="290"/>
      <c r="E674" s="290"/>
      <c r="F674" s="291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ht="14.25" customHeight="1">
      <c r="A675" s="290"/>
      <c r="B675" s="290"/>
      <c r="C675" s="290"/>
      <c r="D675" s="290"/>
      <c r="E675" s="290"/>
      <c r="F675" s="291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ht="14.25" customHeight="1">
      <c r="A676" s="290"/>
      <c r="B676" s="290"/>
      <c r="C676" s="290"/>
      <c r="D676" s="290"/>
      <c r="E676" s="290"/>
      <c r="F676" s="291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ht="14.25" customHeight="1">
      <c r="A677" s="290"/>
      <c r="B677" s="290"/>
      <c r="C677" s="290"/>
      <c r="D677" s="290"/>
      <c r="E677" s="290"/>
      <c r="F677" s="291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ht="14.25" customHeight="1">
      <c r="A678" s="290"/>
      <c r="B678" s="290"/>
      <c r="C678" s="290"/>
      <c r="D678" s="290"/>
      <c r="E678" s="290"/>
      <c r="F678" s="291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ht="14.25" customHeight="1">
      <c r="A679" s="290"/>
      <c r="B679" s="290"/>
      <c r="C679" s="290"/>
      <c r="D679" s="290"/>
      <c r="E679" s="290"/>
      <c r="F679" s="291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ht="14.25" customHeight="1">
      <c r="A680" s="290"/>
      <c r="B680" s="290"/>
      <c r="C680" s="290"/>
      <c r="D680" s="290"/>
      <c r="E680" s="290"/>
      <c r="F680" s="291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ht="14.25" customHeight="1">
      <c r="A681" s="290"/>
      <c r="B681" s="290"/>
      <c r="C681" s="290"/>
      <c r="D681" s="290"/>
      <c r="E681" s="290"/>
      <c r="F681" s="291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ht="14.25" customHeight="1">
      <c r="A682" s="290"/>
      <c r="B682" s="290"/>
      <c r="C682" s="290"/>
      <c r="D682" s="290"/>
      <c r="E682" s="290"/>
      <c r="F682" s="291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ht="14.25" customHeight="1">
      <c r="A683" s="290"/>
      <c r="B683" s="290"/>
      <c r="C683" s="290"/>
      <c r="D683" s="290"/>
      <c r="E683" s="290"/>
      <c r="F683" s="291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ht="14.25" customHeight="1">
      <c r="A684" s="290"/>
      <c r="B684" s="290"/>
      <c r="C684" s="290"/>
      <c r="D684" s="290"/>
      <c r="E684" s="290"/>
      <c r="F684" s="291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ht="14.25" customHeight="1">
      <c r="A685" s="290"/>
      <c r="B685" s="290"/>
      <c r="C685" s="290"/>
      <c r="D685" s="290"/>
      <c r="E685" s="290"/>
      <c r="F685" s="291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ht="14.25" customHeight="1">
      <c r="A686" s="290"/>
      <c r="B686" s="290"/>
      <c r="C686" s="290"/>
      <c r="D686" s="290"/>
      <c r="E686" s="290"/>
      <c r="F686" s="291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ht="14.25" customHeight="1">
      <c r="A687" s="290"/>
      <c r="B687" s="290"/>
      <c r="C687" s="290"/>
      <c r="D687" s="290"/>
      <c r="E687" s="290"/>
      <c r="F687" s="291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ht="14.25" customHeight="1">
      <c r="A688" s="290"/>
      <c r="B688" s="290"/>
      <c r="C688" s="290"/>
      <c r="D688" s="290"/>
      <c r="E688" s="290"/>
      <c r="F688" s="291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ht="14.25" customHeight="1">
      <c r="A689" s="290"/>
      <c r="B689" s="290"/>
      <c r="C689" s="290"/>
      <c r="D689" s="290"/>
      <c r="E689" s="290"/>
      <c r="F689" s="291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ht="14.25" customHeight="1">
      <c r="A690" s="290"/>
      <c r="B690" s="290"/>
      <c r="C690" s="290"/>
      <c r="D690" s="290"/>
      <c r="E690" s="290"/>
      <c r="F690" s="291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ht="14.25" customHeight="1">
      <c r="A691" s="290"/>
      <c r="B691" s="290"/>
      <c r="C691" s="290"/>
      <c r="D691" s="290"/>
      <c r="E691" s="290"/>
      <c r="F691" s="291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ht="14.25" customHeight="1">
      <c r="A692" s="290"/>
      <c r="B692" s="290"/>
      <c r="C692" s="290"/>
      <c r="D692" s="290"/>
      <c r="E692" s="290"/>
      <c r="F692" s="291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ht="14.25" customHeight="1">
      <c r="A693" s="290"/>
      <c r="B693" s="290"/>
      <c r="C693" s="290"/>
      <c r="D693" s="290"/>
      <c r="E693" s="290"/>
      <c r="F693" s="291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ht="14.25" customHeight="1">
      <c r="A694" s="290"/>
      <c r="B694" s="290"/>
      <c r="C694" s="290"/>
      <c r="D694" s="290"/>
      <c r="E694" s="290"/>
      <c r="F694" s="291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ht="14.25" customHeight="1">
      <c r="A695" s="290"/>
      <c r="B695" s="290"/>
      <c r="C695" s="290"/>
      <c r="D695" s="290"/>
      <c r="E695" s="290"/>
      <c r="F695" s="291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ht="14.25" customHeight="1">
      <c r="A696" s="290"/>
      <c r="B696" s="290"/>
      <c r="C696" s="290"/>
      <c r="D696" s="290"/>
      <c r="E696" s="290"/>
      <c r="F696" s="291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ht="14.25" customHeight="1">
      <c r="A697" s="290"/>
      <c r="B697" s="290"/>
      <c r="C697" s="290"/>
      <c r="D697" s="290"/>
      <c r="E697" s="290"/>
      <c r="F697" s="291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ht="14.25" customHeight="1">
      <c r="A698" s="290"/>
      <c r="B698" s="290"/>
      <c r="C698" s="290"/>
      <c r="D698" s="290"/>
      <c r="E698" s="290"/>
      <c r="F698" s="291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ht="14.25" customHeight="1">
      <c r="A699" s="290"/>
      <c r="B699" s="290"/>
      <c r="C699" s="290"/>
      <c r="D699" s="290"/>
      <c r="E699" s="290"/>
      <c r="F699" s="291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ht="14.25" customHeight="1">
      <c r="A700" s="290"/>
      <c r="B700" s="290"/>
      <c r="C700" s="290"/>
      <c r="D700" s="290"/>
      <c r="E700" s="290"/>
      <c r="F700" s="291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ht="14.25" customHeight="1">
      <c r="A701" s="290"/>
      <c r="B701" s="290"/>
      <c r="C701" s="290"/>
      <c r="D701" s="290"/>
      <c r="E701" s="290"/>
      <c r="F701" s="291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ht="14.25" customHeight="1">
      <c r="A702" s="290"/>
      <c r="B702" s="290"/>
      <c r="C702" s="290"/>
      <c r="D702" s="290"/>
      <c r="E702" s="290"/>
      <c r="F702" s="291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ht="14.25" customHeight="1">
      <c r="A703" s="290"/>
      <c r="B703" s="290"/>
      <c r="C703" s="290"/>
      <c r="D703" s="290"/>
      <c r="E703" s="290"/>
      <c r="F703" s="291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ht="14.25" customHeight="1">
      <c r="A704" s="290"/>
      <c r="B704" s="290"/>
      <c r="C704" s="290"/>
      <c r="D704" s="290"/>
      <c r="E704" s="290"/>
      <c r="F704" s="291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ht="14.25" customHeight="1">
      <c r="A705" s="290"/>
      <c r="B705" s="290"/>
      <c r="C705" s="290"/>
      <c r="D705" s="290"/>
      <c r="E705" s="290"/>
      <c r="F705" s="291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ht="14.25" customHeight="1">
      <c r="A706" s="290"/>
      <c r="B706" s="290"/>
      <c r="C706" s="290"/>
      <c r="D706" s="290"/>
      <c r="E706" s="290"/>
      <c r="F706" s="291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ht="14.25" customHeight="1">
      <c r="A707" s="290"/>
      <c r="B707" s="290"/>
      <c r="C707" s="290"/>
      <c r="D707" s="290"/>
      <c r="E707" s="290"/>
      <c r="F707" s="291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ht="14.25" customHeight="1">
      <c r="A708" s="290"/>
      <c r="B708" s="290"/>
      <c r="C708" s="290"/>
      <c r="D708" s="290"/>
      <c r="E708" s="290"/>
      <c r="F708" s="291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ht="14.25" customHeight="1">
      <c r="A709" s="290"/>
      <c r="B709" s="290"/>
      <c r="C709" s="290"/>
      <c r="D709" s="290"/>
      <c r="E709" s="290"/>
      <c r="F709" s="291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ht="14.25" customHeight="1">
      <c r="A710" s="290"/>
      <c r="B710" s="290"/>
      <c r="C710" s="290"/>
      <c r="D710" s="290"/>
      <c r="E710" s="290"/>
      <c r="F710" s="291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ht="14.25" customHeight="1">
      <c r="A711" s="290"/>
      <c r="B711" s="290"/>
      <c r="C711" s="290"/>
      <c r="D711" s="290"/>
      <c r="E711" s="290"/>
      <c r="F711" s="291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ht="14.25" customHeight="1">
      <c r="A712" s="290"/>
      <c r="B712" s="290"/>
      <c r="C712" s="290"/>
      <c r="D712" s="290"/>
      <c r="E712" s="290"/>
      <c r="F712" s="291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ht="14.25" customHeight="1">
      <c r="A713" s="290"/>
      <c r="B713" s="290"/>
      <c r="C713" s="290"/>
      <c r="D713" s="290"/>
      <c r="E713" s="290"/>
      <c r="F713" s="291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ht="14.25" customHeight="1">
      <c r="A714" s="290"/>
      <c r="B714" s="290"/>
      <c r="C714" s="290"/>
      <c r="D714" s="290"/>
      <c r="E714" s="290"/>
      <c r="F714" s="291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ht="14.25" customHeight="1">
      <c r="A715" s="290"/>
      <c r="B715" s="290"/>
      <c r="C715" s="290"/>
      <c r="D715" s="290"/>
      <c r="E715" s="290"/>
      <c r="F715" s="291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ht="14.25" customHeight="1">
      <c r="A716" s="290"/>
      <c r="B716" s="290"/>
      <c r="C716" s="290"/>
      <c r="D716" s="290"/>
      <c r="E716" s="290"/>
      <c r="F716" s="291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ht="14.25" customHeight="1">
      <c r="A717" s="290"/>
      <c r="B717" s="290"/>
      <c r="C717" s="290"/>
      <c r="D717" s="290"/>
      <c r="E717" s="290"/>
      <c r="F717" s="291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ht="14.25" customHeight="1">
      <c r="A718" s="290"/>
      <c r="B718" s="290"/>
      <c r="C718" s="290"/>
      <c r="D718" s="290"/>
      <c r="E718" s="290"/>
      <c r="F718" s="291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ht="14.25" customHeight="1">
      <c r="A719" s="290"/>
      <c r="B719" s="290"/>
      <c r="C719" s="290"/>
      <c r="D719" s="290"/>
      <c r="E719" s="290"/>
      <c r="F719" s="291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ht="14.25" customHeight="1">
      <c r="A720" s="290"/>
      <c r="B720" s="290"/>
      <c r="C720" s="290"/>
      <c r="D720" s="290"/>
      <c r="E720" s="290"/>
      <c r="F720" s="291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ht="14.25" customHeight="1">
      <c r="A721" s="290"/>
      <c r="B721" s="290"/>
      <c r="C721" s="290"/>
      <c r="D721" s="290"/>
      <c r="E721" s="290"/>
      <c r="F721" s="291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ht="14.25" customHeight="1">
      <c r="A722" s="290"/>
      <c r="B722" s="290"/>
      <c r="C722" s="290"/>
      <c r="D722" s="290"/>
      <c r="E722" s="290"/>
      <c r="F722" s="291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ht="14.25" customHeight="1">
      <c r="A723" s="290"/>
      <c r="B723" s="290"/>
      <c r="C723" s="290"/>
      <c r="D723" s="290"/>
      <c r="E723" s="290"/>
      <c r="F723" s="291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ht="14.25" customHeight="1">
      <c r="A724" s="290"/>
      <c r="B724" s="290"/>
      <c r="C724" s="290"/>
      <c r="D724" s="290"/>
      <c r="E724" s="290"/>
      <c r="F724" s="291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ht="14.25" customHeight="1">
      <c r="A725" s="290"/>
      <c r="B725" s="290"/>
      <c r="C725" s="290"/>
      <c r="D725" s="290"/>
      <c r="E725" s="290"/>
      <c r="F725" s="291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ht="14.25" customHeight="1">
      <c r="A726" s="290"/>
      <c r="B726" s="290"/>
      <c r="C726" s="290"/>
      <c r="D726" s="290"/>
      <c r="E726" s="290"/>
      <c r="F726" s="291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ht="14.25" customHeight="1">
      <c r="A727" s="290"/>
      <c r="B727" s="290"/>
      <c r="C727" s="290"/>
      <c r="D727" s="290"/>
      <c r="E727" s="290"/>
      <c r="F727" s="291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ht="14.25" customHeight="1">
      <c r="A728" s="290"/>
      <c r="B728" s="290"/>
      <c r="C728" s="290"/>
      <c r="D728" s="290"/>
      <c r="E728" s="290"/>
      <c r="F728" s="291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ht="14.25" customHeight="1">
      <c r="A729" s="290"/>
      <c r="B729" s="290"/>
      <c r="C729" s="290"/>
      <c r="D729" s="290"/>
      <c r="E729" s="290"/>
      <c r="F729" s="291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ht="14.25" customHeight="1">
      <c r="A730" s="290"/>
      <c r="B730" s="290"/>
      <c r="C730" s="290"/>
      <c r="D730" s="290"/>
      <c r="E730" s="290"/>
      <c r="F730" s="291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ht="14.25" customHeight="1">
      <c r="A731" s="290"/>
      <c r="B731" s="290"/>
      <c r="C731" s="290"/>
      <c r="D731" s="290"/>
      <c r="E731" s="290"/>
      <c r="F731" s="291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ht="14.25" customHeight="1">
      <c r="A732" s="290"/>
      <c r="B732" s="290"/>
      <c r="C732" s="290"/>
      <c r="D732" s="290"/>
      <c r="E732" s="290"/>
      <c r="F732" s="291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ht="14.25" customHeight="1">
      <c r="A733" s="290"/>
      <c r="B733" s="290"/>
      <c r="C733" s="290"/>
      <c r="D733" s="290"/>
      <c r="E733" s="290"/>
      <c r="F733" s="291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ht="14.25" customHeight="1">
      <c r="A734" s="290"/>
      <c r="B734" s="290"/>
      <c r="C734" s="290"/>
      <c r="D734" s="290"/>
      <c r="E734" s="290"/>
      <c r="F734" s="291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ht="14.25" customHeight="1">
      <c r="A735" s="290"/>
      <c r="B735" s="290"/>
      <c r="C735" s="290"/>
      <c r="D735" s="290"/>
      <c r="E735" s="290"/>
      <c r="F735" s="291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ht="14.25" customHeight="1">
      <c r="A736" s="290"/>
      <c r="B736" s="290"/>
      <c r="C736" s="290"/>
      <c r="D736" s="290"/>
      <c r="E736" s="290"/>
      <c r="F736" s="291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ht="14.25" customHeight="1">
      <c r="A737" s="290"/>
      <c r="B737" s="290"/>
      <c r="C737" s="290"/>
      <c r="D737" s="290"/>
      <c r="E737" s="290"/>
      <c r="F737" s="291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ht="14.25" customHeight="1">
      <c r="A738" s="290"/>
      <c r="B738" s="290"/>
      <c r="C738" s="290"/>
      <c r="D738" s="290"/>
      <c r="E738" s="290"/>
      <c r="F738" s="291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ht="14.25" customHeight="1">
      <c r="A739" s="290"/>
      <c r="B739" s="290"/>
      <c r="C739" s="290"/>
      <c r="D739" s="290"/>
      <c r="E739" s="290"/>
      <c r="F739" s="291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ht="14.25" customHeight="1">
      <c r="A740" s="290"/>
      <c r="B740" s="290"/>
      <c r="C740" s="290"/>
      <c r="D740" s="290"/>
      <c r="E740" s="290"/>
      <c r="F740" s="291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ht="14.25" customHeight="1">
      <c r="A741" s="290"/>
      <c r="B741" s="290"/>
      <c r="C741" s="290"/>
      <c r="D741" s="290"/>
      <c r="E741" s="290"/>
      <c r="F741" s="291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ht="14.25" customHeight="1">
      <c r="A742" s="290"/>
      <c r="B742" s="290"/>
      <c r="C742" s="290"/>
      <c r="D742" s="290"/>
      <c r="E742" s="290"/>
      <c r="F742" s="291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ht="14.25" customHeight="1">
      <c r="A743" s="290"/>
      <c r="B743" s="290"/>
      <c r="C743" s="290"/>
      <c r="D743" s="290"/>
      <c r="E743" s="290"/>
      <c r="F743" s="291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ht="14.25" customHeight="1">
      <c r="A744" s="290"/>
      <c r="B744" s="290"/>
      <c r="C744" s="290"/>
      <c r="D744" s="290"/>
      <c r="E744" s="290"/>
      <c r="F744" s="291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ht="14.25" customHeight="1">
      <c r="A745" s="290"/>
      <c r="B745" s="290"/>
      <c r="C745" s="290"/>
      <c r="D745" s="290"/>
      <c r="E745" s="290"/>
      <c r="F745" s="291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ht="14.25" customHeight="1">
      <c r="A746" s="290"/>
      <c r="B746" s="290"/>
      <c r="C746" s="290"/>
      <c r="D746" s="290"/>
      <c r="E746" s="290"/>
      <c r="F746" s="291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ht="14.25" customHeight="1">
      <c r="A747" s="290"/>
      <c r="B747" s="290"/>
      <c r="C747" s="290"/>
      <c r="D747" s="290"/>
      <c r="E747" s="290"/>
      <c r="F747" s="291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ht="14.25" customHeight="1">
      <c r="A748" s="290"/>
      <c r="B748" s="290"/>
      <c r="C748" s="290"/>
      <c r="D748" s="290"/>
      <c r="E748" s="290"/>
      <c r="F748" s="291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ht="14.25" customHeight="1">
      <c r="A749" s="290"/>
      <c r="B749" s="290"/>
      <c r="C749" s="290"/>
      <c r="D749" s="290"/>
      <c r="E749" s="290"/>
      <c r="F749" s="291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ht="14.25" customHeight="1">
      <c r="A750" s="290"/>
      <c r="B750" s="290"/>
      <c r="C750" s="290"/>
      <c r="D750" s="290"/>
      <c r="E750" s="290"/>
      <c r="F750" s="291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ht="14.25" customHeight="1">
      <c r="A751" s="290"/>
      <c r="B751" s="290"/>
      <c r="C751" s="290"/>
      <c r="D751" s="290"/>
      <c r="E751" s="290"/>
      <c r="F751" s="291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ht="14.25" customHeight="1">
      <c r="A752" s="290"/>
      <c r="B752" s="290"/>
      <c r="C752" s="290"/>
      <c r="D752" s="290"/>
      <c r="E752" s="290"/>
      <c r="F752" s="291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ht="14.25" customHeight="1">
      <c r="A753" s="290"/>
      <c r="B753" s="290"/>
      <c r="C753" s="290"/>
      <c r="D753" s="290"/>
      <c r="E753" s="290"/>
      <c r="F753" s="291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ht="14.25" customHeight="1">
      <c r="A754" s="290"/>
      <c r="B754" s="290"/>
      <c r="C754" s="290"/>
      <c r="D754" s="290"/>
      <c r="E754" s="290"/>
      <c r="F754" s="291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ht="14.25" customHeight="1">
      <c r="A755" s="290"/>
      <c r="B755" s="290"/>
      <c r="C755" s="290"/>
      <c r="D755" s="290"/>
      <c r="E755" s="290"/>
      <c r="F755" s="291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ht="14.25" customHeight="1">
      <c r="A756" s="290"/>
      <c r="B756" s="290"/>
      <c r="C756" s="290"/>
      <c r="D756" s="290"/>
      <c r="E756" s="290"/>
      <c r="F756" s="291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ht="14.25" customHeight="1">
      <c r="A757" s="290"/>
      <c r="B757" s="290"/>
      <c r="C757" s="290"/>
      <c r="D757" s="290"/>
      <c r="E757" s="290"/>
      <c r="F757" s="291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ht="14.25" customHeight="1">
      <c r="A758" s="290"/>
      <c r="B758" s="290"/>
      <c r="C758" s="290"/>
      <c r="D758" s="290"/>
      <c r="E758" s="290"/>
      <c r="F758" s="291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ht="14.25" customHeight="1">
      <c r="A759" s="290"/>
      <c r="B759" s="290"/>
      <c r="C759" s="290"/>
      <c r="D759" s="290"/>
      <c r="E759" s="290"/>
      <c r="F759" s="291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ht="14.25" customHeight="1">
      <c r="A760" s="290"/>
      <c r="B760" s="290"/>
      <c r="C760" s="290"/>
      <c r="D760" s="290"/>
      <c r="E760" s="290"/>
      <c r="F760" s="291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ht="14.25" customHeight="1">
      <c r="A761" s="290"/>
      <c r="B761" s="290"/>
      <c r="C761" s="290"/>
      <c r="D761" s="290"/>
      <c r="E761" s="290"/>
      <c r="F761" s="291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ht="14.25" customHeight="1">
      <c r="A762" s="290"/>
      <c r="B762" s="290"/>
      <c r="C762" s="290"/>
      <c r="D762" s="290"/>
      <c r="E762" s="290"/>
      <c r="F762" s="291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ht="14.25" customHeight="1">
      <c r="A763" s="290"/>
      <c r="B763" s="290"/>
      <c r="C763" s="290"/>
      <c r="D763" s="290"/>
      <c r="E763" s="290"/>
      <c r="F763" s="291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ht="14.25" customHeight="1">
      <c r="A764" s="290"/>
      <c r="B764" s="290"/>
      <c r="C764" s="290"/>
      <c r="D764" s="290"/>
      <c r="E764" s="290"/>
      <c r="F764" s="291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ht="14.25" customHeight="1">
      <c r="A765" s="290"/>
      <c r="B765" s="290"/>
      <c r="C765" s="290"/>
      <c r="D765" s="290"/>
      <c r="E765" s="290"/>
      <c r="F765" s="291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ht="14.25" customHeight="1">
      <c r="A766" s="290"/>
      <c r="B766" s="290"/>
      <c r="C766" s="290"/>
      <c r="D766" s="290"/>
      <c r="E766" s="290"/>
      <c r="F766" s="291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ht="14.25" customHeight="1">
      <c r="A767" s="290"/>
      <c r="B767" s="290"/>
      <c r="C767" s="290"/>
      <c r="D767" s="290"/>
      <c r="E767" s="290"/>
      <c r="F767" s="291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ht="14.25" customHeight="1">
      <c r="A768" s="290"/>
      <c r="B768" s="290"/>
      <c r="C768" s="290"/>
      <c r="D768" s="290"/>
      <c r="E768" s="290"/>
      <c r="F768" s="291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ht="14.25" customHeight="1">
      <c r="A769" s="290"/>
      <c r="B769" s="290"/>
      <c r="C769" s="290"/>
      <c r="D769" s="290"/>
      <c r="E769" s="290"/>
      <c r="F769" s="291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ht="14.25" customHeight="1">
      <c r="A770" s="290"/>
      <c r="B770" s="290"/>
      <c r="C770" s="290"/>
      <c r="D770" s="290"/>
      <c r="E770" s="290"/>
      <c r="F770" s="291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ht="14.25" customHeight="1">
      <c r="A771" s="290"/>
      <c r="B771" s="290"/>
      <c r="C771" s="290"/>
      <c r="D771" s="290"/>
      <c r="E771" s="290"/>
      <c r="F771" s="291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ht="14.25" customHeight="1">
      <c r="A772" s="290"/>
      <c r="B772" s="290"/>
      <c r="C772" s="290"/>
      <c r="D772" s="290"/>
      <c r="E772" s="290"/>
      <c r="F772" s="291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ht="14.25" customHeight="1">
      <c r="A773" s="290"/>
      <c r="B773" s="290"/>
      <c r="C773" s="290"/>
      <c r="D773" s="290"/>
      <c r="E773" s="290"/>
      <c r="F773" s="291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ht="14.25" customHeight="1">
      <c r="A774" s="290"/>
      <c r="B774" s="290"/>
      <c r="C774" s="290"/>
      <c r="D774" s="290"/>
      <c r="E774" s="290"/>
      <c r="F774" s="291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ht="14.25" customHeight="1">
      <c r="A775" s="290"/>
      <c r="B775" s="290"/>
      <c r="C775" s="290"/>
      <c r="D775" s="290"/>
      <c r="E775" s="290"/>
      <c r="F775" s="291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ht="14.25" customHeight="1">
      <c r="A776" s="290"/>
      <c r="B776" s="290"/>
      <c r="C776" s="290"/>
      <c r="D776" s="290"/>
      <c r="E776" s="290"/>
      <c r="F776" s="291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ht="14.25" customHeight="1">
      <c r="A777" s="290"/>
      <c r="B777" s="290"/>
      <c r="C777" s="290"/>
      <c r="D777" s="290"/>
      <c r="E777" s="290"/>
      <c r="F777" s="291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ht="14.25" customHeight="1">
      <c r="A778" s="290"/>
      <c r="B778" s="290"/>
      <c r="C778" s="290"/>
      <c r="D778" s="290"/>
      <c r="E778" s="290"/>
      <c r="F778" s="291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ht="14.25" customHeight="1">
      <c r="A779" s="290"/>
      <c r="B779" s="290"/>
      <c r="C779" s="290"/>
      <c r="D779" s="290"/>
      <c r="E779" s="290"/>
      <c r="F779" s="291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ht="14.25" customHeight="1">
      <c r="A780" s="290"/>
      <c r="B780" s="290"/>
      <c r="C780" s="290"/>
      <c r="D780" s="290"/>
      <c r="E780" s="290"/>
      <c r="F780" s="291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ht="14.25" customHeight="1">
      <c r="A781" s="290"/>
      <c r="B781" s="290"/>
      <c r="C781" s="290"/>
      <c r="D781" s="290"/>
      <c r="E781" s="290"/>
      <c r="F781" s="291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ht="14.25" customHeight="1">
      <c r="A782" s="290"/>
      <c r="B782" s="290"/>
      <c r="C782" s="290"/>
      <c r="D782" s="290"/>
      <c r="E782" s="290"/>
      <c r="F782" s="291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ht="14.25" customHeight="1">
      <c r="A783" s="290"/>
      <c r="B783" s="290"/>
      <c r="C783" s="290"/>
      <c r="D783" s="290"/>
      <c r="E783" s="290"/>
      <c r="F783" s="291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ht="14.25" customHeight="1">
      <c r="A784" s="290"/>
      <c r="B784" s="290"/>
      <c r="C784" s="290"/>
      <c r="D784" s="290"/>
      <c r="E784" s="290"/>
      <c r="F784" s="291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ht="14.25" customHeight="1">
      <c r="A785" s="290"/>
      <c r="B785" s="290"/>
      <c r="C785" s="290"/>
      <c r="D785" s="290"/>
      <c r="E785" s="290"/>
      <c r="F785" s="291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ht="14.25" customHeight="1">
      <c r="A786" s="290"/>
      <c r="B786" s="290"/>
      <c r="C786" s="290"/>
      <c r="D786" s="290"/>
      <c r="E786" s="290"/>
      <c r="F786" s="291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ht="14.25" customHeight="1">
      <c r="A787" s="290"/>
      <c r="B787" s="290"/>
      <c r="C787" s="290"/>
      <c r="D787" s="290"/>
      <c r="E787" s="290"/>
      <c r="F787" s="291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ht="14.25" customHeight="1">
      <c r="A788" s="290"/>
      <c r="B788" s="290"/>
      <c r="C788" s="290"/>
      <c r="D788" s="290"/>
      <c r="E788" s="290"/>
      <c r="F788" s="291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ht="14.25" customHeight="1">
      <c r="A789" s="290"/>
      <c r="B789" s="290"/>
      <c r="C789" s="290"/>
      <c r="D789" s="290"/>
      <c r="E789" s="290"/>
      <c r="F789" s="291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ht="14.25" customHeight="1">
      <c r="A790" s="290"/>
      <c r="B790" s="290"/>
      <c r="C790" s="290"/>
      <c r="D790" s="290"/>
      <c r="E790" s="290"/>
      <c r="F790" s="291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ht="14.25" customHeight="1">
      <c r="A791" s="290"/>
      <c r="B791" s="290"/>
      <c r="C791" s="290"/>
      <c r="D791" s="290"/>
      <c r="E791" s="290"/>
      <c r="F791" s="291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ht="14.25" customHeight="1">
      <c r="A792" s="290"/>
      <c r="B792" s="290"/>
      <c r="C792" s="290"/>
      <c r="D792" s="290"/>
      <c r="E792" s="290"/>
      <c r="F792" s="291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ht="14.25" customHeight="1">
      <c r="A793" s="290"/>
      <c r="B793" s="290"/>
      <c r="C793" s="290"/>
      <c r="D793" s="290"/>
      <c r="E793" s="290"/>
      <c r="F793" s="291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ht="14.25" customHeight="1">
      <c r="A794" s="290"/>
      <c r="B794" s="290"/>
      <c r="C794" s="290"/>
      <c r="D794" s="290"/>
      <c r="E794" s="290"/>
      <c r="F794" s="291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ht="14.25" customHeight="1">
      <c r="A795" s="290"/>
      <c r="B795" s="290"/>
      <c r="C795" s="290"/>
      <c r="D795" s="290"/>
      <c r="E795" s="290"/>
      <c r="F795" s="291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ht="14.25" customHeight="1">
      <c r="A796" s="290"/>
      <c r="B796" s="290"/>
      <c r="C796" s="290"/>
      <c r="D796" s="290"/>
      <c r="E796" s="290"/>
      <c r="F796" s="291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ht="14.25" customHeight="1">
      <c r="A797" s="290"/>
      <c r="B797" s="290"/>
      <c r="C797" s="290"/>
      <c r="D797" s="290"/>
      <c r="E797" s="290"/>
      <c r="F797" s="291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ht="14.25" customHeight="1">
      <c r="A798" s="290"/>
      <c r="B798" s="290"/>
      <c r="C798" s="290"/>
      <c r="D798" s="290"/>
      <c r="E798" s="290"/>
      <c r="F798" s="291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ht="14.25" customHeight="1">
      <c r="A799" s="290"/>
      <c r="B799" s="290"/>
      <c r="C799" s="290"/>
      <c r="D799" s="290"/>
      <c r="E799" s="290"/>
      <c r="F799" s="291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ht="14.25" customHeight="1">
      <c r="A800" s="290"/>
      <c r="B800" s="290"/>
      <c r="C800" s="290"/>
      <c r="D800" s="290"/>
      <c r="E800" s="290"/>
      <c r="F800" s="291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ht="14.25" customHeight="1">
      <c r="A801" s="290"/>
      <c r="B801" s="290"/>
      <c r="C801" s="290"/>
      <c r="D801" s="290"/>
      <c r="E801" s="290"/>
      <c r="F801" s="291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ht="14.25" customHeight="1">
      <c r="A802" s="290"/>
      <c r="B802" s="290"/>
      <c r="C802" s="290"/>
      <c r="D802" s="290"/>
      <c r="E802" s="290"/>
      <c r="F802" s="291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ht="14.25" customHeight="1">
      <c r="A803" s="290"/>
      <c r="B803" s="290"/>
      <c r="C803" s="290"/>
      <c r="D803" s="290"/>
      <c r="E803" s="290"/>
      <c r="F803" s="291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ht="14.25" customHeight="1">
      <c r="A804" s="290"/>
      <c r="B804" s="290"/>
      <c r="C804" s="290"/>
      <c r="D804" s="290"/>
      <c r="E804" s="290"/>
      <c r="F804" s="291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ht="14.25" customHeight="1">
      <c r="A805" s="290"/>
      <c r="B805" s="290"/>
      <c r="C805" s="290"/>
      <c r="D805" s="290"/>
      <c r="E805" s="290"/>
      <c r="F805" s="291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ht="14.25" customHeight="1">
      <c r="A806" s="290"/>
      <c r="B806" s="290"/>
      <c r="C806" s="290"/>
      <c r="D806" s="290"/>
      <c r="E806" s="290"/>
      <c r="F806" s="291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ht="14.25" customHeight="1">
      <c r="A807" s="290"/>
      <c r="B807" s="290"/>
      <c r="C807" s="290"/>
      <c r="D807" s="290"/>
      <c r="E807" s="290"/>
      <c r="F807" s="291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ht="14.25" customHeight="1">
      <c r="A808" s="290"/>
      <c r="B808" s="290"/>
      <c r="C808" s="290"/>
      <c r="D808" s="290"/>
      <c r="E808" s="290"/>
      <c r="F808" s="291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ht="14.25" customHeight="1">
      <c r="A809" s="290"/>
      <c r="B809" s="290"/>
      <c r="C809" s="290"/>
      <c r="D809" s="290"/>
      <c r="E809" s="290"/>
      <c r="F809" s="291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ht="14.25" customHeight="1">
      <c r="A810" s="290"/>
      <c r="B810" s="290"/>
      <c r="C810" s="290"/>
      <c r="D810" s="290"/>
      <c r="E810" s="290"/>
      <c r="F810" s="291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ht="14.25" customHeight="1">
      <c r="A811" s="290"/>
      <c r="B811" s="290"/>
      <c r="C811" s="290"/>
      <c r="D811" s="290"/>
      <c r="E811" s="290"/>
      <c r="F811" s="291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ht="14.25" customHeight="1">
      <c r="A812" s="290"/>
      <c r="B812" s="290"/>
      <c r="C812" s="290"/>
      <c r="D812" s="290"/>
      <c r="E812" s="290"/>
      <c r="F812" s="291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ht="14.25" customHeight="1">
      <c r="A813" s="290"/>
      <c r="B813" s="290"/>
      <c r="C813" s="290"/>
      <c r="D813" s="290"/>
      <c r="E813" s="290"/>
      <c r="F813" s="291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ht="14.25" customHeight="1">
      <c r="A814" s="290"/>
      <c r="B814" s="290"/>
      <c r="C814" s="290"/>
      <c r="D814" s="290"/>
      <c r="E814" s="290"/>
      <c r="F814" s="291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ht="14.25" customHeight="1">
      <c r="A815" s="290"/>
      <c r="B815" s="290"/>
      <c r="C815" s="290"/>
      <c r="D815" s="290"/>
      <c r="E815" s="290"/>
      <c r="F815" s="291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ht="14.25" customHeight="1">
      <c r="A816" s="290"/>
      <c r="B816" s="290"/>
      <c r="C816" s="290"/>
      <c r="D816" s="290"/>
      <c r="E816" s="290"/>
      <c r="F816" s="291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ht="14.25" customHeight="1">
      <c r="A817" s="290"/>
      <c r="B817" s="290"/>
      <c r="C817" s="290"/>
      <c r="D817" s="290"/>
      <c r="E817" s="290"/>
      <c r="F817" s="291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ht="14.25" customHeight="1">
      <c r="A818" s="290"/>
      <c r="B818" s="290"/>
      <c r="C818" s="290"/>
      <c r="D818" s="290"/>
      <c r="E818" s="290"/>
      <c r="F818" s="291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ht="14.25" customHeight="1">
      <c r="A819" s="290"/>
      <c r="B819" s="290"/>
      <c r="C819" s="290"/>
      <c r="D819" s="290"/>
      <c r="E819" s="290"/>
      <c r="F819" s="291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ht="14.25" customHeight="1">
      <c r="A820" s="290"/>
      <c r="B820" s="290"/>
      <c r="C820" s="290"/>
      <c r="D820" s="290"/>
      <c r="E820" s="290"/>
      <c r="F820" s="291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ht="14.25" customHeight="1">
      <c r="A821" s="290"/>
      <c r="B821" s="290"/>
      <c r="C821" s="290"/>
      <c r="D821" s="290"/>
      <c r="E821" s="290"/>
      <c r="F821" s="291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ht="14.25" customHeight="1">
      <c r="A822" s="290"/>
      <c r="B822" s="290"/>
      <c r="C822" s="290"/>
      <c r="D822" s="290"/>
      <c r="E822" s="290"/>
      <c r="F822" s="291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ht="14.25" customHeight="1">
      <c r="A823" s="290"/>
      <c r="B823" s="290"/>
      <c r="C823" s="290"/>
      <c r="D823" s="290"/>
      <c r="E823" s="290"/>
      <c r="F823" s="291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ht="14.25" customHeight="1">
      <c r="A824" s="290"/>
      <c r="B824" s="290"/>
      <c r="C824" s="290"/>
      <c r="D824" s="290"/>
      <c r="E824" s="290"/>
      <c r="F824" s="291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ht="14.25" customHeight="1">
      <c r="A825" s="290"/>
      <c r="B825" s="290"/>
      <c r="C825" s="290"/>
      <c r="D825" s="290"/>
      <c r="E825" s="290"/>
      <c r="F825" s="291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ht="14.25" customHeight="1">
      <c r="A826" s="290"/>
      <c r="B826" s="290"/>
      <c r="C826" s="290"/>
      <c r="D826" s="290"/>
      <c r="E826" s="290"/>
      <c r="F826" s="291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ht="14.25" customHeight="1">
      <c r="A827" s="290"/>
      <c r="B827" s="290"/>
      <c r="C827" s="290"/>
      <c r="D827" s="290"/>
      <c r="E827" s="290"/>
      <c r="F827" s="291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ht="14.25" customHeight="1">
      <c r="A828" s="290"/>
      <c r="B828" s="290"/>
      <c r="C828" s="290"/>
      <c r="D828" s="290"/>
      <c r="E828" s="290"/>
      <c r="F828" s="291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ht="14.25" customHeight="1">
      <c r="A829" s="290"/>
      <c r="B829" s="290"/>
      <c r="C829" s="290"/>
      <c r="D829" s="290"/>
      <c r="E829" s="290"/>
      <c r="F829" s="291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ht="14.25" customHeight="1">
      <c r="A830" s="290"/>
      <c r="B830" s="290"/>
      <c r="C830" s="290"/>
      <c r="D830" s="290"/>
      <c r="E830" s="290"/>
      <c r="F830" s="291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ht="14.25" customHeight="1">
      <c r="A831" s="290"/>
      <c r="B831" s="290"/>
      <c r="C831" s="290"/>
      <c r="D831" s="290"/>
      <c r="E831" s="290"/>
      <c r="F831" s="291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ht="14.25" customHeight="1">
      <c r="A832" s="290"/>
      <c r="B832" s="290"/>
      <c r="C832" s="290"/>
      <c r="D832" s="290"/>
      <c r="E832" s="290"/>
      <c r="F832" s="291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ht="14.25" customHeight="1">
      <c r="A833" s="290"/>
      <c r="B833" s="290"/>
      <c r="C833" s="290"/>
      <c r="D833" s="290"/>
      <c r="E833" s="290"/>
      <c r="F833" s="291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ht="14.25" customHeight="1">
      <c r="A834" s="290"/>
      <c r="B834" s="290"/>
      <c r="C834" s="290"/>
      <c r="D834" s="290"/>
      <c r="E834" s="290"/>
      <c r="F834" s="291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ht="14.25" customHeight="1">
      <c r="A835" s="290"/>
      <c r="B835" s="290"/>
      <c r="C835" s="290"/>
      <c r="D835" s="290"/>
      <c r="E835" s="290"/>
      <c r="F835" s="291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ht="14.25" customHeight="1">
      <c r="A836" s="290"/>
      <c r="B836" s="290"/>
      <c r="C836" s="290"/>
      <c r="D836" s="290"/>
      <c r="E836" s="290"/>
      <c r="F836" s="291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ht="14.25" customHeight="1">
      <c r="A837" s="290"/>
      <c r="B837" s="290"/>
      <c r="C837" s="290"/>
      <c r="D837" s="290"/>
      <c r="E837" s="290"/>
      <c r="F837" s="291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ht="14.25" customHeight="1">
      <c r="A838" s="290"/>
      <c r="B838" s="290"/>
      <c r="C838" s="290"/>
      <c r="D838" s="290"/>
      <c r="E838" s="290"/>
      <c r="F838" s="291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ht="14.25" customHeight="1">
      <c r="A839" s="290"/>
      <c r="B839" s="290"/>
      <c r="C839" s="290"/>
      <c r="D839" s="290"/>
      <c r="E839" s="290"/>
      <c r="F839" s="291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ht="14.25" customHeight="1">
      <c r="A840" s="290"/>
      <c r="B840" s="290"/>
      <c r="C840" s="290"/>
      <c r="D840" s="290"/>
      <c r="E840" s="290"/>
      <c r="F840" s="291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ht="14.25" customHeight="1">
      <c r="A841" s="290"/>
      <c r="B841" s="290"/>
      <c r="C841" s="290"/>
      <c r="D841" s="290"/>
      <c r="E841" s="290"/>
      <c r="F841" s="291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ht="14.25" customHeight="1">
      <c r="A842" s="290"/>
      <c r="B842" s="290"/>
      <c r="C842" s="290"/>
      <c r="D842" s="290"/>
      <c r="E842" s="290"/>
      <c r="F842" s="291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ht="14.25" customHeight="1">
      <c r="A843" s="290"/>
      <c r="B843" s="290"/>
      <c r="C843" s="290"/>
      <c r="D843" s="290"/>
      <c r="E843" s="290"/>
      <c r="F843" s="291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ht="14.25" customHeight="1">
      <c r="A844" s="290"/>
      <c r="B844" s="290"/>
      <c r="C844" s="290"/>
      <c r="D844" s="290"/>
      <c r="E844" s="290"/>
      <c r="F844" s="291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ht="14.25" customHeight="1">
      <c r="A845" s="290"/>
      <c r="B845" s="290"/>
      <c r="C845" s="290"/>
      <c r="D845" s="290"/>
      <c r="E845" s="290"/>
      <c r="F845" s="291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ht="14.25" customHeight="1">
      <c r="A846" s="290"/>
      <c r="B846" s="290"/>
      <c r="C846" s="290"/>
      <c r="D846" s="290"/>
      <c r="E846" s="290"/>
      <c r="F846" s="291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ht="14.25" customHeight="1">
      <c r="A847" s="290"/>
      <c r="B847" s="290"/>
      <c r="C847" s="290"/>
      <c r="D847" s="290"/>
      <c r="E847" s="290"/>
      <c r="F847" s="291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ht="14.25" customHeight="1">
      <c r="A848" s="290"/>
      <c r="B848" s="290"/>
      <c r="C848" s="290"/>
      <c r="D848" s="290"/>
      <c r="E848" s="290"/>
      <c r="F848" s="291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ht="14.25" customHeight="1">
      <c r="A849" s="290"/>
      <c r="B849" s="290"/>
      <c r="C849" s="290"/>
      <c r="D849" s="290"/>
      <c r="E849" s="290"/>
      <c r="F849" s="291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ht="14.25" customHeight="1">
      <c r="A850" s="290"/>
      <c r="B850" s="290"/>
      <c r="C850" s="290"/>
      <c r="D850" s="290"/>
      <c r="E850" s="290"/>
      <c r="F850" s="291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ht="14.25" customHeight="1">
      <c r="A851" s="290"/>
      <c r="B851" s="290"/>
      <c r="C851" s="290"/>
      <c r="D851" s="290"/>
      <c r="E851" s="290"/>
      <c r="F851" s="291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ht="14.25" customHeight="1">
      <c r="A852" s="290"/>
      <c r="B852" s="290"/>
      <c r="C852" s="290"/>
      <c r="D852" s="290"/>
      <c r="E852" s="290"/>
      <c r="F852" s="291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ht="14.25" customHeight="1">
      <c r="A853" s="290"/>
      <c r="B853" s="290"/>
      <c r="C853" s="290"/>
      <c r="D853" s="290"/>
      <c r="E853" s="290"/>
      <c r="F853" s="291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ht="14.25" customHeight="1">
      <c r="A854" s="290"/>
      <c r="B854" s="290"/>
      <c r="C854" s="290"/>
      <c r="D854" s="290"/>
      <c r="E854" s="290"/>
      <c r="F854" s="291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  <row r="855" spans="1:26" ht="14.25" customHeight="1">
      <c r="A855" s="290"/>
      <c r="B855" s="290"/>
      <c r="C855" s="290"/>
      <c r="D855" s="290"/>
      <c r="E855" s="290"/>
      <c r="F855" s="291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</row>
    <row r="856" spans="1:26" ht="14.25" customHeight="1">
      <c r="A856" s="290"/>
      <c r="B856" s="290"/>
      <c r="C856" s="290"/>
      <c r="D856" s="290"/>
      <c r="E856" s="290"/>
      <c r="F856" s="291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</row>
    <row r="857" spans="1:26" ht="14.25" customHeight="1">
      <c r="A857" s="290"/>
      <c r="B857" s="290"/>
      <c r="C857" s="290"/>
      <c r="D857" s="290"/>
      <c r="E857" s="290"/>
      <c r="F857" s="291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</row>
    <row r="858" spans="1:26" ht="14.25" customHeight="1">
      <c r="A858" s="290"/>
      <c r="B858" s="290"/>
      <c r="C858" s="290"/>
      <c r="D858" s="290"/>
      <c r="E858" s="290"/>
      <c r="F858" s="291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</row>
    <row r="859" spans="1:26" ht="14.25" customHeight="1">
      <c r="A859" s="290"/>
      <c r="B859" s="290"/>
      <c r="C859" s="290"/>
      <c r="D859" s="290"/>
      <c r="E859" s="290"/>
      <c r="F859" s="291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</row>
    <row r="860" spans="1:26" ht="14.25" customHeight="1">
      <c r="A860" s="290"/>
      <c r="B860" s="290"/>
      <c r="C860" s="290"/>
      <c r="D860" s="290"/>
      <c r="E860" s="290"/>
      <c r="F860" s="291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</row>
    <row r="861" spans="1:26" ht="14.25" customHeight="1">
      <c r="A861" s="290"/>
      <c r="B861" s="290"/>
      <c r="C861" s="290"/>
      <c r="D861" s="290"/>
      <c r="E861" s="290"/>
      <c r="F861" s="291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</row>
    <row r="862" spans="1:26" ht="14.25" customHeight="1">
      <c r="A862" s="290"/>
      <c r="B862" s="290"/>
      <c r="C862" s="290"/>
      <c r="D862" s="290"/>
      <c r="E862" s="290"/>
      <c r="F862" s="291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</row>
    <row r="863" spans="1:26" ht="14.25" customHeight="1">
      <c r="A863" s="290"/>
      <c r="B863" s="290"/>
      <c r="C863" s="290"/>
      <c r="D863" s="290"/>
      <c r="E863" s="290"/>
      <c r="F863" s="291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</row>
    <row r="864" spans="1:26" ht="14.25" customHeight="1">
      <c r="A864" s="290"/>
      <c r="B864" s="290"/>
      <c r="C864" s="290"/>
      <c r="D864" s="290"/>
      <c r="E864" s="290"/>
      <c r="F864" s="291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</row>
    <row r="865" spans="1:26" ht="14.25" customHeight="1">
      <c r="A865" s="290"/>
      <c r="B865" s="290"/>
      <c r="C865" s="290"/>
      <c r="D865" s="290"/>
      <c r="E865" s="290"/>
      <c r="F865" s="291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</row>
    <row r="866" spans="1:26" ht="14.25" customHeight="1">
      <c r="A866" s="290"/>
      <c r="B866" s="290"/>
      <c r="C866" s="290"/>
      <c r="D866" s="290"/>
      <c r="E866" s="290"/>
      <c r="F866" s="291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</row>
    <row r="867" spans="1:26" ht="14.25" customHeight="1">
      <c r="A867" s="290"/>
      <c r="B867" s="290"/>
      <c r="C867" s="290"/>
      <c r="D867" s="290"/>
      <c r="E867" s="290"/>
      <c r="F867" s="291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</row>
    <row r="868" spans="1:26" ht="14.25" customHeight="1">
      <c r="A868" s="290"/>
      <c r="B868" s="290"/>
      <c r="C868" s="290"/>
      <c r="D868" s="290"/>
      <c r="E868" s="290"/>
      <c r="F868" s="291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</row>
    <row r="869" spans="1:26" ht="14.25" customHeight="1">
      <c r="A869" s="290"/>
      <c r="B869" s="290"/>
      <c r="C869" s="290"/>
      <c r="D869" s="290"/>
      <c r="E869" s="290"/>
      <c r="F869" s="291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</row>
    <row r="870" spans="1:26" ht="14.25" customHeight="1">
      <c r="A870" s="290"/>
      <c r="B870" s="290"/>
      <c r="C870" s="290"/>
      <c r="D870" s="290"/>
      <c r="E870" s="290"/>
      <c r="F870" s="291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</row>
    <row r="871" spans="1:26" ht="14.25" customHeight="1">
      <c r="A871" s="290"/>
      <c r="B871" s="290"/>
      <c r="C871" s="290"/>
      <c r="D871" s="290"/>
      <c r="E871" s="290"/>
      <c r="F871" s="291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</row>
    <row r="872" spans="1:26" ht="14.25" customHeight="1">
      <c r="A872" s="290"/>
      <c r="B872" s="290"/>
      <c r="C872" s="290"/>
      <c r="D872" s="290"/>
      <c r="E872" s="290"/>
      <c r="F872" s="291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</row>
    <row r="873" spans="1:26" ht="14.25" customHeight="1">
      <c r="A873" s="290"/>
      <c r="B873" s="290"/>
      <c r="C873" s="290"/>
      <c r="D873" s="290"/>
      <c r="E873" s="290"/>
      <c r="F873" s="291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</row>
    <row r="874" spans="1:26" ht="14.25" customHeight="1">
      <c r="A874" s="290"/>
      <c r="B874" s="290"/>
      <c r="C874" s="290"/>
      <c r="D874" s="290"/>
      <c r="E874" s="290"/>
      <c r="F874" s="291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</row>
    <row r="875" spans="1:26" ht="14.25" customHeight="1">
      <c r="A875" s="290"/>
      <c r="B875" s="290"/>
      <c r="C875" s="290"/>
      <c r="D875" s="290"/>
      <c r="E875" s="290"/>
      <c r="F875" s="291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</row>
    <row r="876" spans="1:26" ht="14.25" customHeight="1">
      <c r="A876" s="290"/>
      <c r="B876" s="290"/>
      <c r="C876" s="290"/>
      <c r="D876" s="290"/>
      <c r="E876" s="290"/>
      <c r="F876" s="291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</row>
    <row r="877" spans="1:26" ht="14.25" customHeight="1">
      <c r="A877" s="290"/>
      <c r="B877" s="290"/>
      <c r="C877" s="290"/>
      <c r="D877" s="290"/>
      <c r="E877" s="290"/>
      <c r="F877" s="291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</row>
    <row r="878" spans="1:26" ht="14.25" customHeight="1">
      <c r="A878" s="290"/>
      <c r="B878" s="290"/>
      <c r="C878" s="290"/>
      <c r="D878" s="290"/>
      <c r="E878" s="290"/>
      <c r="F878" s="291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</row>
    <row r="879" spans="1:26" ht="14.25" customHeight="1">
      <c r="A879" s="290"/>
      <c r="B879" s="290"/>
      <c r="C879" s="290"/>
      <c r="D879" s="290"/>
      <c r="E879" s="290"/>
      <c r="F879" s="291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</row>
    <row r="880" spans="1:26" ht="14.25" customHeight="1">
      <c r="A880" s="290"/>
      <c r="B880" s="290"/>
      <c r="C880" s="290"/>
      <c r="D880" s="290"/>
      <c r="E880" s="290"/>
      <c r="F880" s="291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</row>
    <row r="881" spans="1:26" ht="14.25" customHeight="1">
      <c r="A881" s="290"/>
      <c r="B881" s="290"/>
      <c r="C881" s="290"/>
      <c r="D881" s="290"/>
      <c r="E881" s="290"/>
      <c r="F881" s="291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</row>
    <row r="882" spans="1:26" ht="14.25" customHeight="1">
      <c r="A882" s="290"/>
      <c r="B882" s="290"/>
      <c r="C882" s="290"/>
      <c r="D882" s="290"/>
      <c r="E882" s="290"/>
      <c r="F882" s="291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</row>
    <row r="883" spans="1:26" ht="14.25" customHeight="1">
      <c r="A883" s="290"/>
      <c r="B883" s="290"/>
      <c r="C883" s="290"/>
      <c r="D883" s="290"/>
      <c r="E883" s="290"/>
      <c r="F883" s="291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</row>
    <row r="884" spans="1:26" ht="14.25" customHeight="1">
      <c r="A884" s="290"/>
      <c r="B884" s="290"/>
      <c r="C884" s="290"/>
      <c r="D884" s="290"/>
      <c r="E884" s="290"/>
      <c r="F884" s="291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</row>
    <row r="885" spans="1:26" ht="14.25" customHeight="1">
      <c r="A885" s="290"/>
      <c r="B885" s="290"/>
      <c r="C885" s="290"/>
      <c r="D885" s="290"/>
      <c r="E885" s="290"/>
      <c r="F885" s="291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</row>
    <row r="886" spans="1:26" ht="14.25" customHeight="1">
      <c r="A886" s="290"/>
      <c r="B886" s="290"/>
      <c r="C886" s="290"/>
      <c r="D886" s="290"/>
      <c r="E886" s="290"/>
      <c r="F886" s="291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</row>
    <row r="887" spans="1:26" ht="14.25" customHeight="1">
      <c r="A887" s="290"/>
      <c r="B887" s="290"/>
      <c r="C887" s="290"/>
      <c r="D887" s="290"/>
      <c r="E887" s="290"/>
      <c r="F887" s="291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</row>
    <row r="888" spans="1:26" ht="14.25" customHeight="1">
      <c r="A888" s="290"/>
      <c r="B888" s="290"/>
      <c r="C888" s="290"/>
      <c r="D888" s="290"/>
      <c r="E888" s="290"/>
      <c r="F888" s="291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</row>
    <row r="889" spans="1:26" ht="14.25" customHeight="1">
      <c r="A889" s="290"/>
      <c r="B889" s="290"/>
      <c r="C889" s="290"/>
      <c r="D889" s="290"/>
      <c r="E889" s="290"/>
      <c r="F889" s="291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</row>
    <row r="890" spans="1:26" ht="14.25" customHeight="1">
      <c r="A890" s="290"/>
      <c r="B890" s="290"/>
      <c r="C890" s="290"/>
      <c r="D890" s="290"/>
      <c r="E890" s="290"/>
      <c r="F890" s="291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</row>
    <row r="891" spans="1:26" ht="14.25" customHeight="1">
      <c r="A891" s="290"/>
      <c r="B891" s="290"/>
      <c r="C891" s="290"/>
      <c r="D891" s="290"/>
      <c r="E891" s="290"/>
      <c r="F891" s="291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</row>
    <row r="892" spans="1:26" ht="14.25" customHeight="1">
      <c r="A892" s="290"/>
      <c r="B892" s="290"/>
      <c r="C892" s="290"/>
      <c r="D892" s="290"/>
      <c r="E892" s="290"/>
      <c r="F892" s="291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</row>
    <row r="893" spans="1:26" ht="14.25" customHeight="1">
      <c r="A893" s="290"/>
      <c r="B893" s="290"/>
      <c r="C893" s="290"/>
      <c r="D893" s="290"/>
      <c r="E893" s="290"/>
      <c r="F893" s="291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</row>
    <row r="894" spans="1:26" ht="14.25" customHeight="1">
      <c r="A894" s="290"/>
      <c r="B894" s="290"/>
      <c r="C894" s="290"/>
      <c r="D894" s="290"/>
      <c r="E894" s="290"/>
      <c r="F894" s="291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</row>
    <row r="895" spans="1:26" ht="14.25" customHeight="1">
      <c r="A895" s="290"/>
      <c r="B895" s="290"/>
      <c r="C895" s="290"/>
      <c r="D895" s="290"/>
      <c r="E895" s="290"/>
      <c r="F895" s="291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</row>
    <row r="896" spans="1:26" ht="14.25" customHeight="1">
      <c r="A896" s="290"/>
      <c r="B896" s="290"/>
      <c r="C896" s="290"/>
      <c r="D896" s="290"/>
      <c r="E896" s="290"/>
      <c r="F896" s="291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</row>
    <row r="897" spans="1:26" ht="14.25" customHeight="1">
      <c r="A897" s="290"/>
      <c r="B897" s="290"/>
      <c r="C897" s="290"/>
      <c r="D897" s="290"/>
      <c r="E897" s="290"/>
      <c r="F897" s="291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</row>
    <row r="898" spans="1:26" ht="14.25" customHeight="1">
      <c r="A898" s="290"/>
      <c r="B898" s="290"/>
      <c r="C898" s="290"/>
      <c r="D898" s="290"/>
      <c r="E898" s="290"/>
      <c r="F898" s="291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</row>
    <row r="899" spans="1:26" ht="14.25" customHeight="1">
      <c r="A899" s="290"/>
      <c r="B899" s="290"/>
      <c r="C899" s="290"/>
      <c r="D899" s="290"/>
      <c r="E899" s="290"/>
      <c r="F899" s="291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</row>
    <row r="900" spans="1:26" ht="14.25" customHeight="1">
      <c r="A900" s="290"/>
      <c r="B900" s="290"/>
      <c r="C900" s="290"/>
      <c r="D900" s="290"/>
      <c r="E900" s="290"/>
      <c r="F900" s="291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</row>
    <row r="901" spans="1:26" ht="14.25" customHeight="1">
      <c r="A901" s="290"/>
      <c r="B901" s="290"/>
      <c r="C901" s="290"/>
      <c r="D901" s="290"/>
      <c r="E901" s="290"/>
      <c r="F901" s="291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</row>
    <row r="902" spans="1:26" ht="14.25" customHeight="1">
      <c r="A902" s="290"/>
      <c r="B902" s="290"/>
      <c r="C902" s="290"/>
      <c r="D902" s="290"/>
      <c r="E902" s="290"/>
      <c r="F902" s="291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</row>
    <row r="903" spans="1:26" ht="14.25" customHeight="1">
      <c r="A903" s="290"/>
      <c r="B903" s="290"/>
      <c r="C903" s="290"/>
      <c r="D903" s="290"/>
      <c r="E903" s="290"/>
      <c r="F903" s="291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</row>
    <row r="904" spans="1:26" ht="14.25" customHeight="1">
      <c r="A904" s="290"/>
      <c r="B904" s="290"/>
      <c r="C904" s="290"/>
      <c r="D904" s="290"/>
      <c r="E904" s="290"/>
      <c r="F904" s="291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</row>
    <row r="905" spans="1:26" ht="14.25" customHeight="1">
      <c r="A905" s="290"/>
      <c r="B905" s="290"/>
      <c r="C905" s="290"/>
      <c r="D905" s="290"/>
      <c r="E905" s="290"/>
      <c r="F905" s="291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</row>
    <row r="906" spans="1:26" ht="14.25" customHeight="1">
      <c r="A906" s="290"/>
      <c r="B906" s="290"/>
      <c r="C906" s="290"/>
      <c r="D906" s="290"/>
      <c r="E906" s="290"/>
      <c r="F906" s="291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</row>
    <row r="907" spans="1:26" ht="14.25" customHeight="1">
      <c r="A907" s="290"/>
      <c r="B907" s="290"/>
      <c r="C907" s="290"/>
      <c r="D907" s="290"/>
      <c r="E907" s="290"/>
      <c r="F907" s="291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</row>
    <row r="908" spans="1:26" ht="14.25" customHeight="1">
      <c r="A908" s="290"/>
      <c r="B908" s="290"/>
      <c r="C908" s="290"/>
      <c r="D908" s="290"/>
      <c r="E908" s="290"/>
      <c r="F908" s="291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</row>
    <row r="909" spans="1:26" ht="14.25" customHeight="1">
      <c r="A909" s="290"/>
      <c r="B909" s="290"/>
      <c r="C909" s="290"/>
      <c r="D909" s="290"/>
      <c r="E909" s="290"/>
      <c r="F909" s="291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</row>
    <row r="910" spans="1:26" ht="14.25" customHeight="1">
      <c r="A910" s="290"/>
      <c r="B910" s="290"/>
      <c r="C910" s="290"/>
      <c r="D910" s="290"/>
      <c r="E910" s="290"/>
      <c r="F910" s="291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</row>
    <row r="911" spans="1:26" ht="14.25" customHeight="1">
      <c r="A911" s="290"/>
      <c r="B911" s="290"/>
      <c r="C911" s="290"/>
      <c r="D911" s="290"/>
      <c r="E911" s="290"/>
      <c r="F911" s="291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</row>
    <row r="912" spans="1:26" ht="14.25" customHeight="1">
      <c r="A912" s="290"/>
      <c r="B912" s="290"/>
      <c r="C912" s="290"/>
      <c r="D912" s="290"/>
      <c r="E912" s="290"/>
      <c r="F912" s="291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</row>
    <row r="913" spans="1:26" ht="14.25" customHeight="1">
      <c r="A913" s="290"/>
      <c r="B913" s="290"/>
      <c r="C913" s="290"/>
      <c r="D913" s="290"/>
      <c r="E913" s="290"/>
      <c r="F913" s="291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</row>
    <row r="914" spans="1:26" ht="14.25" customHeight="1">
      <c r="A914" s="290"/>
      <c r="B914" s="290"/>
      <c r="C914" s="290"/>
      <c r="D914" s="290"/>
      <c r="E914" s="290"/>
      <c r="F914" s="291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</row>
    <row r="915" spans="1:26" ht="14.25" customHeight="1">
      <c r="A915" s="290"/>
      <c r="B915" s="290"/>
      <c r="C915" s="290"/>
      <c r="D915" s="290"/>
      <c r="E915" s="290"/>
      <c r="F915" s="291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</row>
    <row r="916" spans="1:26" ht="14.25" customHeight="1">
      <c r="A916" s="290"/>
      <c r="B916" s="290"/>
      <c r="C916" s="290"/>
      <c r="D916" s="290"/>
      <c r="E916" s="290"/>
      <c r="F916" s="291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</row>
    <row r="917" spans="1:26" ht="14.25" customHeight="1">
      <c r="A917" s="290"/>
      <c r="B917" s="290"/>
      <c r="C917" s="290"/>
      <c r="D917" s="290"/>
      <c r="E917" s="290"/>
      <c r="F917" s="291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</row>
    <row r="918" spans="1:26" ht="14.25" customHeight="1">
      <c r="A918" s="290"/>
      <c r="B918" s="290"/>
      <c r="C918" s="290"/>
      <c r="D918" s="290"/>
      <c r="E918" s="290"/>
      <c r="F918" s="291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</row>
    <row r="919" spans="1:26" ht="14.25" customHeight="1">
      <c r="A919" s="290"/>
      <c r="B919" s="290"/>
      <c r="C919" s="290"/>
      <c r="D919" s="290"/>
      <c r="E919" s="290"/>
      <c r="F919" s="291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</row>
    <row r="920" spans="1:26" ht="14.25" customHeight="1">
      <c r="A920" s="290"/>
      <c r="B920" s="290"/>
      <c r="C920" s="290"/>
      <c r="D920" s="290"/>
      <c r="E920" s="290"/>
      <c r="F920" s="291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</row>
    <row r="921" spans="1:26" ht="14.25" customHeight="1">
      <c r="A921" s="290"/>
      <c r="B921" s="290"/>
      <c r="C921" s="290"/>
      <c r="D921" s="290"/>
      <c r="E921" s="290"/>
      <c r="F921" s="291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</row>
    <row r="922" spans="1:26" ht="14.25" customHeight="1">
      <c r="A922" s="290"/>
      <c r="B922" s="290"/>
      <c r="C922" s="290"/>
      <c r="D922" s="290"/>
      <c r="E922" s="290"/>
      <c r="F922" s="291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</row>
    <row r="923" spans="1:26" ht="14.25" customHeight="1">
      <c r="A923" s="290"/>
      <c r="B923" s="290"/>
      <c r="C923" s="290"/>
      <c r="D923" s="290"/>
      <c r="E923" s="290"/>
      <c r="F923" s="291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</row>
    <row r="924" spans="1:26" ht="14.25" customHeight="1">
      <c r="A924" s="290"/>
      <c r="B924" s="290"/>
      <c r="C924" s="290"/>
      <c r="D924" s="290"/>
      <c r="E924" s="290"/>
      <c r="F924" s="291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</row>
    <row r="925" spans="1:26" ht="14.25" customHeight="1">
      <c r="A925" s="290"/>
      <c r="B925" s="290"/>
      <c r="C925" s="290"/>
      <c r="D925" s="290"/>
      <c r="E925" s="290"/>
      <c r="F925" s="291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</row>
    <row r="926" spans="1:26" ht="14.25" customHeight="1">
      <c r="A926" s="290"/>
      <c r="B926" s="290"/>
      <c r="C926" s="290"/>
      <c r="D926" s="290"/>
      <c r="E926" s="290"/>
      <c r="F926" s="291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</row>
    <row r="927" spans="1:26" ht="14.25" customHeight="1">
      <c r="A927" s="290"/>
      <c r="B927" s="290"/>
      <c r="C927" s="290"/>
      <c r="D927" s="290"/>
      <c r="E927" s="290"/>
      <c r="F927" s="291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</row>
    <row r="928" spans="1:26" ht="14.25" customHeight="1">
      <c r="A928" s="290"/>
      <c r="B928" s="290"/>
      <c r="C928" s="290"/>
      <c r="D928" s="290"/>
      <c r="E928" s="290"/>
      <c r="F928" s="291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</row>
    <row r="929" spans="1:26" ht="14.25" customHeight="1">
      <c r="A929" s="290"/>
      <c r="B929" s="290"/>
      <c r="C929" s="290"/>
      <c r="D929" s="290"/>
      <c r="E929" s="290"/>
      <c r="F929" s="291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</row>
    <row r="930" spans="1:26" ht="14.25" customHeight="1">
      <c r="A930" s="290"/>
      <c r="B930" s="290"/>
      <c r="C930" s="290"/>
      <c r="D930" s="290"/>
      <c r="E930" s="290"/>
      <c r="F930" s="291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</row>
    <row r="931" spans="1:26" ht="14.25" customHeight="1">
      <c r="A931" s="290"/>
      <c r="B931" s="290"/>
      <c r="C931" s="290"/>
      <c r="D931" s="290"/>
      <c r="E931" s="290"/>
      <c r="F931" s="291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</row>
    <row r="932" spans="1:26" ht="14.25" customHeight="1">
      <c r="A932" s="290"/>
      <c r="B932" s="290"/>
      <c r="C932" s="290"/>
      <c r="D932" s="290"/>
      <c r="E932" s="290"/>
      <c r="F932" s="291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</row>
    <row r="933" spans="1:26" ht="14.25" customHeight="1">
      <c r="A933" s="290"/>
      <c r="B933" s="290"/>
      <c r="C933" s="290"/>
      <c r="D933" s="290"/>
      <c r="E933" s="290"/>
      <c r="F933" s="291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</row>
    <row r="934" spans="1:26" ht="14.25" customHeight="1">
      <c r="A934" s="290"/>
      <c r="B934" s="290"/>
      <c r="C934" s="290"/>
      <c r="D934" s="290"/>
      <c r="E934" s="290"/>
      <c r="F934" s="291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</row>
    <row r="935" spans="1:26" ht="14.25" customHeight="1">
      <c r="A935" s="290"/>
      <c r="B935" s="290"/>
      <c r="C935" s="290"/>
      <c r="D935" s="290"/>
      <c r="E935" s="290"/>
      <c r="F935" s="291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</row>
    <row r="936" spans="1:26" ht="14.25" customHeight="1">
      <c r="A936" s="290"/>
      <c r="B936" s="290"/>
      <c r="C936" s="290"/>
      <c r="D936" s="290"/>
      <c r="E936" s="290"/>
      <c r="F936" s="291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</row>
    <row r="937" spans="1:26" ht="14.25" customHeight="1">
      <c r="A937" s="290"/>
      <c r="B937" s="290"/>
      <c r="C937" s="290"/>
      <c r="D937" s="290"/>
      <c r="E937" s="290"/>
      <c r="F937" s="291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</row>
    <row r="938" spans="1:26" ht="14.25" customHeight="1">
      <c r="A938" s="290"/>
      <c r="B938" s="290"/>
      <c r="C938" s="290"/>
      <c r="D938" s="290"/>
      <c r="E938" s="290"/>
      <c r="F938" s="291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</row>
    <row r="939" spans="1:26" ht="14.25" customHeight="1">
      <c r="A939" s="290"/>
      <c r="B939" s="290"/>
      <c r="C939" s="290"/>
      <c r="D939" s="290"/>
      <c r="E939" s="290"/>
      <c r="F939" s="291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</row>
    <row r="940" spans="1:26" ht="14.25" customHeight="1">
      <c r="A940" s="290"/>
      <c r="B940" s="290"/>
      <c r="C940" s="290"/>
      <c r="D940" s="290"/>
      <c r="E940" s="290"/>
      <c r="F940" s="291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</row>
    <row r="941" spans="1:26" ht="14.25" customHeight="1">
      <c r="A941" s="290"/>
      <c r="B941" s="290"/>
      <c r="C941" s="290"/>
      <c r="D941" s="290"/>
      <c r="E941" s="290"/>
      <c r="F941" s="291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</row>
    <row r="942" spans="1:26" ht="14.25" customHeight="1">
      <c r="A942" s="290"/>
      <c r="B942" s="290"/>
      <c r="C942" s="290"/>
      <c r="D942" s="290"/>
      <c r="E942" s="290"/>
      <c r="F942" s="291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</row>
    <row r="943" spans="1:26" ht="14.25" customHeight="1">
      <c r="A943" s="290"/>
      <c r="B943" s="290"/>
      <c r="C943" s="290"/>
      <c r="D943" s="290"/>
      <c r="E943" s="290"/>
      <c r="F943" s="291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</row>
    <row r="944" spans="1:26" ht="14.25" customHeight="1">
      <c r="A944" s="290"/>
      <c r="B944" s="290"/>
      <c r="C944" s="290"/>
      <c r="D944" s="290"/>
      <c r="E944" s="290"/>
      <c r="F944" s="291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</row>
    <row r="945" spans="1:26" ht="14.25" customHeight="1">
      <c r="A945" s="290"/>
      <c r="B945" s="290"/>
      <c r="C945" s="290"/>
      <c r="D945" s="290"/>
      <c r="E945" s="290"/>
      <c r="F945" s="291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</row>
    <row r="946" spans="1:26" ht="14.25" customHeight="1">
      <c r="A946" s="290"/>
      <c r="B946" s="290"/>
      <c r="C946" s="290"/>
      <c r="D946" s="290"/>
      <c r="E946" s="290"/>
      <c r="F946" s="291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</row>
    <row r="947" spans="1:26" ht="14.25" customHeight="1">
      <c r="A947" s="290"/>
      <c r="B947" s="290"/>
      <c r="C947" s="290"/>
      <c r="D947" s="290"/>
      <c r="E947" s="290"/>
      <c r="F947" s="291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</row>
    <row r="948" spans="1:26" ht="14.25" customHeight="1">
      <c r="A948" s="290"/>
      <c r="B948" s="290"/>
      <c r="C948" s="290"/>
      <c r="D948" s="290"/>
      <c r="E948" s="290"/>
      <c r="F948" s="291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</row>
    <row r="949" spans="1:26" ht="14.25" customHeight="1">
      <c r="A949" s="290"/>
      <c r="B949" s="290"/>
      <c r="C949" s="290"/>
      <c r="D949" s="290"/>
      <c r="E949" s="290"/>
      <c r="F949" s="291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</row>
    <row r="950" spans="1:26" ht="14.25" customHeight="1">
      <c r="A950" s="290"/>
      <c r="B950" s="290"/>
      <c r="C950" s="290"/>
      <c r="D950" s="290"/>
      <c r="E950" s="290"/>
      <c r="F950" s="291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</row>
    <row r="951" spans="1:26" ht="14.25" customHeight="1">
      <c r="A951" s="290"/>
      <c r="B951" s="290"/>
      <c r="C951" s="290"/>
      <c r="D951" s="290"/>
      <c r="E951" s="290"/>
      <c r="F951" s="291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</row>
    <row r="952" spans="1:26" ht="14.25" customHeight="1">
      <c r="A952" s="290"/>
      <c r="B952" s="290"/>
      <c r="C952" s="290"/>
      <c r="D952" s="290"/>
      <c r="E952" s="290"/>
      <c r="F952" s="291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</row>
    <row r="953" spans="1:26" ht="14.25" customHeight="1">
      <c r="A953" s="290"/>
      <c r="B953" s="290"/>
      <c r="C953" s="290"/>
      <c r="D953" s="290"/>
      <c r="E953" s="290"/>
      <c r="F953" s="291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</row>
    <row r="954" spans="1:26" ht="14.25" customHeight="1">
      <c r="A954" s="290"/>
      <c r="B954" s="290"/>
      <c r="C954" s="290"/>
      <c r="D954" s="290"/>
      <c r="E954" s="290"/>
      <c r="F954" s="291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</row>
    <row r="955" spans="1:26" ht="14.25" customHeight="1">
      <c r="A955" s="290"/>
      <c r="B955" s="290"/>
      <c r="C955" s="290"/>
      <c r="D955" s="290"/>
      <c r="E955" s="290"/>
      <c r="F955" s="291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</row>
    <row r="956" spans="1:26" ht="14.25" customHeight="1">
      <c r="A956" s="290"/>
      <c r="B956" s="290"/>
      <c r="C956" s="290"/>
      <c r="D956" s="290"/>
      <c r="E956" s="290"/>
      <c r="F956" s="291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</row>
    <row r="957" spans="1:26" ht="14.25" customHeight="1">
      <c r="A957" s="290"/>
      <c r="B957" s="290"/>
      <c r="C957" s="290"/>
      <c r="D957" s="290"/>
      <c r="E957" s="290"/>
      <c r="F957" s="291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</row>
    <row r="958" spans="1:26" ht="14.25" customHeight="1">
      <c r="A958" s="290"/>
      <c r="B958" s="290"/>
      <c r="C958" s="290"/>
      <c r="D958" s="290"/>
      <c r="E958" s="290"/>
      <c r="F958" s="291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</row>
    <row r="959" spans="1:26" ht="14.25" customHeight="1">
      <c r="A959" s="290"/>
      <c r="B959" s="290"/>
      <c r="C959" s="290"/>
      <c r="D959" s="290"/>
      <c r="E959" s="290"/>
      <c r="F959" s="291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</row>
    <row r="960" spans="1:26" ht="14.25" customHeight="1">
      <c r="A960" s="290"/>
      <c r="B960" s="290"/>
      <c r="C960" s="290"/>
      <c r="D960" s="290"/>
      <c r="E960" s="290"/>
      <c r="F960" s="291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</row>
    <row r="961" spans="1:26" ht="14.25" customHeight="1">
      <c r="A961" s="290"/>
      <c r="B961" s="290"/>
      <c r="C961" s="290"/>
      <c r="D961" s="290"/>
      <c r="E961" s="290"/>
      <c r="F961" s="291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</row>
    <row r="962" spans="1:26" ht="14.25" customHeight="1">
      <c r="A962" s="290"/>
      <c r="B962" s="290"/>
      <c r="C962" s="290"/>
      <c r="D962" s="290"/>
      <c r="E962" s="290"/>
      <c r="F962" s="291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</row>
    <row r="963" spans="1:26" ht="14.25" customHeight="1">
      <c r="A963" s="290"/>
      <c r="B963" s="290"/>
      <c r="C963" s="290"/>
      <c r="D963" s="290"/>
      <c r="E963" s="290"/>
      <c r="F963" s="291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</row>
    <row r="964" spans="1:26" ht="14.25" customHeight="1">
      <c r="A964" s="290"/>
      <c r="B964" s="290"/>
      <c r="C964" s="290"/>
      <c r="D964" s="290"/>
      <c r="E964" s="290"/>
      <c r="F964" s="291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</row>
    <row r="965" spans="1:26" ht="14.25" customHeight="1">
      <c r="A965" s="290"/>
      <c r="B965" s="290"/>
      <c r="C965" s="290"/>
      <c r="D965" s="290"/>
      <c r="E965" s="290"/>
      <c r="F965" s="291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</row>
    <row r="966" spans="1:26" ht="14.25" customHeight="1">
      <c r="A966" s="290"/>
      <c r="B966" s="290"/>
      <c r="C966" s="290"/>
      <c r="D966" s="290"/>
      <c r="E966" s="290"/>
      <c r="F966" s="291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</row>
    <row r="967" spans="1:26" ht="14.25" customHeight="1">
      <c r="A967" s="290"/>
      <c r="B967" s="290"/>
      <c r="C967" s="290"/>
      <c r="D967" s="290"/>
      <c r="E967" s="290"/>
      <c r="F967" s="291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</row>
    <row r="968" spans="1:26" ht="14.25" customHeight="1">
      <c r="A968" s="290"/>
      <c r="B968" s="290"/>
      <c r="C968" s="290"/>
      <c r="D968" s="290"/>
      <c r="E968" s="290"/>
      <c r="F968" s="291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</row>
    <row r="969" spans="1:26" ht="14.25" customHeight="1">
      <c r="A969" s="290"/>
      <c r="B969" s="290"/>
      <c r="C969" s="290"/>
      <c r="D969" s="290"/>
      <c r="E969" s="290"/>
      <c r="F969" s="291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</row>
    <row r="970" spans="1:26" ht="14.25" customHeight="1">
      <c r="A970" s="290"/>
      <c r="B970" s="290"/>
      <c r="C970" s="290"/>
      <c r="D970" s="290"/>
      <c r="E970" s="290"/>
      <c r="F970" s="291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</row>
    <row r="971" spans="1:26" ht="14.25" customHeight="1">
      <c r="A971" s="290"/>
      <c r="B971" s="290"/>
      <c r="C971" s="290"/>
      <c r="D971" s="290"/>
      <c r="E971" s="290"/>
      <c r="F971" s="291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</row>
    <row r="972" spans="1:26" ht="14.25" customHeight="1">
      <c r="A972" s="290"/>
      <c r="B972" s="290"/>
      <c r="C972" s="290"/>
      <c r="D972" s="290"/>
      <c r="E972" s="290"/>
      <c r="F972" s="291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</row>
    <row r="973" spans="1:26" ht="14.25" customHeight="1">
      <c r="A973" s="290"/>
      <c r="B973" s="290"/>
      <c r="C973" s="290"/>
      <c r="D973" s="290"/>
      <c r="E973" s="290"/>
      <c r="F973" s="291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</row>
    <row r="974" spans="1:26" ht="14.25" customHeight="1">
      <c r="A974" s="290"/>
      <c r="B974" s="290"/>
      <c r="C974" s="290"/>
      <c r="D974" s="290"/>
      <c r="E974" s="290"/>
      <c r="F974" s="291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</row>
    <row r="975" spans="1:26" ht="14.25" customHeight="1">
      <c r="A975" s="290"/>
      <c r="B975" s="290"/>
      <c r="C975" s="290"/>
      <c r="D975" s="290"/>
      <c r="E975" s="290"/>
      <c r="F975" s="291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</row>
    <row r="976" spans="1:26" ht="14.25" customHeight="1">
      <c r="A976" s="290"/>
      <c r="B976" s="290"/>
      <c r="C976" s="290"/>
      <c r="D976" s="290"/>
      <c r="E976" s="290"/>
      <c r="F976" s="291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</row>
    <row r="977" spans="1:26" ht="14.25" customHeight="1">
      <c r="A977" s="290"/>
      <c r="B977" s="290"/>
      <c r="C977" s="290"/>
      <c r="D977" s="290"/>
      <c r="E977" s="290"/>
      <c r="F977" s="291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</row>
    <row r="978" spans="1:26" ht="14.25" customHeight="1">
      <c r="A978" s="290"/>
      <c r="B978" s="290"/>
      <c r="C978" s="290"/>
      <c r="D978" s="290"/>
      <c r="E978" s="290"/>
      <c r="F978" s="291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</row>
    <row r="979" spans="1:26" ht="14.25" customHeight="1">
      <c r="A979" s="290"/>
      <c r="B979" s="290"/>
      <c r="C979" s="290"/>
      <c r="D979" s="290"/>
      <c r="E979" s="290"/>
      <c r="F979" s="291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</row>
    <row r="980" spans="1:26" ht="14.25" customHeight="1">
      <c r="A980" s="290"/>
      <c r="B980" s="290"/>
      <c r="C980" s="290"/>
      <c r="D980" s="290"/>
      <c r="E980" s="290"/>
      <c r="F980" s="291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</row>
    <row r="981" spans="1:26" ht="14.25" customHeight="1">
      <c r="A981" s="290"/>
      <c r="B981" s="290"/>
      <c r="C981" s="290"/>
      <c r="D981" s="290"/>
      <c r="E981" s="290"/>
      <c r="F981" s="291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</row>
    <row r="982" spans="1:26" ht="14.25" customHeight="1">
      <c r="A982" s="290"/>
      <c r="B982" s="290"/>
      <c r="C982" s="290"/>
      <c r="D982" s="290"/>
      <c r="E982" s="290"/>
      <c r="F982" s="291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</row>
    <row r="983" spans="1:26" ht="14.25" customHeight="1">
      <c r="A983" s="290"/>
      <c r="B983" s="290"/>
      <c r="C983" s="290"/>
      <c r="D983" s="290"/>
      <c r="E983" s="290"/>
      <c r="F983" s="291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</row>
    <row r="984" spans="1:26" ht="14.25" customHeight="1">
      <c r="A984" s="290"/>
      <c r="B984" s="290"/>
      <c r="C984" s="290"/>
      <c r="D984" s="290"/>
      <c r="E984" s="290"/>
      <c r="F984" s="291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</row>
    <row r="985" spans="1:26" ht="14.25" customHeight="1">
      <c r="A985" s="290"/>
      <c r="B985" s="290"/>
      <c r="C985" s="290"/>
      <c r="D985" s="290"/>
      <c r="E985" s="290"/>
      <c r="F985" s="291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</row>
    <row r="986" spans="1:26" ht="14.25" customHeight="1">
      <c r="A986" s="290"/>
      <c r="B986" s="290"/>
      <c r="C986" s="290"/>
      <c r="D986" s="290"/>
      <c r="E986" s="290"/>
      <c r="F986" s="291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</row>
    <row r="987" spans="1:26" ht="14.25" customHeight="1">
      <c r="A987" s="290"/>
      <c r="B987" s="290"/>
      <c r="C987" s="290"/>
      <c r="D987" s="290"/>
      <c r="E987" s="290"/>
      <c r="F987" s="291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</row>
    <row r="988" spans="1:26" ht="14.25" customHeight="1">
      <c r="A988" s="290"/>
      <c r="B988" s="290"/>
      <c r="C988" s="290"/>
      <c r="D988" s="290"/>
      <c r="E988" s="290"/>
      <c r="F988" s="291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</row>
    <row r="989" spans="1:26" ht="14.25" customHeight="1">
      <c r="A989" s="290"/>
      <c r="B989" s="290"/>
      <c r="C989" s="290"/>
      <c r="D989" s="290"/>
      <c r="E989" s="290"/>
      <c r="F989" s="291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</row>
    <row r="990" spans="1:26" ht="14.25" customHeight="1">
      <c r="A990" s="290"/>
      <c r="B990" s="290"/>
      <c r="C990" s="290"/>
      <c r="D990" s="290"/>
      <c r="E990" s="290"/>
      <c r="F990" s="291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</row>
    <row r="991" spans="1:26" ht="14.25" customHeight="1">
      <c r="A991" s="290"/>
      <c r="B991" s="290"/>
      <c r="C991" s="290"/>
      <c r="D991" s="290"/>
      <c r="E991" s="290"/>
      <c r="F991" s="291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</row>
    <row r="992" spans="1:26" ht="14.25" customHeight="1">
      <c r="A992" s="290"/>
      <c r="B992" s="290"/>
      <c r="C992" s="290"/>
      <c r="D992" s="290"/>
      <c r="E992" s="290"/>
      <c r="F992" s="291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</row>
    <row r="993" spans="1:26" ht="14.25" customHeight="1">
      <c r="A993" s="290"/>
      <c r="B993" s="290"/>
      <c r="C993" s="290"/>
      <c r="D993" s="290"/>
      <c r="E993" s="290"/>
      <c r="F993" s="291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</row>
    <row r="994" spans="1:26" ht="14.25" customHeight="1">
      <c r="A994" s="290"/>
      <c r="B994" s="290"/>
      <c r="C994" s="290"/>
      <c r="D994" s="290"/>
      <c r="E994" s="290"/>
      <c r="F994" s="291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</row>
    <row r="995" spans="1:26" ht="14.25" customHeight="1">
      <c r="A995" s="290"/>
      <c r="B995" s="290"/>
      <c r="C995" s="290"/>
      <c r="D995" s="290"/>
      <c r="E995" s="290"/>
      <c r="F995" s="291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</row>
    <row r="996" spans="1:26" ht="14.25" customHeight="1">
      <c r="A996" s="290"/>
      <c r="B996" s="290"/>
      <c r="C996" s="290"/>
      <c r="D996" s="290"/>
      <c r="E996" s="290"/>
      <c r="F996" s="291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</row>
    <row r="997" spans="1:26" ht="14.25" customHeight="1">
      <c r="A997" s="290"/>
      <c r="B997" s="290"/>
      <c r="C997" s="290"/>
      <c r="D997" s="290"/>
      <c r="E997" s="290"/>
      <c r="F997" s="291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</row>
    <row r="998" spans="1:26" ht="14.25" customHeight="1">
      <c r="A998" s="290"/>
      <c r="B998" s="290"/>
      <c r="C998" s="290"/>
      <c r="D998" s="290"/>
      <c r="E998" s="290"/>
      <c r="F998" s="291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</row>
    <row r="999" spans="1:26" ht="14.25" customHeight="1">
      <c r="A999" s="290"/>
      <c r="B999" s="290"/>
      <c r="C999" s="290"/>
      <c r="D999" s="290"/>
      <c r="E999" s="290"/>
      <c r="F999" s="291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</row>
    <row r="1000" spans="1:26" ht="14.25" customHeight="1">
      <c r="A1000" s="290"/>
      <c r="B1000" s="290"/>
      <c r="C1000" s="290"/>
      <c r="D1000" s="290"/>
      <c r="E1000" s="290"/>
      <c r="F1000" s="291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</row>
  </sheetData>
  <pageMargins left="0.511811024" right="0.511811024" top="0.78740157499999996" bottom="0.78740157499999996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11.85546875" customWidth="1"/>
    <col min="2" max="2" width="85.28515625" customWidth="1"/>
    <col min="3" max="3" width="14.7109375" customWidth="1"/>
    <col min="4" max="26" width="8.7109375" customWidth="1"/>
  </cols>
  <sheetData>
    <row r="1" spans="1:26" ht="14.25" customHeight="1">
      <c r="A1" s="319" t="s">
        <v>1723</v>
      </c>
      <c r="B1" s="320" t="s">
        <v>1724</v>
      </c>
      <c r="C1" s="320" t="s">
        <v>1725</v>
      </c>
      <c r="D1" s="320" t="s">
        <v>1726</v>
      </c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ht="14.25" customHeight="1">
      <c r="A2" s="321" t="s">
        <v>1258</v>
      </c>
      <c r="B2" s="322" t="s">
        <v>1727</v>
      </c>
      <c r="C2" s="322"/>
      <c r="D2" s="322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6" ht="14.25" customHeight="1">
      <c r="A3" s="321" t="s">
        <v>1728</v>
      </c>
      <c r="B3" s="322" t="s">
        <v>1729</v>
      </c>
      <c r="C3" s="322"/>
      <c r="D3" s="322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14.25" customHeight="1">
      <c r="A4" s="321" t="s">
        <v>62</v>
      </c>
      <c r="B4" s="322" t="s">
        <v>1730</v>
      </c>
      <c r="C4" s="322"/>
      <c r="D4" s="322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</row>
    <row r="5" spans="1:26" ht="14.25" customHeight="1">
      <c r="A5" s="321"/>
      <c r="B5" s="322"/>
      <c r="C5" s="322"/>
      <c r="D5" s="322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</row>
    <row r="6" spans="1:26" ht="14.25" customHeight="1">
      <c r="A6" s="321" t="s">
        <v>1731</v>
      </c>
      <c r="B6" s="322"/>
      <c r="C6" s="324"/>
      <c r="D6" s="322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</row>
    <row r="7" spans="1:26" ht="14.25" customHeight="1">
      <c r="A7" s="325" t="s">
        <v>371</v>
      </c>
      <c r="B7" s="326" t="s">
        <v>372</v>
      </c>
      <c r="C7" s="327">
        <v>-6000</v>
      </c>
      <c r="D7" s="322" t="s">
        <v>1732</v>
      </c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</row>
    <row r="8" spans="1:26" ht="14.25" customHeight="1">
      <c r="A8" s="325" t="s">
        <v>386</v>
      </c>
      <c r="B8" s="326" t="s">
        <v>388</v>
      </c>
      <c r="C8" s="327">
        <v>-228</v>
      </c>
      <c r="D8" s="322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</row>
    <row r="9" spans="1:26" ht="14.25" customHeight="1">
      <c r="A9" s="325" t="s">
        <v>425</v>
      </c>
      <c r="B9" s="326" t="s">
        <v>426</v>
      </c>
      <c r="C9" s="327">
        <v>-1520.14</v>
      </c>
      <c r="D9" s="322"/>
      <c r="E9" s="323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  <c r="Z9" s="323"/>
    </row>
    <row r="10" spans="1:26" ht="14.25" customHeight="1">
      <c r="A10" s="328">
        <v>45446</v>
      </c>
      <c r="B10" s="326" t="s">
        <v>500</v>
      </c>
      <c r="C10" s="329">
        <v>-1447.7</v>
      </c>
      <c r="D10" s="322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</row>
    <row r="11" spans="1:26" ht="14.25" customHeight="1">
      <c r="A11" s="328">
        <v>45454</v>
      </c>
      <c r="B11" s="330" t="s">
        <v>520</v>
      </c>
      <c r="C11" s="329">
        <v>-714.1</v>
      </c>
      <c r="D11" s="322" t="s">
        <v>1732</v>
      </c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  <c r="X11" s="323"/>
      <c r="Y11" s="323"/>
      <c r="Z11" s="323"/>
    </row>
    <row r="12" spans="1:26" ht="14.25" customHeight="1">
      <c r="A12" s="325" t="s">
        <v>799</v>
      </c>
      <c r="B12" s="331" t="s">
        <v>803</v>
      </c>
      <c r="C12" s="332">
        <v>-1723</v>
      </c>
      <c r="D12" s="322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</row>
    <row r="13" spans="1:26" ht="14.25" customHeight="1">
      <c r="A13" s="333"/>
      <c r="B13" s="334" t="s">
        <v>14</v>
      </c>
      <c r="C13" s="335">
        <f>SUM(C7:C12)</f>
        <v>-11632.94</v>
      </c>
      <c r="D13" s="321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</row>
    <row r="14" spans="1:26" ht="14.25" customHeight="1">
      <c r="A14" s="321"/>
      <c r="B14" s="322"/>
      <c r="C14" s="322"/>
      <c r="D14" s="322"/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3"/>
      <c r="Z14" s="323"/>
    </row>
    <row r="15" spans="1:26" ht="14.25" customHeight="1">
      <c r="A15" s="321"/>
      <c r="B15" s="322"/>
      <c r="C15" s="322"/>
      <c r="D15" s="322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</row>
    <row r="16" spans="1:26" ht="14.25" customHeight="1">
      <c r="A16" s="319"/>
      <c r="B16" s="320"/>
      <c r="C16" s="320"/>
      <c r="D16" s="32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ht="14.25" customHeight="1">
      <c r="A17" s="319"/>
      <c r="B17" s="320"/>
      <c r="C17" s="320"/>
      <c r="D17" s="32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ht="14.25" customHeight="1">
      <c r="A18" s="319"/>
      <c r="B18" s="320"/>
      <c r="C18" s="320"/>
      <c r="D18" s="32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ht="14.25" customHeight="1">
      <c r="A19" s="319"/>
      <c r="B19" s="320"/>
      <c r="C19" s="320"/>
      <c r="D19" s="32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ht="14.25" customHeight="1">
      <c r="A20" s="319"/>
      <c r="B20" s="320"/>
      <c r="C20" s="320"/>
      <c r="D20" s="32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ht="14.25" customHeight="1">
      <c r="A21" s="319"/>
      <c r="B21" s="320"/>
      <c r="C21" s="320"/>
      <c r="D21" s="32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ht="14.25" customHeight="1">
      <c r="A22" s="319"/>
      <c r="B22" s="320"/>
      <c r="C22" s="320"/>
      <c r="D22" s="32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ht="14.25" customHeight="1">
      <c r="A23" s="289"/>
      <c r="C23" s="290"/>
    </row>
    <row r="24" spans="1:26" ht="14.25" customHeight="1">
      <c r="A24" s="289"/>
      <c r="C24" s="290"/>
    </row>
    <row r="25" spans="1:26" ht="14.25" customHeight="1">
      <c r="A25" s="289"/>
      <c r="C25" s="290"/>
    </row>
    <row r="26" spans="1:26" ht="14.25" customHeight="1">
      <c r="A26" s="289"/>
      <c r="C26" s="290"/>
    </row>
    <row r="27" spans="1:26" ht="14.25" customHeight="1">
      <c r="A27" s="289"/>
      <c r="C27" s="290"/>
    </row>
    <row r="28" spans="1:26" ht="14.25" customHeight="1">
      <c r="A28" s="289"/>
      <c r="C28" s="290"/>
    </row>
    <row r="29" spans="1:26" ht="14.25" customHeight="1">
      <c r="A29" s="289"/>
      <c r="C29" s="290"/>
    </row>
    <row r="30" spans="1:26" ht="14.25" customHeight="1">
      <c r="A30" s="289"/>
      <c r="C30" s="290"/>
    </row>
    <row r="31" spans="1:26" ht="14.25" customHeight="1">
      <c r="A31" s="289"/>
      <c r="C31" s="290"/>
    </row>
    <row r="32" spans="1:26" ht="14.25" customHeight="1">
      <c r="A32" s="289"/>
      <c r="C32" s="290"/>
    </row>
    <row r="33" spans="1:3" ht="14.25" customHeight="1">
      <c r="A33" s="289"/>
      <c r="C33" s="290"/>
    </row>
    <row r="34" spans="1:3" ht="14.25" customHeight="1">
      <c r="A34" s="289"/>
      <c r="C34" s="290"/>
    </row>
    <row r="35" spans="1:3" ht="14.25" customHeight="1">
      <c r="A35" s="289"/>
      <c r="C35" s="290"/>
    </row>
    <row r="36" spans="1:3" ht="14.25" customHeight="1">
      <c r="A36" s="289"/>
      <c r="C36" s="290"/>
    </row>
    <row r="37" spans="1:3" ht="14.25" customHeight="1">
      <c r="A37" s="289"/>
      <c r="C37" s="290"/>
    </row>
    <row r="38" spans="1:3" ht="14.25" customHeight="1">
      <c r="A38" s="289"/>
      <c r="C38" s="290"/>
    </row>
    <row r="39" spans="1:3" ht="14.25" customHeight="1">
      <c r="A39" s="289"/>
      <c r="C39" s="290"/>
    </row>
    <row r="40" spans="1:3" ht="14.25" customHeight="1">
      <c r="A40" s="289"/>
      <c r="C40" s="290"/>
    </row>
    <row r="41" spans="1:3" ht="14.25" customHeight="1">
      <c r="A41" s="289"/>
      <c r="C41" s="290"/>
    </row>
    <row r="42" spans="1:3" ht="14.25" customHeight="1">
      <c r="A42" s="289"/>
      <c r="C42" s="290"/>
    </row>
    <row r="43" spans="1:3" ht="14.25" customHeight="1">
      <c r="A43" s="289"/>
      <c r="C43" s="290"/>
    </row>
    <row r="44" spans="1:3" ht="14.25" customHeight="1">
      <c r="A44" s="289"/>
      <c r="C44" s="290"/>
    </row>
    <row r="45" spans="1:3" ht="14.25" customHeight="1">
      <c r="A45" s="289"/>
      <c r="C45" s="290"/>
    </row>
    <row r="46" spans="1:3" ht="14.25" customHeight="1">
      <c r="A46" s="289"/>
      <c r="C46" s="290"/>
    </row>
    <row r="47" spans="1:3" ht="14.25" customHeight="1">
      <c r="A47" s="289"/>
      <c r="C47" s="290"/>
    </row>
    <row r="48" spans="1:3" ht="14.25" customHeight="1">
      <c r="A48" s="289"/>
      <c r="C48" s="290"/>
    </row>
    <row r="49" spans="1:3" ht="14.25" customHeight="1">
      <c r="A49" s="289"/>
      <c r="C49" s="290"/>
    </row>
    <row r="50" spans="1:3" ht="14.25" customHeight="1">
      <c r="A50" s="289"/>
      <c r="C50" s="290"/>
    </row>
    <row r="51" spans="1:3" ht="14.25" customHeight="1">
      <c r="A51" s="289"/>
      <c r="C51" s="290"/>
    </row>
    <row r="52" spans="1:3" ht="14.25" customHeight="1">
      <c r="A52" s="289"/>
      <c r="C52" s="290"/>
    </row>
    <row r="53" spans="1:3" ht="14.25" customHeight="1">
      <c r="A53" s="289"/>
      <c r="C53" s="290"/>
    </row>
    <row r="54" spans="1:3" ht="14.25" customHeight="1">
      <c r="A54" s="289"/>
      <c r="C54" s="290"/>
    </row>
    <row r="55" spans="1:3" ht="14.25" customHeight="1">
      <c r="A55" s="289"/>
      <c r="C55" s="290"/>
    </row>
    <row r="56" spans="1:3" ht="14.25" customHeight="1">
      <c r="A56" s="289"/>
      <c r="C56" s="290"/>
    </row>
    <row r="57" spans="1:3" ht="14.25" customHeight="1">
      <c r="A57" s="289"/>
      <c r="C57" s="290"/>
    </row>
    <row r="58" spans="1:3" ht="14.25" customHeight="1">
      <c r="A58" s="289"/>
      <c r="C58" s="290"/>
    </row>
    <row r="59" spans="1:3" ht="14.25" customHeight="1">
      <c r="A59" s="289"/>
      <c r="C59" s="290"/>
    </row>
    <row r="60" spans="1:3" ht="14.25" customHeight="1">
      <c r="A60" s="289"/>
      <c r="C60" s="290"/>
    </row>
    <row r="61" spans="1:3" ht="14.25" customHeight="1">
      <c r="A61" s="289"/>
      <c r="C61" s="290"/>
    </row>
    <row r="62" spans="1:3" ht="14.25" customHeight="1">
      <c r="A62" s="289"/>
      <c r="C62" s="290"/>
    </row>
    <row r="63" spans="1:3" ht="14.25" customHeight="1">
      <c r="A63" s="289"/>
      <c r="C63" s="290"/>
    </row>
    <row r="64" spans="1:3" ht="14.25" customHeight="1">
      <c r="A64" s="289"/>
      <c r="C64" s="290"/>
    </row>
    <row r="65" spans="1:3" ht="14.25" customHeight="1">
      <c r="A65" s="289"/>
      <c r="C65" s="290"/>
    </row>
    <row r="66" spans="1:3" ht="14.25" customHeight="1">
      <c r="A66" s="289"/>
      <c r="C66" s="290"/>
    </row>
    <row r="67" spans="1:3" ht="14.25" customHeight="1">
      <c r="A67" s="289"/>
      <c r="C67" s="290"/>
    </row>
    <row r="68" spans="1:3" ht="14.25" customHeight="1">
      <c r="A68" s="289"/>
      <c r="C68" s="290"/>
    </row>
    <row r="69" spans="1:3" ht="14.25" customHeight="1">
      <c r="A69" s="289"/>
      <c r="C69" s="290"/>
    </row>
    <row r="70" spans="1:3" ht="14.25" customHeight="1">
      <c r="A70" s="289"/>
      <c r="C70" s="290"/>
    </row>
    <row r="71" spans="1:3" ht="14.25" customHeight="1">
      <c r="A71" s="289"/>
      <c r="C71" s="290"/>
    </row>
    <row r="72" spans="1:3" ht="14.25" customHeight="1">
      <c r="A72" s="289"/>
      <c r="C72" s="290"/>
    </row>
    <row r="73" spans="1:3" ht="14.25" customHeight="1">
      <c r="A73" s="289"/>
      <c r="C73" s="290"/>
    </row>
    <row r="74" spans="1:3" ht="14.25" customHeight="1">
      <c r="A74" s="289"/>
      <c r="C74" s="290"/>
    </row>
    <row r="75" spans="1:3" ht="14.25" customHeight="1">
      <c r="A75" s="289"/>
      <c r="C75" s="290"/>
    </row>
    <row r="76" spans="1:3" ht="14.25" customHeight="1">
      <c r="A76" s="289"/>
      <c r="C76" s="290"/>
    </row>
    <row r="77" spans="1:3" ht="14.25" customHeight="1">
      <c r="A77" s="289"/>
      <c r="C77" s="290"/>
    </row>
    <row r="78" spans="1:3" ht="14.25" customHeight="1">
      <c r="A78" s="289"/>
      <c r="C78" s="290"/>
    </row>
    <row r="79" spans="1:3" ht="14.25" customHeight="1">
      <c r="A79" s="289"/>
      <c r="C79" s="290"/>
    </row>
    <row r="80" spans="1:3" ht="14.25" customHeight="1">
      <c r="A80" s="289"/>
      <c r="C80" s="290"/>
    </row>
    <row r="81" spans="1:3" ht="14.25" customHeight="1">
      <c r="A81" s="289"/>
      <c r="C81" s="290"/>
    </row>
    <row r="82" spans="1:3" ht="14.25" customHeight="1">
      <c r="A82" s="289"/>
      <c r="C82" s="290"/>
    </row>
    <row r="83" spans="1:3" ht="14.25" customHeight="1">
      <c r="A83" s="289"/>
      <c r="C83" s="290"/>
    </row>
    <row r="84" spans="1:3" ht="14.25" customHeight="1">
      <c r="A84" s="289"/>
      <c r="C84" s="290"/>
    </row>
    <row r="85" spans="1:3" ht="14.25" customHeight="1">
      <c r="A85" s="289"/>
      <c r="C85" s="290"/>
    </row>
    <row r="86" spans="1:3" ht="14.25" customHeight="1">
      <c r="A86" s="289"/>
      <c r="C86" s="290"/>
    </row>
    <row r="87" spans="1:3" ht="14.25" customHeight="1">
      <c r="A87" s="289"/>
      <c r="C87" s="290"/>
    </row>
    <row r="88" spans="1:3" ht="14.25" customHeight="1">
      <c r="A88" s="289"/>
      <c r="C88" s="290"/>
    </row>
    <row r="89" spans="1:3" ht="14.25" customHeight="1">
      <c r="A89" s="289"/>
      <c r="C89" s="290"/>
    </row>
    <row r="90" spans="1:3" ht="14.25" customHeight="1">
      <c r="A90" s="289"/>
      <c r="C90" s="290"/>
    </row>
    <row r="91" spans="1:3" ht="14.25" customHeight="1">
      <c r="A91" s="289"/>
      <c r="C91" s="290"/>
    </row>
    <row r="92" spans="1:3" ht="14.25" customHeight="1">
      <c r="A92" s="289"/>
      <c r="C92" s="290"/>
    </row>
    <row r="93" spans="1:3" ht="14.25" customHeight="1">
      <c r="A93" s="289"/>
      <c r="C93" s="290"/>
    </row>
    <row r="94" spans="1:3" ht="14.25" customHeight="1">
      <c r="A94" s="289"/>
      <c r="C94" s="290"/>
    </row>
    <row r="95" spans="1:3" ht="14.25" customHeight="1">
      <c r="A95" s="289"/>
      <c r="C95" s="290"/>
    </row>
    <row r="96" spans="1:3" ht="14.25" customHeight="1">
      <c r="A96" s="289"/>
      <c r="C96" s="290"/>
    </row>
    <row r="97" spans="1:3" ht="14.25" customHeight="1">
      <c r="A97" s="289"/>
      <c r="C97" s="290"/>
    </row>
    <row r="98" spans="1:3" ht="14.25" customHeight="1">
      <c r="A98" s="289"/>
      <c r="C98" s="290"/>
    </row>
    <row r="99" spans="1:3" ht="14.25" customHeight="1">
      <c r="A99" s="289"/>
      <c r="C99" s="290"/>
    </row>
    <row r="100" spans="1:3" ht="14.25" customHeight="1">
      <c r="A100" s="289"/>
      <c r="C100" s="290"/>
    </row>
    <row r="101" spans="1:3" ht="14.25" customHeight="1">
      <c r="A101" s="289"/>
      <c r="C101" s="290"/>
    </row>
    <row r="102" spans="1:3" ht="14.25" customHeight="1">
      <c r="A102" s="289"/>
      <c r="C102" s="290"/>
    </row>
    <row r="103" spans="1:3" ht="14.25" customHeight="1">
      <c r="A103" s="289"/>
      <c r="C103" s="290"/>
    </row>
    <row r="104" spans="1:3" ht="14.25" customHeight="1">
      <c r="A104" s="289"/>
      <c r="C104" s="290"/>
    </row>
    <row r="105" spans="1:3" ht="14.25" customHeight="1">
      <c r="A105" s="289"/>
      <c r="C105" s="290"/>
    </row>
    <row r="106" spans="1:3" ht="14.25" customHeight="1">
      <c r="A106" s="289"/>
      <c r="C106" s="290"/>
    </row>
    <row r="107" spans="1:3" ht="14.25" customHeight="1">
      <c r="A107" s="289"/>
      <c r="C107" s="290"/>
    </row>
    <row r="108" spans="1:3" ht="14.25" customHeight="1">
      <c r="A108" s="289"/>
      <c r="C108" s="290"/>
    </row>
    <row r="109" spans="1:3" ht="14.25" customHeight="1">
      <c r="A109" s="289"/>
      <c r="C109" s="290"/>
    </row>
    <row r="110" spans="1:3" ht="14.25" customHeight="1">
      <c r="A110" s="289"/>
      <c r="C110" s="290"/>
    </row>
    <row r="111" spans="1:3" ht="14.25" customHeight="1">
      <c r="A111" s="289"/>
      <c r="C111" s="290"/>
    </row>
    <row r="112" spans="1:3" ht="14.25" customHeight="1">
      <c r="A112" s="289"/>
      <c r="C112" s="290"/>
    </row>
    <row r="113" spans="1:3" ht="14.25" customHeight="1">
      <c r="A113" s="289"/>
      <c r="C113" s="290"/>
    </row>
    <row r="114" spans="1:3" ht="14.25" customHeight="1">
      <c r="A114" s="289"/>
      <c r="C114" s="290"/>
    </row>
    <row r="115" spans="1:3" ht="14.25" customHeight="1">
      <c r="A115" s="289"/>
      <c r="C115" s="290"/>
    </row>
    <row r="116" spans="1:3" ht="14.25" customHeight="1">
      <c r="A116" s="289"/>
      <c r="C116" s="290"/>
    </row>
    <row r="117" spans="1:3" ht="14.25" customHeight="1">
      <c r="A117" s="289"/>
      <c r="C117" s="290"/>
    </row>
    <row r="118" spans="1:3" ht="14.25" customHeight="1">
      <c r="A118" s="289"/>
      <c r="C118" s="290"/>
    </row>
    <row r="119" spans="1:3" ht="14.25" customHeight="1">
      <c r="A119" s="289"/>
      <c r="C119" s="290"/>
    </row>
    <row r="120" spans="1:3" ht="14.25" customHeight="1">
      <c r="A120" s="289"/>
      <c r="C120" s="290"/>
    </row>
    <row r="121" spans="1:3" ht="14.25" customHeight="1">
      <c r="A121" s="289"/>
      <c r="C121" s="290"/>
    </row>
    <row r="122" spans="1:3" ht="14.25" customHeight="1">
      <c r="A122" s="289"/>
      <c r="C122" s="290"/>
    </row>
    <row r="123" spans="1:3" ht="14.25" customHeight="1">
      <c r="A123" s="289"/>
      <c r="C123" s="290"/>
    </row>
    <row r="124" spans="1:3" ht="14.25" customHeight="1">
      <c r="A124" s="289"/>
      <c r="C124" s="290"/>
    </row>
    <row r="125" spans="1:3" ht="14.25" customHeight="1">
      <c r="A125" s="289"/>
      <c r="C125" s="290"/>
    </row>
    <row r="126" spans="1:3" ht="14.25" customHeight="1">
      <c r="A126" s="289"/>
      <c r="C126" s="290"/>
    </row>
    <row r="127" spans="1:3" ht="14.25" customHeight="1">
      <c r="A127" s="289"/>
      <c r="C127" s="290"/>
    </row>
    <row r="128" spans="1:3" ht="14.25" customHeight="1">
      <c r="A128" s="289"/>
      <c r="C128" s="290"/>
    </row>
    <row r="129" spans="1:3" ht="14.25" customHeight="1">
      <c r="A129" s="289"/>
      <c r="C129" s="290"/>
    </row>
    <row r="130" spans="1:3" ht="14.25" customHeight="1">
      <c r="A130" s="289"/>
      <c r="C130" s="290"/>
    </row>
    <row r="131" spans="1:3" ht="14.25" customHeight="1">
      <c r="A131" s="289"/>
      <c r="C131" s="290"/>
    </row>
    <row r="132" spans="1:3" ht="14.25" customHeight="1">
      <c r="A132" s="289"/>
      <c r="C132" s="290"/>
    </row>
    <row r="133" spans="1:3" ht="14.25" customHeight="1">
      <c r="A133" s="289"/>
      <c r="C133" s="290"/>
    </row>
    <row r="134" spans="1:3" ht="14.25" customHeight="1">
      <c r="A134" s="289"/>
      <c r="C134" s="290"/>
    </row>
    <row r="135" spans="1:3" ht="14.25" customHeight="1">
      <c r="A135" s="289"/>
      <c r="C135" s="290"/>
    </row>
    <row r="136" spans="1:3" ht="14.25" customHeight="1">
      <c r="A136" s="289"/>
      <c r="C136" s="290"/>
    </row>
    <row r="137" spans="1:3" ht="14.25" customHeight="1">
      <c r="A137" s="289"/>
      <c r="C137" s="290"/>
    </row>
    <row r="138" spans="1:3" ht="14.25" customHeight="1">
      <c r="A138" s="289"/>
      <c r="C138" s="290"/>
    </row>
    <row r="139" spans="1:3" ht="14.25" customHeight="1">
      <c r="A139" s="289"/>
      <c r="C139" s="290"/>
    </row>
    <row r="140" spans="1:3" ht="14.25" customHeight="1">
      <c r="A140" s="289"/>
      <c r="C140" s="290"/>
    </row>
    <row r="141" spans="1:3" ht="14.25" customHeight="1">
      <c r="A141" s="289"/>
      <c r="C141" s="290"/>
    </row>
    <row r="142" spans="1:3" ht="14.25" customHeight="1">
      <c r="A142" s="289"/>
      <c r="C142" s="290"/>
    </row>
    <row r="143" spans="1:3" ht="14.25" customHeight="1">
      <c r="A143" s="289"/>
      <c r="C143" s="290"/>
    </row>
    <row r="144" spans="1:3" ht="14.25" customHeight="1">
      <c r="A144" s="289"/>
      <c r="C144" s="290"/>
    </row>
    <row r="145" spans="1:3" ht="14.25" customHeight="1">
      <c r="A145" s="289"/>
      <c r="C145" s="290"/>
    </row>
    <row r="146" spans="1:3" ht="14.25" customHeight="1">
      <c r="A146" s="289"/>
      <c r="C146" s="290"/>
    </row>
    <row r="147" spans="1:3" ht="14.25" customHeight="1">
      <c r="A147" s="289"/>
      <c r="C147" s="290"/>
    </row>
    <row r="148" spans="1:3" ht="14.25" customHeight="1">
      <c r="A148" s="289"/>
      <c r="C148" s="290"/>
    </row>
    <row r="149" spans="1:3" ht="14.25" customHeight="1">
      <c r="A149" s="289"/>
      <c r="C149" s="290"/>
    </row>
    <row r="150" spans="1:3" ht="14.25" customHeight="1">
      <c r="A150" s="289"/>
      <c r="C150" s="290"/>
    </row>
    <row r="151" spans="1:3" ht="14.25" customHeight="1">
      <c r="A151" s="289"/>
      <c r="C151" s="290"/>
    </row>
    <row r="152" spans="1:3" ht="14.25" customHeight="1">
      <c r="A152" s="289"/>
      <c r="C152" s="290"/>
    </row>
    <row r="153" spans="1:3" ht="14.25" customHeight="1">
      <c r="A153" s="289"/>
      <c r="C153" s="290"/>
    </row>
    <row r="154" spans="1:3" ht="14.25" customHeight="1">
      <c r="A154" s="289"/>
      <c r="C154" s="290"/>
    </row>
    <row r="155" spans="1:3" ht="14.25" customHeight="1">
      <c r="A155" s="289"/>
      <c r="C155" s="290"/>
    </row>
    <row r="156" spans="1:3" ht="14.25" customHeight="1">
      <c r="A156" s="289"/>
      <c r="C156" s="290"/>
    </row>
    <row r="157" spans="1:3" ht="14.25" customHeight="1">
      <c r="A157" s="289"/>
      <c r="C157" s="290"/>
    </row>
    <row r="158" spans="1:3" ht="14.25" customHeight="1">
      <c r="A158" s="289"/>
      <c r="C158" s="290"/>
    </row>
    <row r="159" spans="1:3" ht="14.25" customHeight="1">
      <c r="A159" s="289"/>
      <c r="C159" s="290"/>
    </row>
    <row r="160" spans="1:3" ht="14.25" customHeight="1">
      <c r="A160" s="289"/>
      <c r="C160" s="290"/>
    </row>
    <row r="161" spans="1:3" ht="14.25" customHeight="1">
      <c r="A161" s="289"/>
      <c r="C161" s="290"/>
    </row>
    <row r="162" spans="1:3" ht="14.25" customHeight="1">
      <c r="A162" s="289"/>
      <c r="C162" s="290"/>
    </row>
    <row r="163" spans="1:3" ht="14.25" customHeight="1">
      <c r="A163" s="289"/>
      <c r="C163" s="290"/>
    </row>
    <row r="164" spans="1:3" ht="14.25" customHeight="1">
      <c r="A164" s="289"/>
      <c r="C164" s="290"/>
    </row>
    <row r="165" spans="1:3" ht="14.25" customHeight="1">
      <c r="A165" s="289"/>
      <c r="C165" s="290"/>
    </row>
    <row r="166" spans="1:3" ht="14.25" customHeight="1">
      <c r="A166" s="289"/>
      <c r="C166" s="290"/>
    </row>
    <row r="167" spans="1:3" ht="14.25" customHeight="1">
      <c r="A167" s="289"/>
      <c r="C167" s="290"/>
    </row>
    <row r="168" spans="1:3" ht="14.25" customHeight="1">
      <c r="A168" s="289"/>
      <c r="C168" s="290"/>
    </row>
    <row r="169" spans="1:3" ht="14.25" customHeight="1">
      <c r="A169" s="289"/>
      <c r="C169" s="290"/>
    </row>
    <row r="170" spans="1:3" ht="14.25" customHeight="1">
      <c r="A170" s="289"/>
      <c r="C170" s="290"/>
    </row>
    <row r="171" spans="1:3" ht="14.25" customHeight="1">
      <c r="A171" s="289"/>
      <c r="C171" s="290"/>
    </row>
    <row r="172" spans="1:3" ht="14.25" customHeight="1">
      <c r="A172" s="289"/>
      <c r="C172" s="290"/>
    </row>
    <row r="173" spans="1:3" ht="14.25" customHeight="1">
      <c r="A173" s="289"/>
      <c r="C173" s="290"/>
    </row>
    <row r="174" spans="1:3" ht="14.25" customHeight="1">
      <c r="A174" s="289"/>
      <c r="C174" s="290"/>
    </row>
    <row r="175" spans="1:3" ht="14.25" customHeight="1">
      <c r="A175" s="289"/>
      <c r="C175" s="290"/>
    </row>
    <row r="176" spans="1:3" ht="14.25" customHeight="1">
      <c r="A176" s="289"/>
      <c r="C176" s="290"/>
    </row>
    <row r="177" spans="1:3" ht="14.25" customHeight="1">
      <c r="A177" s="289"/>
      <c r="C177" s="290"/>
    </row>
    <row r="178" spans="1:3" ht="14.25" customHeight="1">
      <c r="A178" s="289"/>
      <c r="C178" s="290"/>
    </row>
    <row r="179" spans="1:3" ht="14.25" customHeight="1">
      <c r="A179" s="289"/>
      <c r="C179" s="290"/>
    </row>
    <row r="180" spans="1:3" ht="14.25" customHeight="1">
      <c r="A180" s="289"/>
      <c r="C180" s="290"/>
    </row>
    <row r="181" spans="1:3" ht="14.25" customHeight="1">
      <c r="A181" s="289"/>
      <c r="C181" s="290"/>
    </row>
    <row r="182" spans="1:3" ht="14.25" customHeight="1">
      <c r="A182" s="289"/>
      <c r="C182" s="290"/>
    </row>
    <row r="183" spans="1:3" ht="14.25" customHeight="1">
      <c r="A183" s="289"/>
      <c r="C183" s="290"/>
    </row>
    <row r="184" spans="1:3" ht="14.25" customHeight="1">
      <c r="A184" s="289"/>
      <c r="C184" s="290"/>
    </row>
    <row r="185" spans="1:3" ht="14.25" customHeight="1">
      <c r="A185" s="289"/>
      <c r="C185" s="290"/>
    </row>
    <row r="186" spans="1:3" ht="14.25" customHeight="1">
      <c r="A186" s="289"/>
      <c r="C186" s="290"/>
    </row>
    <row r="187" spans="1:3" ht="14.25" customHeight="1">
      <c r="A187" s="289"/>
      <c r="C187" s="290"/>
    </row>
    <row r="188" spans="1:3" ht="14.25" customHeight="1">
      <c r="A188" s="289"/>
      <c r="C188" s="290"/>
    </row>
    <row r="189" spans="1:3" ht="14.25" customHeight="1">
      <c r="A189" s="289"/>
      <c r="C189" s="290"/>
    </row>
    <row r="190" spans="1:3" ht="14.25" customHeight="1">
      <c r="A190" s="289"/>
      <c r="C190" s="290"/>
    </row>
    <row r="191" spans="1:3" ht="14.25" customHeight="1">
      <c r="A191" s="289"/>
      <c r="C191" s="290"/>
    </row>
    <row r="192" spans="1:3" ht="14.25" customHeight="1">
      <c r="A192" s="289"/>
      <c r="C192" s="290"/>
    </row>
    <row r="193" spans="1:3" ht="14.25" customHeight="1">
      <c r="A193" s="289"/>
      <c r="C193" s="290"/>
    </row>
    <row r="194" spans="1:3" ht="14.25" customHeight="1">
      <c r="A194" s="289"/>
      <c r="C194" s="290"/>
    </row>
    <row r="195" spans="1:3" ht="14.25" customHeight="1">
      <c r="A195" s="289"/>
      <c r="C195" s="290"/>
    </row>
    <row r="196" spans="1:3" ht="14.25" customHeight="1">
      <c r="A196" s="289"/>
      <c r="C196" s="290"/>
    </row>
    <row r="197" spans="1:3" ht="14.25" customHeight="1">
      <c r="A197" s="289"/>
      <c r="C197" s="290"/>
    </row>
    <row r="198" spans="1:3" ht="14.25" customHeight="1">
      <c r="A198" s="289"/>
      <c r="C198" s="290"/>
    </row>
    <row r="199" spans="1:3" ht="14.25" customHeight="1">
      <c r="A199" s="289"/>
      <c r="C199" s="290"/>
    </row>
    <row r="200" spans="1:3" ht="14.25" customHeight="1">
      <c r="A200" s="289"/>
      <c r="C200" s="290"/>
    </row>
    <row r="201" spans="1:3" ht="14.25" customHeight="1">
      <c r="A201" s="289"/>
      <c r="C201" s="290"/>
    </row>
    <row r="202" spans="1:3" ht="14.25" customHeight="1">
      <c r="A202" s="289"/>
      <c r="C202" s="290"/>
    </row>
    <row r="203" spans="1:3" ht="14.25" customHeight="1">
      <c r="A203" s="289"/>
      <c r="C203" s="290"/>
    </row>
    <row r="204" spans="1:3" ht="14.25" customHeight="1">
      <c r="A204" s="289"/>
      <c r="C204" s="290"/>
    </row>
    <row r="205" spans="1:3" ht="14.25" customHeight="1">
      <c r="A205" s="289"/>
      <c r="C205" s="290"/>
    </row>
    <row r="206" spans="1:3" ht="14.25" customHeight="1">
      <c r="A206" s="289"/>
      <c r="C206" s="290"/>
    </row>
    <row r="207" spans="1:3" ht="14.25" customHeight="1">
      <c r="A207" s="289"/>
      <c r="C207" s="290"/>
    </row>
    <row r="208" spans="1:3" ht="14.25" customHeight="1">
      <c r="A208" s="289"/>
      <c r="C208" s="290"/>
    </row>
    <row r="209" spans="1:3" ht="14.25" customHeight="1">
      <c r="A209" s="289"/>
      <c r="C209" s="290"/>
    </row>
    <row r="210" spans="1:3" ht="14.25" customHeight="1">
      <c r="A210" s="289"/>
      <c r="C210" s="290"/>
    </row>
    <row r="211" spans="1:3" ht="14.25" customHeight="1">
      <c r="A211" s="289"/>
      <c r="C211" s="290"/>
    </row>
    <row r="212" spans="1:3" ht="14.25" customHeight="1">
      <c r="A212" s="289"/>
      <c r="C212" s="290"/>
    </row>
    <row r="213" spans="1:3" ht="14.25" customHeight="1">
      <c r="A213" s="289"/>
      <c r="C213" s="290"/>
    </row>
    <row r="214" spans="1:3" ht="14.25" customHeight="1">
      <c r="A214" s="289"/>
      <c r="C214" s="290"/>
    </row>
    <row r="215" spans="1:3" ht="14.25" customHeight="1">
      <c r="A215" s="289"/>
      <c r="C215" s="290"/>
    </row>
    <row r="216" spans="1:3" ht="14.25" customHeight="1">
      <c r="A216" s="289"/>
      <c r="C216" s="290"/>
    </row>
    <row r="217" spans="1:3" ht="14.25" customHeight="1">
      <c r="A217" s="289"/>
      <c r="C217" s="290"/>
    </row>
    <row r="218" spans="1:3" ht="14.25" customHeight="1">
      <c r="A218" s="289"/>
      <c r="C218" s="290"/>
    </row>
    <row r="219" spans="1:3" ht="14.25" customHeight="1">
      <c r="A219" s="289"/>
      <c r="C219" s="290"/>
    </row>
    <row r="220" spans="1:3" ht="14.25" customHeight="1">
      <c r="A220" s="289"/>
      <c r="C220" s="290"/>
    </row>
    <row r="221" spans="1:3" ht="14.25" customHeight="1">
      <c r="A221" s="289"/>
      <c r="C221" s="290"/>
    </row>
    <row r="222" spans="1:3" ht="14.25" customHeight="1">
      <c r="A222" s="289"/>
      <c r="C222" s="290"/>
    </row>
    <row r="223" spans="1:3" ht="14.25" customHeight="1">
      <c r="A223" s="289"/>
      <c r="C223" s="290"/>
    </row>
    <row r="224" spans="1:3" ht="14.25" customHeight="1">
      <c r="A224" s="289"/>
      <c r="C224" s="290"/>
    </row>
    <row r="225" spans="1:3" ht="14.25" customHeight="1">
      <c r="A225" s="289"/>
      <c r="C225" s="290"/>
    </row>
    <row r="226" spans="1:3" ht="14.25" customHeight="1">
      <c r="A226" s="289"/>
      <c r="C226" s="290"/>
    </row>
    <row r="227" spans="1:3" ht="14.25" customHeight="1">
      <c r="A227" s="289"/>
      <c r="C227" s="290"/>
    </row>
    <row r="228" spans="1:3" ht="14.25" customHeight="1">
      <c r="A228" s="289"/>
      <c r="C228" s="290"/>
    </row>
    <row r="229" spans="1:3" ht="14.25" customHeight="1">
      <c r="A229" s="289"/>
      <c r="C229" s="290"/>
    </row>
    <row r="230" spans="1:3" ht="14.25" customHeight="1">
      <c r="A230" s="289"/>
      <c r="C230" s="290"/>
    </row>
    <row r="231" spans="1:3" ht="14.25" customHeight="1">
      <c r="A231" s="289"/>
      <c r="C231" s="290"/>
    </row>
    <row r="232" spans="1:3" ht="14.25" customHeight="1">
      <c r="A232" s="289"/>
      <c r="C232" s="290"/>
    </row>
    <row r="233" spans="1:3" ht="14.25" customHeight="1">
      <c r="A233" s="289"/>
      <c r="C233" s="290"/>
    </row>
    <row r="234" spans="1:3" ht="14.25" customHeight="1">
      <c r="A234" s="289"/>
      <c r="C234" s="290"/>
    </row>
    <row r="235" spans="1:3" ht="14.25" customHeight="1">
      <c r="A235" s="289"/>
      <c r="C235" s="290"/>
    </row>
    <row r="236" spans="1:3" ht="14.25" customHeight="1">
      <c r="A236" s="289"/>
      <c r="C236" s="290"/>
    </row>
    <row r="237" spans="1:3" ht="14.25" customHeight="1">
      <c r="A237" s="289"/>
      <c r="C237" s="290"/>
    </row>
    <row r="238" spans="1:3" ht="14.25" customHeight="1">
      <c r="A238" s="289"/>
      <c r="C238" s="290"/>
    </row>
    <row r="239" spans="1:3" ht="14.25" customHeight="1">
      <c r="A239" s="289"/>
      <c r="C239" s="290"/>
    </row>
    <row r="240" spans="1:3" ht="14.25" customHeight="1">
      <c r="A240" s="289"/>
      <c r="C240" s="290"/>
    </row>
    <row r="241" spans="1:3" ht="14.25" customHeight="1">
      <c r="A241" s="289"/>
      <c r="C241" s="290"/>
    </row>
    <row r="242" spans="1:3" ht="14.25" customHeight="1">
      <c r="A242" s="289"/>
      <c r="C242" s="290"/>
    </row>
    <row r="243" spans="1:3" ht="14.25" customHeight="1">
      <c r="A243" s="289"/>
      <c r="C243" s="290"/>
    </row>
    <row r="244" spans="1:3" ht="14.25" customHeight="1">
      <c r="A244" s="289"/>
      <c r="C244" s="290"/>
    </row>
    <row r="245" spans="1:3" ht="14.25" customHeight="1">
      <c r="A245" s="289"/>
      <c r="C245" s="290"/>
    </row>
    <row r="246" spans="1:3" ht="14.25" customHeight="1">
      <c r="A246" s="289"/>
      <c r="C246" s="290"/>
    </row>
    <row r="247" spans="1:3" ht="14.25" customHeight="1">
      <c r="A247" s="289"/>
      <c r="C247" s="290"/>
    </row>
    <row r="248" spans="1:3" ht="14.25" customHeight="1">
      <c r="A248" s="289"/>
      <c r="C248" s="290"/>
    </row>
    <row r="249" spans="1:3" ht="14.25" customHeight="1">
      <c r="A249" s="289"/>
      <c r="C249" s="290"/>
    </row>
    <row r="250" spans="1:3" ht="14.25" customHeight="1">
      <c r="A250" s="289"/>
      <c r="C250" s="290"/>
    </row>
    <row r="251" spans="1:3" ht="14.25" customHeight="1">
      <c r="A251" s="289"/>
      <c r="C251" s="290"/>
    </row>
    <row r="252" spans="1:3" ht="14.25" customHeight="1">
      <c r="A252" s="289"/>
      <c r="C252" s="290"/>
    </row>
    <row r="253" spans="1:3" ht="14.25" customHeight="1">
      <c r="A253" s="289"/>
      <c r="C253" s="290"/>
    </row>
    <row r="254" spans="1:3" ht="14.25" customHeight="1">
      <c r="A254" s="289"/>
      <c r="C254" s="290"/>
    </row>
    <row r="255" spans="1:3" ht="14.25" customHeight="1">
      <c r="A255" s="289"/>
      <c r="C255" s="290"/>
    </row>
    <row r="256" spans="1:3" ht="14.25" customHeight="1">
      <c r="A256" s="289"/>
      <c r="C256" s="290"/>
    </row>
    <row r="257" spans="1:3" ht="14.25" customHeight="1">
      <c r="A257" s="289"/>
      <c r="C257" s="290"/>
    </row>
    <row r="258" spans="1:3" ht="14.25" customHeight="1">
      <c r="A258" s="289"/>
      <c r="C258" s="290"/>
    </row>
    <row r="259" spans="1:3" ht="14.25" customHeight="1">
      <c r="A259" s="289"/>
      <c r="C259" s="290"/>
    </row>
    <row r="260" spans="1:3" ht="14.25" customHeight="1">
      <c r="A260" s="289"/>
      <c r="C260" s="290"/>
    </row>
    <row r="261" spans="1:3" ht="14.25" customHeight="1">
      <c r="A261" s="289"/>
      <c r="C261" s="290"/>
    </row>
    <row r="262" spans="1:3" ht="14.25" customHeight="1">
      <c r="A262" s="289"/>
      <c r="C262" s="290"/>
    </row>
    <row r="263" spans="1:3" ht="14.25" customHeight="1">
      <c r="A263" s="289"/>
      <c r="C263" s="290"/>
    </row>
    <row r="264" spans="1:3" ht="14.25" customHeight="1">
      <c r="A264" s="289"/>
      <c r="C264" s="290"/>
    </row>
    <row r="265" spans="1:3" ht="14.25" customHeight="1">
      <c r="A265" s="289"/>
      <c r="C265" s="290"/>
    </row>
    <row r="266" spans="1:3" ht="14.25" customHeight="1">
      <c r="A266" s="289"/>
      <c r="C266" s="290"/>
    </row>
    <row r="267" spans="1:3" ht="14.25" customHeight="1">
      <c r="A267" s="289"/>
      <c r="C267" s="290"/>
    </row>
    <row r="268" spans="1:3" ht="14.25" customHeight="1">
      <c r="A268" s="289"/>
      <c r="C268" s="290"/>
    </row>
    <row r="269" spans="1:3" ht="14.25" customHeight="1">
      <c r="A269" s="289"/>
      <c r="C269" s="290"/>
    </row>
    <row r="270" spans="1:3" ht="14.25" customHeight="1">
      <c r="A270" s="289"/>
      <c r="C270" s="290"/>
    </row>
    <row r="271" spans="1:3" ht="14.25" customHeight="1">
      <c r="A271" s="289"/>
      <c r="C271" s="290"/>
    </row>
    <row r="272" spans="1:3" ht="14.25" customHeight="1">
      <c r="A272" s="289"/>
      <c r="C272" s="290"/>
    </row>
    <row r="273" spans="1:3" ht="14.25" customHeight="1">
      <c r="A273" s="289"/>
      <c r="C273" s="290"/>
    </row>
    <row r="274" spans="1:3" ht="14.25" customHeight="1">
      <c r="A274" s="289"/>
      <c r="C274" s="290"/>
    </row>
    <row r="275" spans="1:3" ht="14.25" customHeight="1">
      <c r="A275" s="289"/>
      <c r="C275" s="290"/>
    </row>
    <row r="276" spans="1:3" ht="14.25" customHeight="1">
      <c r="A276" s="289"/>
      <c r="C276" s="290"/>
    </row>
    <row r="277" spans="1:3" ht="14.25" customHeight="1">
      <c r="A277" s="289"/>
      <c r="C277" s="290"/>
    </row>
    <row r="278" spans="1:3" ht="14.25" customHeight="1">
      <c r="A278" s="289"/>
      <c r="C278" s="290"/>
    </row>
    <row r="279" spans="1:3" ht="14.25" customHeight="1">
      <c r="A279" s="289"/>
      <c r="C279" s="290"/>
    </row>
    <row r="280" spans="1:3" ht="14.25" customHeight="1">
      <c r="A280" s="289"/>
      <c r="C280" s="290"/>
    </row>
    <row r="281" spans="1:3" ht="14.25" customHeight="1">
      <c r="A281" s="289"/>
      <c r="C281" s="290"/>
    </row>
    <row r="282" spans="1:3" ht="14.25" customHeight="1">
      <c r="A282" s="289"/>
      <c r="C282" s="290"/>
    </row>
    <row r="283" spans="1:3" ht="14.25" customHeight="1">
      <c r="A283" s="289"/>
      <c r="C283" s="290"/>
    </row>
    <row r="284" spans="1:3" ht="14.25" customHeight="1">
      <c r="A284" s="289"/>
      <c r="C284" s="290"/>
    </row>
    <row r="285" spans="1:3" ht="14.25" customHeight="1">
      <c r="A285" s="289"/>
      <c r="C285" s="290"/>
    </row>
    <row r="286" spans="1:3" ht="14.25" customHeight="1">
      <c r="A286" s="289"/>
      <c r="C286" s="290"/>
    </row>
    <row r="287" spans="1:3" ht="14.25" customHeight="1">
      <c r="A287" s="289"/>
      <c r="C287" s="290"/>
    </row>
    <row r="288" spans="1:3" ht="14.25" customHeight="1">
      <c r="A288" s="289"/>
      <c r="C288" s="290"/>
    </row>
    <row r="289" spans="1:3" ht="14.25" customHeight="1">
      <c r="A289" s="289"/>
      <c r="C289" s="290"/>
    </row>
    <row r="290" spans="1:3" ht="14.25" customHeight="1">
      <c r="A290" s="289"/>
      <c r="C290" s="290"/>
    </row>
    <row r="291" spans="1:3" ht="14.25" customHeight="1">
      <c r="A291" s="289"/>
      <c r="C291" s="290"/>
    </row>
    <row r="292" spans="1:3" ht="14.25" customHeight="1">
      <c r="A292" s="289"/>
      <c r="C292" s="290"/>
    </row>
    <row r="293" spans="1:3" ht="14.25" customHeight="1">
      <c r="A293" s="289"/>
      <c r="C293" s="290"/>
    </row>
    <row r="294" spans="1:3" ht="14.25" customHeight="1">
      <c r="A294" s="289"/>
      <c r="C294" s="290"/>
    </row>
    <row r="295" spans="1:3" ht="14.25" customHeight="1">
      <c r="A295" s="289"/>
      <c r="C295" s="290"/>
    </row>
    <row r="296" spans="1:3" ht="14.25" customHeight="1">
      <c r="A296" s="289"/>
      <c r="C296" s="290"/>
    </row>
    <row r="297" spans="1:3" ht="14.25" customHeight="1">
      <c r="A297" s="289"/>
      <c r="C297" s="290"/>
    </row>
    <row r="298" spans="1:3" ht="14.25" customHeight="1">
      <c r="A298" s="289"/>
      <c r="C298" s="290"/>
    </row>
    <row r="299" spans="1:3" ht="14.25" customHeight="1">
      <c r="A299" s="289"/>
      <c r="C299" s="290"/>
    </row>
    <row r="300" spans="1:3" ht="14.25" customHeight="1">
      <c r="A300" s="289"/>
      <c r="C300" s="290"/>
    </row>
    <row r="301" spans="1:3" ht="14.25" customHeight="1">
      <c r="A301" s="289"/>
      <c r="C301" s="290"/>
    </row>
    <row r="302" spans="1:3" ht="14.25" customHeight="1">
      <c r="A302" s="289"/>
      <c r="C302" s="290"/>
    </row>
    <row r="303" spans="1:3" ht="14.25" customHeight="1">
      <c r="A303" s="289"/>
      <c r="C303" s="290"/>
    </row>
    <row r="304" spans="1:3" ht="14.25" customHeight="1">
      <c r="A304" s="289"/>
      <c r="C304" s="290"/>
    </row>
    <row r="305" spans="1:3" ht="14.25" customHeight="1">
      <c r="A305" s="289"/>
      <c r="C305" s="290"/>
    </row>
    <row r="306" spans="1:3" ht="14.25" customHeight="1">
      <c r="A306" s="289"/>
      <c r="C306" s="290"/>
    </row>
    <row r="307" spans="1:3" ht="14.25" customHeight="1">
      <c r="A307" s="289"/>
      <c r="C307" s="290"/>
    </row>
    <row r="308" spans="1:3" ht="14.25" customHeight="1">
      <c r="A308" s="289"/>
      <c r="C308" s="290"/>
    </row>
    <row r="309" spans="1:3" ht="14.25" customHeight="1">
      <c r="A309" s="289"/>
      <c r="C309" s="290"/>
    </row>
    <row r="310" spans="1:3" ht="14.25" customHeight="1">
      <c r="A310" s="289"/>
      <c r="C310" s="290"/>
    </row>
    <row r="311" spans="1:3" ht="14.25" customHeight="1">
      <c r="A311" s="289"/>
      <c r="C311" s="290"/>
    </row>
    <row r="312" spans="1:3" ht="14.25" customHeight="1">
      <c r="A312" s="289"/>
      <c r="C312" s="290"/>
    </row>
    <row r="313" spans="1:3" ht="14.25" customHeight="1">
      <c r="A313" s="289"/>
      <c r="C313" s="290"/>
    </row>
    <row r="314" spans="1:3" ht="14.25" customHeight="1">
      <c r="A314" s="289"/>
      <c r="C314" s="290"/>
    </row>
    <row r="315" spans="1:3" ht="14.25" customHeight="1">
      <c r="A315" s="289"/>
      <c r="C315" s="290"/>
    </row>
    <row r="316" spans="1:3" ht="14.25" customHeight="1">
      <c r="A316" s="289"/>
      <c r="C316" s="290"/>
    </row>
    <row r="317" spans="1:3" ht="14.25" customHeight="1">
      <c r="A317" s="289"/>
      <c r="C317" s="290"/>
    </row>
    <row r="318" spans="1:3" ht="14.25" customHeight="1">
      <c r="A318" s="289"/>
      <c r="C318" s="290"/>
    </row>
    <row r="319" spans="1:3" ht="14.25" customHeight="1">
      <c r="A319" s="289"/>
      <c r="C319" s="290"/>
    </row>
    <row r="320" spans="1:3" ht="14.25" customHeight="1">
      <c r="A320" s="289"/>
      <c r="C320" s="290"/>
    </row>
    <row r="321" spans="1:3" ht="14.25" customHeight="1">
      <c r="A321" s="289"/>
      <c r="C321" s="290"/>
    </row>
    <row r="322" spans="1:3" ht="14.25" customHeight="1">
      <c r="A322" s="289"/>
      <c r="C322" s="290"/>
    </row>
    <row r="323" spans="1:3" ht="14.25" customHeight="1">
      <c r="A323" s="289"/>
      <c r="C323" s="290"/>
    </row>
    <row r="324" spans="1:3" ht="14.25" customHeight="1">
      <c r="A324" s="289"/>
      <c r="C324" s="290"/>
    </row>
    <row r="325" spans="1:3" ht="14.25" customHeight="1">
      <c r="A325" s="289"/>
      <c r="C325" s="290"/>
    </row>
    <row r="326" spans="1:3" ht="14.25" customHeight="1">
      <c r="A326" s="289"/>
      <c r="C326" s="290"/>
    </row>
    <row r="327" spans="1:3" ht="14.25" customHeight="1">
      <c r="A327" s="289"/>
      <c r="C327" s="290"/>
    </row>
    <row r="328" spans="1:3" ht="14.25" customHeight="1">
      <c r="A328" s="289"/>
      <c r="C328" s="290"/>
    </row>
    <row r="329" spans="1:3" ht="14.25" customHeight="1">
      <c r="A329" s="289"/>
      <c r="C329" s="290"/>
    </row>
    <row r="330" spans="1:3" ht="14.25" customHeight="1">
      <c r="A330" s="289"/>
      <c r="C330" s="290"/>
    </row>
    <row r="331" spans="1:3" ht="14.25" customHeight="1">
      <c r="A331" s="289"/>
      <c r="C331" s="290"/>
    </row>
    <row r="332" spans="1:3" ht="14.25" customHeight="1">
      <c r="A332" s="289"/>
      <c r="C332" s="290"/>
    </row>
    <row r="333" spans="1:3" ht="14.25" customHeight="1">
      <c r="A333" s="289"/>
      <c r="C333" s="290"/>
    </row>
    <row r="334" spans="1:3" ht="14.25" customHeight="1">
      <c r="A334" s="289"/>
      <c r="C334" s="290"/>
    </row>
    <row r="335" spans="1:3" ht="14.25" customHeight="1">
      <c r="A335" s="289"/>
      <c r="C335" s="290"/>
    </row>
    <row r="336" spans="1:3" ht="14.25" customHeight="1">
      <c r="A336" s="289"/>
      <c r="C336" s="290"/>
    </row>
    <row r="337" spans="1:3" ht="14.25" customHeight="1">
      <c r="A337" s="289"/>
      <c r="C337" s="290"/>
    </row>
    <row r="338" spans="1:3" ht="14.25" customHeight="1">
      <c r="A338" s="289"/>
      <c r="C338" s="290"/>
    </row>
    <row r="339" spans="1:3" ht="14.25" customHeight="1">
      <c r="A339" s="289"/>
      <c r="C339" s="290"/>
    </row>
    <row r="340" spans="1:3" ht="14.25" customHeight="1">
      <c r="A340" s="289"/>
      <c r="C340" s="290"/>
    </row>
    <row r="341" spans="1:3" ht="14.25" customHeight="1">
      <c r="A341" s="289"/>
      <c r="C341" s="290"/>
    </row>
    <row r="342" spans="1:3" ht="14.25" customHeight="1">
      <c r="A342" s="289"/>
      <c r="C342" s="290"/>
    </row>
    <row r="343" spans="1:3" ht="14.25" customHeight="1">
      <c r="A343" s="289"/>
      <c r="C343" s="290"/>
    </row>
    <row r="344" spans="1:3" ht="14.25" customHeight="1">
      <c r="A344" s="289"/>
      <c r="C344" s="290"/>
    </row>
    <row r="345" spans="1:3" ht="14.25" customHeight="1">
      <c r="A345" s="289"/>
      <c r="C345" s="290"/>
    </row>
    <row r="346" spans="1:3" ht="14.25" customHeight="1">
      <c r="A346" s="289"/>
      <c r="C346" s="290"/>
    </row>
    <row r="347" spans="1:3" ht="14.25" customHeight="1">
      <c r="A347" s="289"/>
      <c r="C347" s="290"/>
    </row>
    <row r="348" spans="1:3" ht="14.25" customHeight="1">
      <c r="A348" s="289"/>
      <c r="C348" s="290"/>
    </row>
    <row r="349" spans="1:3" ht="14.25" customHeight="1">
      <c r="A349" s="289"/>
      <c r="C349" s="290"/>
    </row>
    <row r="350" spans="1:3" ht="14.25" customHeight="1">
      <c r="A350" s="289"/>
      <c r="C350" s="290"/>
    </row>
    <row r="351" spans="1:3" ht="14.25" customHeight="1">
      <c r="A351" s="289"/>
      <c r="C351" s="290"/>
    </row>
    <row r="352" spans="1:3" ht="14.25" customHeight="1">
      <c r="A352" s="289"/>
      <c r="C352" s="290"/>
    </row>
    <row r="353" spans="1:3" ht="14.25" customHeight="1">
      <c r="A353" s="289"/>
      <c r="C353" s="290"/>
    </row>
    <row r="354" spans="1:3" ht="14.25" customHeight="1">
      <c r="A354" s="289"/>
      <c r="C354" s="290"/>
    </row>
    <row r="355" spans="1:3" ht="14.25" customHeight="1">
      <c r="A355" s="289"/>
      <c r="C355" s="290"/>
    </row>
    <row r="356" spans="1:3" ht="14.25" customHeight="1">
      <c r="A356" s="289"/>
      <c r="C356" s="290"/>
    </row>
    <row r="357" spans="1:3" ht="14.25" customHeight="1">
      <c r="A357" s="289"/>
      <c r="C357" s="290"/>
    </row>
    <row r="358" spans="1:3" ht="14.25" customHeight="1">
      <c r="A358" s="289"/>
      <c r="C358" s="290"/>
    </row>
    <row r="359" spans="1:3" ht="14.25" customHeight="1">
      <c r="A359" s="289"/>
      <c r="C359" s="290"/>
    </row>
    <row r="360" spans="1:3" ht="14.25" customHeight="1">
      <c r="A360" s="289"/>
      <c r="C360" s="290"/>
    </row>
    <row r="361" spans="1:3" ht="14.25" customHeight="1">
      <c r="A361" s="289"/>
      <c r="C361" s="290"/>
    </row>
    <row r="362" spans="1:3" ht="14.25" customHeight="1">
      <c r="A362" s="289"/>
      <c r="C362" s="290"/>
    </row>
    <row r="363" spans="1:3" ht="14.25" customHeight="1">
      <c r="A363" s="289"/>
      <c r="C363" s="290"/>
    </row>
    <row r="364" spans="1:3" ht="14.25" customHeight="1">
      <c r="A364" s="289"/>
      <c r="C364" s="290"/>
    </row>
    <row r="365" spans="1:3" ht="14.25" customHeight="1">
      <c r="A365" s="289"/>
      <c r="C365" s="290"/>
    </row>
    <row r="366" spans="1:3" ht="14.25" customHeight="1">
      <c r="A366" s="289"/>
      <c r="C366" s="290"/>
    </row>
    <row r="367" spans="1:3" ht="14.25" customHeight="1">
      <c r="A367" s="289"/>
      <c r="C367" s="290"/>
    </row>
    <row r="368" spans="1:3" ht="14.25" customHeight="1">
      <c r="A368" s="289"/>
      <c r="C368" s="290"/>
    </row>
    <row r="369" spans="1:3" ht="14.25" customHeight="1">
      <c r="A369" s="289"/>
      <c r="C369" s="290"/>
    </row>
    <row r="370" spans="1:3" ht="14.25" customHeight="1">
      <c r="A370" s="289"/>
      <c r="C370" s="290"/>
    </row>
    <row r="371" spans="1:3" ht="14.25" customHeight="1">
      <c r="A371" s="289"/>
      <c r="C371" s="290"/>
    </row>
    <row r="372" spans="1:3" ht="14.25" customHeight="1">
      <c r="A372" s="289"/>
      <c r="C372" s="290"/>
    </row>
    <row r="373" spans="1:3" ht="14.25" customHeight="1">
      <c r="A373" s="289"/>
      <c r="C373" s="290"/>
    </row>
    <row r="374" spans="1:3" ht="14.25" customHeight="1">
      <c r="A374" s="289"/>
      <c r="C374" s="290"/>
    </row>
    <row r="375" spans="1:3" ht="14.25" customHeight="1">
      <c r="A375" s="289"/>
      <c r="C375" s="290"/>
    </row>
    <row r="376" spans="1:3" ht="14.25" customHeight="1">
      <c r="A376" s="289"/>
      <c r="C376" s="290"/>
    </row>
    <row r="377" spans="1:3" ht="14.25" customHeight="1">
      <c r="A377" s="289"/>
      <c r="C377" s="290"/>
    </row>
    <row r="378" spans="1:3" ht="14.25" customHeight="1">
      <c r="A378" s="289"/>
      <c r="C378" s="290"/>
    </row>
    <row r="379" spans="1:3" ht="14.25" customHeight="1">
      <c r="A379" s="289"/>
      <c r="C379" s="290"/>
    </row>
    <row r="380" spans="1:3" ht="14.25" customHeight="1">
      <c r="A380" s="289"/>
      <c r="C380" s="290"/>
    </row>
    <row r="381" spans="1:3" ht="14.25" customHeight="1">
      <c r="A381" s="289"/>
      <c r="C381" s="290"/>
    </row>
    <row r="382" spans="1:3" ht="14.25" customHeight="1">
      <c r="A382" s="289"/>
      <c r="C382" s="290"/>
    </row>
    <row r="383" spans="1:3" ht="14.25" customHeight="1">
      <c r="A383" s="289"/>
      <c r="C383" s="290"/>
    </row>
    <row r="384" spans="1:3" ht="14.25" customHeight="1">
      <c r="A384" s="289"/>
      <c r="C384" s="290"/>
    </row>
    <row r="385" spans="1:3" ht="14.25" customHeight="1">
      <c r="A385" s="289"/>
      <c r="C385" s="290"/>
    </row>
    <row r="386" spans="1:3" ht="14.25" customHeight="1">
      <c r="A386" s="289"/>
      <c r="C386" s="290"/>
    </row>
    <row r="387" spans="1:3" ht="14.25" customHeight="1">
      <c r="A387" s="289"/>
      <c r="C387" s="290"/>
    </row>
    <row r="388" spans="1:3" ht="14.25" customHeight="1">
      <c r="A388" s="289"/>
      <c r="C388" s="290"/>
    </row>
    <row r="389" spans="1:3" ht="14.25" customHeight="1">
      <c r="A389" s="289"/>
      <c r="C389" s="290"/>
    </row>
    <row r="390" spans="1:3" ht="14.25" customHeight="1">
      <c r="A390" s="289"/>
      <c r="C390" s="290"/>
    </row>
    <row r="391" spans="1:3" ht="14.25" customHeight="1">
      <c r="A391" s="289"/>
      <c r="C391" s="290"/>
    </row>
    <row r="392" spans="1:3" ht="14.25" customHeight="1">
      <c r="A392" s="289"/>
      <c r="C392" s="290"/>
    </row>
    <row r="393" spans="1:3" ht="14.25" customHeight="1">
      <c r="A393" s="289"/>
      <c r="C393" s="290"/>
    </row>
    <row r="394" spans="1:3" ht="14.25" customHeight="1">
      <c r="A394" s="289"/>
      <c r="C394" s="290"/>
    </row>
    <row r="395" spans="1:3" ht="14.25" customHeight="1">
      <c r="A395" s="289"/>
      <c r="C395" s="290"/>
    </row>
    <row r="396" spans="1:3" ht="14.25" customHeight="1">
      <c r="A396" s="289"/>
      <c r="C396" s="290"/>
    </row>
    <row r="397" spans="1:3" ht="14.25" customHeight="1">
      <c r="A397" s="289"/>
      <c r="C397" s="290"/>
    </row>
    <row r="398" spans="1:3" ht="14.25" customHeight="1">
      <c r="A398" s="289"/>
      <c r="C398" s="290"/>
    </row>
    <row r="399" spans="1:3" ht="14.25" customHeight="1">
      <c r="A399" s="289"/>
      <c r="C399" s="290"/>
    </row>
    <row r="400" spans="1:3" ht="14.25" customHeight="1">
      <c r="A400" s="289"/>
      <c r="C400" s="290"/>
    </row>
    <row r="401" spans="1:3" ht="14.25" customHeight="1">
      <c r="A401" s="289"/>
      <c r="C401" s="290"/>
    </row>
    <row r="402" spans="1:3" ht="14.25" customHeight="1">
      <c r="A402" s="289"/>
      <c r="C402" s="290"/>
    </row>
    <row r="403" spans="1:3" ht="14.25" customHeight="1">
      <c r="A403" s="289"/>
      <c r="C403" s="290"/>
    </row>
    <row r="404" spans="1:3" ht="14.25" customHeight="1">
      <c r="A404" s="289"/>
      <c r="C404" s="290"/>
    </row>
    <row r="405" spans="1:3" ht="14.25" customHeight="1">
      <c r="A405" s="289"/>
      <c r="C405" s="290"/>
    </row>
    <row r="406" spans="1:3" ht="14.25" customHeight="1">
      <c r="A406" s="289"/>
      <c r="C406" s="290"/>
    </row>
    <row r="407" spans="1:3" ht="14.25" customHeight="1">
      <c r="A407" s="289"/>
      <c r="C407" s="290"/>
    </row>
    <row r="408" spans="1:3" ht="14.25" customHeight="1">
      <c r="A408" s="289"/>
      <c r="C408" s="290"/>
    </row>
    <row r="409" spans="1:3" ht="14.25" customHeight="1">
      <c r="A409" s="289"/>
      <c r="C409" s="290"/>
    </row>
    <row r="410" spans="1:3" ht="14.25" customHeight="1">
      <c r="A410" s="289"/>
      <c r="C410" s="290"/>
    </row>
    <row r="411" spans="1:3" ht="14.25" customHeight="1">
      <c r="A411" s="289"/>
      <c r="C411" s="290"/>
    </row>
    <row r="412" spans="1:3" ht="14.25" customHeight="1">
      <c r="A412" s="289"/>
      <c r="C412" s="290"/>
    </row>
    <row r="413" spans="1:3" ht="14.25" customHeight="1">
      <c r="A413" s="289"/>
      <c r="C413" s="290"/>
    </row>
    <row r="414" spans="1:3" ht="14.25" customHeight="1">
      <c r="A414" s="289"/>
      <c r="C414" s="290"/>
    </row>
    <row r="415" spans="1:3" ht="14.25" customHeight="1">
      <c r="A415" s="289"/>
      <c r="C415" s="290"/>
    </row>
    <row r="416" spans="1:3" ht="14.25" customHeight="1">
      <c r="A416" s="289"/>
      <c r="C416" s="290"/>
    </row>
    <row r="417" spans="1:3" ht="14.25" customHeight="1">
      <c r="A417" s="289"/>
      <c r="C417" s="290"/>
    </row>
    <row r="418" spans="1:3" ht="14.25" customHeight="1">
      <c r="A418" s="289"/>
      <c r="C418" s="290"/>
    </row>
    <row r="419" spans="1:3" ht="14.25" customHeight="1">
      <c r="A419" s="289"/>
      <c r="C419" s="290"/>
    </row>
    <row r="420" spans="1:3" ht="14.25" customHeight="1">
      <c r="A420" s="289"/>
      <c r="C420" s="290"/>
    </row>
    <row r="421" spans="1:3" ht="14.25" customHeight="1">
      <c r="A421" s="289"/>
      <c r="C421" s="290"/>
    </row>
    <row r="422" spans="1:3" ht="14.25" customHeight="1">
      <c r="A422" s="289"/>
      <c r="C422" s="290"/>
    </row>
    <row r="423" spans="1:3" ht="14.25" customHeight="1">
      <c r="A423" s="289"/>
      <c r="C423" s="290"/>
    </row>
    <row r="424" spans="1:3" ht="14.25" customHeight="1">
      <c r="A424" s="289"/>
      <c r="C424" s="290"/>
    </row>
    <row r="425" spans="1:3" ht="14.25" customHeight="1">
      <c r="A425" s="289"/>
      <c r="C425" s="290"/>
    </row>
    <row r="426" spans="1:3" ht="14.25" customHeight="1">
      <c r="A426" s="289"/>
      <c r="C426" s="290"/>
    </row>
    <row r="427" spans="1:3" ht="14.25" customHeight="1">
      <c r="A427" s="289"/>
      <c r="C427" s="290"/>
    </row>
    <row r="428" spans="1:3" ht="14.25" customHeight="1">
      <c r="A428" s="289"/>
      <c r="C428" s="290"/>
    </row>
    <row r="429" spans="1:3" ht="14.25" customHeight="1">
      <c r="A429" s="289"/>
      <c r="C429" s="290"/>
    </row>
    <row r="430" spans="1:3" ht="14.25" customHeight="1">
      <c r="A430" s="289"/>
      <c r="C430" s="290"/>
    </row>
    <row r="431" spans="1:3" ht="14.25" customHeight="1">
      <c r="A431" s="289"/>
      <c r="C431" s="290"/>
    </row>
    <row r="432" spans="1:3" ht="14.25" customHeight="1">
      <c r="A432" s="289"/>
      <c r="C432" s="290"/>
    </row>
    <row r="433" spans="1:3" ht="14.25" customHeight="1">
      <c r="A433" s="289"/>
      <c r="C433" s="290"/>
    </row>
    <row r="434" spans="1:3" ht="14.25" customHeight="1">
      <c r="A434" s="289"/>
      <c r="C434" s="290"/>
    </row>
    <row r="435" spans="1:3" ht="14.25" customHeight="1">
      <c r="A435" s="289"/>
      <c r="C435" s="290"/>
    </row>
    <row r="436" spans="1:3" ht="14.25" customHeight="1">
      <c r="A436" s="289"/>
      <c r="C436" s="290"/>
    </row>
    <row r="437" spans="1:3" ht="14.25" customHeight="1">
      <c r="A437" s="289"/>
      <c r="C437" s="290"/>
    </row>
    <row r="438" spans="1:3" ht="14.25" customHeight="1">
      <c r="A438" s="289"/>
      <c r="C438" s="290"/>
    </row>
    <row r="439" spans="1:3" ht="14.25" customHeight="1">
      <c r="A439" s="289"/>
      <c r="C439" s="290"/>
    </row>
    <row r="440" spans="1:3" ht="14.25" customHeight="1">
      <c r="A440" s="289"/>
      <c r="C440" s="290"/>
    </row>
    <row r="441" spans="1:3" ht="14.25" customHeight="1">
      <c r="A441" s="289"/>
      <c r="C441" s="290"/>
    </row>
    <row r="442" spans="1:3" ht="14.25" customHeight="1">
      <c r="A442" s="289"/>
      <c r="C442" s="290"/>
    </row>
    <row r="443" spans="1:3" ht="14.25" customHeight="1">
      <c r="A443" s="289"/>
      <c r="C443" s="290"/>
    </row>
    <row r="444" spans="1:3" ht="14.25" customHeight="1">
      <c r="A444" s="289"/>
      <c r="C444" s="290"/>
    </row>
    <row r="445" spans="1:3" ht="14.25" customHeight="1">
      <c r="A445" s="289"/>
      <c r="C445" s="290"/>
    </row>
    <row r="446" spans="1:3" ht="14.25" customHeight="1">
      <c r="A446" s="289"/>
      <c r="C446" s="290"/>
    </row>
    <row r="447" spans="1:3" ht="14.25" customHeight="1">
      <c r="A447" s="289"/>
      <c r="C447" s="290"/>
    </row>
    <row r="448" spans="1:3" ht="14.25" customHeight="1">
      <c r="A448" s="289"/>
      <c r="C448" s="290"/>
    </row>
    <row r="449" spans="1:3" ht="14.25" customHeight="1">
      <c r="A449" s="289"/>
      <c r="C449" s="290"/>
    </row>
    <row r="450" spans="1:3" ht="14.25" customHeight="1">
      <c r="A450" s="289"/>
      <c r="C450" s="290"/>
    </row>
    <row r="451" spans="1:3" ht="14.25" customHeight="1">
      <c r="A451" s="289"/>
      <c r="C451" s="290"/>
    </row>
    <row r="452" spans="1:3" ht="14.25" customHeight="1">
      <c r="A452" s="289"/>
      <c r="C452" s="290"/>
    </row>
    <row r="453" spans="1:3" ht="14.25" customHeight="1">
      <c r="A453" s="289"/>
      <c r="C453" s="290"/>
    </row>
    <row r="454" spans="1:3" ht="14.25" customHeight="1">
      <c r="A454" s="289"/>
      <c r="C454" s="290"/>
    </row>
    <row r="455" spans="1:3" ht="14.25" customHeight="1">
      <c r="A455" s="289"/>
      <c r="C455" s="290"/>
    </row>
    <row r="456" spans="1:3" ht="14.25" customHeight="1">
      <c r="A456" s="289"/>
      <c r="C456" s="290"/>
    </row>
    <row r="457" spans="1:3" ht="14.25" customHeight="1">
      <c r="A457" s="289"/>
      <c r="C457" s="290"/>
    </row>
    <row r="458" spans="1:3" ht="14.25" customHeight="1">
      <c r="A458" s="289"/>
      <c r="C458" s="290"/>
    </row>
    <row r="459" spans="1:3" ht="14.25" customHeight="1">
      <c r="A459" s="289"/>
      <c r="C459" s="290"/>
    </row>
    <row r="460" spans="1:3" ht="14.25" customHeight="1">
      <c r="A460" s="289"/>
      <c r="C460" s="290"/>
    </row>
    <row r="461" spans="1:3" ht="14.25" customHeight="1">
      <c r="A461" s="289"/>
      <c r="C461" s="290"/>
    </row>
    <row r="462" spans="1:3" ht="14.25" customHeight="1">
      <c r="A462" s="289"/>
      <c r="C462" s="290"/>
    </row>
    <row r="463" spans="1:3" ht="14.25" customHeight="1">
      <c r="A463" s="289"/>
      <c r="C463" s="290"/>
    </row>
    <row r="464" spans="1:3" ht="14.25" customHeight="1">
      <c r="A464" s="289"/>
      <c r="C464" s="290"/>
    </row>
    <row r="465" spans="1:3" ht="14.25" customHeight="1">
      <c r="A465" s="289"/>
      <c r="C465" s="290"/>
    </row>
    <row r="466" spans="1:3" ht="14.25" customHeight="1">
      <c r="A466" s="289"/>
      <c r="C466" s="290"/>
    </row>
    <row r="467" spans="1:3" ht="14.25" customHeight="1">
      <c r="A467" s="289"/>
      <c r="C467" s="290"/>
    </row>
    <row r="468" spans="1:3" ht="14.25" customHeight="1">
      <c r="A468" s="289"/>
      <c r="C468" s="290"/>
    </row>
    <row r="469" spans="1:3" ht="14.25" customHeight="1">
      <c r="A469" s="289"/>
      <c r="C469" s="290"/>
    </row>
    <row r="470" spans="1:3" ht="14.25" customHeight="1">
      <c r="A470" s="289"/>
      <c r="C470" s="290"/>
    </row>
    <row r="471" spans="1:3" ht="14.25" customHeight="1">
      <c r="A471" s="289"/>
      <c r="C471" s="290"/>
    </row>
    <row r="472" spans="1:3" ht="14.25" customHeight="1">
      <c r="A472" s="289"/>
      <c r="C472" s="290"/>
    </row>
    <row r="473" spans="1:3" ht="14.25" customHeight="1">
      <c r="A473" s="289"/>
      <c r="C473" s="290"/>
    </row>
    <row r="474" spans="1:3" ht="14.25" customHeight="1">
      <c r="A474" s="289"/>
      <c r="C474" s="290"/>
    </row>
    <row r="475" spans="1:3" ht="14.25" customHeight="1">
      <c r="A475" s="289"/>
      <c r="C475" s="290"/>
    </row>
    <row r="476" spans="1:3" ht="14.25" customHeight="1">
      <c r="A476" s="289"/>
      <c r="C476" s="290"/>
    </row>
    <row r="477" spans="1:3" ht="14.25" customHeight="1">
      <c r="A477" s="289"/>
      <c r="C477" s="290"/>
    </row>
    <row r="478" spans="1:3" ht="14.25" customHeight="1">
      <c r="A478" s="289"/>
      <c r="C478" s="290"/>
    </row>
    <row r="479" spans="1:3" ht="14.25" customHeight="1">
      <c r="A479" s="289"/>
      <c r="C479" s="290"/>
    </row>
    <row r="480" spans="1:3" ht="14.25" customHeight="1">
      <c r="A480" s="289"/>
      <c r="C480" s="290"/>
    </row>
    <row r="481" spans="1:3" ht="14.25" customHeight="1">
      <c r="A481" s="289"/>
      <c r="C481" s="290"/>
    </row>
    <row r="482" spans="1:3" ht="14.25" customHeight="1">
      <c r="A482" s="289"/>
      <c r="C482" s="290"/>
    </row>
    <row r="483" spans="1:3" ht="14.25" customHeight="1">
      <c r="A483" s="289"/>
      <c r="C483" s="290"/>
    </row>
    <row r="484" spans="1:3" ht="14.25" customHeight="1">
      <c r="A484" s="289"/>
      <c r="C484" s="290"/>
    </row>
    <row r="485" spans="1:3" ht="14.25" customHeight="1">
      <c r="A485" s="289"/>
      <c r="C485" s="290"/>
    </row>
    <row r="486" spans="1:3" ht="14.25" customHeight="1">
      <c r="A486" s="289"/>
      <c r="C486" s="290"/>
    </row>
    <row r="487" spans="1:3" ht="14.25" customHeight="1">
      <c r="A487" s="289"/>
      <c r="C487" s="290"/>
    </row>
    <row r="488" spans="1:3" ht="14.25" customHeight="1">
      <c r="A488" s="289"/>
      <c r="C488" s="290"/>
    </row>
    <row r="489" spans="1:3" ht="14.25" customHeight="1">
      <c r="A489" s="289"/>
      <c r="C489" s="290"/>
    </row>
    <row r="490" spans="1:3" ht="14.25" customHeight="1">
      <c r="A490" s="289"/>
      <c r="C490" s="290"/>
    </row>
    <row r="491" spans="1:3" ht="14.25" customHeight="1">
      <c r="A491" s="289"/>
      <c r="C491" s="290"/>
    </row>
    <row r="492" spans="1:3" ht="14.25" customHeight="1">
      <c r="A492" s="289"/>
      <c r="C492" s="290"/>
    </row>
    <row r="493" spans="1:3" ht="14.25" customHeight="1">
      <c r="A493" s="289"/>
      <c r="C493" s="290"/>
    </row>
    <row r="494" spans="1:3" ht="14.25" customHeight="1">
      <c r="A494" s="289"/>
      <c r="C494" s="290"/>
    </row>
    <row r="495" spans="1:3" ht="14.25" customHeight="1">
      <c r="A495" s="289"/>
      <c r="C495" s="290"/>
    </row>
    <row r="496" spans="1:3" ht="14.25" customHeight="1">
      <c r="A496" s="289"/>
      <c r="C496" s="290"/>
    </row>
    <row r="497" spans="1:3" ht="14.25" customHeight="1">
      <c r="A497" s="289"/>
      <c r="C497" s="290"/>
    </row>
    <row r="498" spans="1:3" ht="14.25" customHeight="1">
      <c r="A498" s="289"/>
      <c r="C498" s="290"/>
    </row>
    <row r="499" spans="1:3" ht="14.25" customHeight="1">
      <c r="A499" s="289"/>
      <c r="C499" s="290"/>
    </row>
    <row r="500" spans="1:3" ht="14.25" customHeight="1">
      <c r="A500" s="289"/>
      <c r="C500" s="290"/>
    </row>
    <row r="501" spans="1:3" ht="14.25" customHeight="1">
      <c r="A501" s="289"/>
      <c r="C501" s="290"/>
    </row>
    <row r="502" spans="1:3" ht="14.25" customHeight="1">
      <c r="A502" s="289"/>
      <c r="C502" s="290"/>
    </row>
    <row r="503" spans="1:3" ht="14.25" customHeight="1">
      <c r="A503" s="289"/>
      <c r="C503" s="290"/>
    </row>
    <row r="504" spans="1:3" ht="14.25" customHeight="1">
      <c r="A504" s="289"/>
      <c r="C504" s="290"/>
    </row>
    <row r="505" spans="1:3" ht="14.25" customHeight="1">
      <c r="A505" s="289"/>
      <c r="C505" s="290"/>
    </row>
    <row r="506" spans="1:3" ht="14.25" customHeight="1">
      <c r="A506" s="289"/>
      <c r="C506" s="290"/>
    </row>
    <row r="507" spans="1:3" ht="14.25" customHeight="1">
      <c r="A507" s="289"/>
      <c r="C507" s="290"/>
    </row>
    <row r="508" spans="1:3" ht="14.25" customHeight="1">
      <c r="A508" s="289"/>
      <c r="C508" s="290"/>
    </row>
    <row r="509" spans="1:3" ht="14.25" customHeight="1">
      <c r="A509" s="289"/>
      <c r="C509" s="290"/>
    </row>
    <row r="510" spans="1:3" ht="14.25" customHeight="1">
      <c r="A510" s="289"/>
      <c r="C510" s="290"/>
    </row>
    <row r="511" spans="1:3" ht="14.25" customHeight="1">
      <c r="A511" s="289"/>
      <c r="C511" s="290"/>
    </row>
    <row r="512" spans="1:3" ht="14.25" customHeight="1">
      <c r="A512" s="289"/>
      <c r="C512" s="290"/>
    </row>
    <row r="513" spans="1:3" ht="14.25" customHeight="1">
      <c r="A513" s="289"/>
      <c r="C513" s="290"/>
    </row>
    <row r="514" spans="1:3" ht="14.25" customHeight="1">
      <c r="A514" s="289"/>
      <c r="C514" s="290"/>
    </row>
    <row r="515" spans="1:3" ht="14.25" customHeight="1">
      <c r="A515" s="289"/>
      <c r="C515" s="290"/>
    </row>
    <row r="516" spans="1:3" ht="14.25" customHeight="1">
      <c r="A516" s="289"/>
      <c r="C516" s="290"/>
    </row>
    <row r="517" spans="1:3" ht="14.25" customHeight="1">
      <c r="A517" s="289"/>
      <c r="C517" s="290"/>
    </row>
    <row r="518" spans="1:3" ht="14.25" customHeight="1">
      <c r="A518" s="289"/>
      <c r="C518" s="290"/>
    </row>
    <row r="519" spans="1:3" ht="14.25" customHeight="1">
      <c r="A519" s="289"/>
      <c r="C519" s="290"/>
    </row>
    <row r="520" spans="1:3" ht="14.25" customHeight="1">
      <c r="A520" s="289"/>
      <c r="C520" s="290"/>
    </row>
    <row r="521" spans="1:3" ht="14.25" customHeight="1">
      <c r="A521" s="289"/>
      <c r="C521" s="290"/>
    </row>
    <row r="522" spans="1:3" ht="14.25" customHeight="1">
      <c r="A522" s="289"/>
      <c r="C522" s="290"/>
    </row>
    <row r="523" spans="1:3" ht="14.25" customHeight="1">
      <c r="A523" s="289"/>
      <c r="C523" s="290"/>
    </row>
    <row r="524" spans="1:3" ht="14.25" customHeight="1">
      <c r="A524" s="289"/>
      <c r="C524" s="290"/>
    </row>
    <row r="525" spans="1:3" ht="14.25" customHeight="1">
      <c r="A525" s="289"/>
      <c r="C525" s="290"/>
    </row>
    <row r="526" spans="1:3" ht="14.25" customHeight="1">
      <c r="A526" s="289"/>
      <c r="C526" s="290"/>
    </row>
    <row r="527" spans="1:3" ht="14.25" customHeight="1">
      <c r="A527" s="289"/>
      <c r="C527" s="290"/>
    </row>
    <row r="528" spans="1:3" ht="14.25" customHeight="1">
      <c r="A528" s="289"/>
      <c r="C528" s="290"/>
    </row>
    <row r="529" spans="1:3" ht="14.25" customHeight="1">
      <c r="A529" s="289"/>
      <c r="C529" s="290"/>
    </row>
    <row r="530" spans="1:3" ht="14.25" customHeight="1">
      <c r="A530" s="289"/>
      <c r="C530" s="290"/>
    </row>
    <row r="531" spans="1:3" ht="14.25" customHeight="1">
      <c r="A531" s="289"/>
      <c r="C531" s="290"/>
    </row>
    <row r="532" spans="1:3" ht="14.25" customHeight="1">
      <c r="A532" s="289"/>
      <c r="C532" s="290"/>
    </row>
    <row r="533" spans="1:3" ht="14.25" customHeight="1">
      <c r="A533" s="289"/>
      <c r="C533" s="290"/>
    </row>
    <row r="534" spans="1:3" ht="14.25" customHeight="1">
      <c r="A534" s="289"/>
      <c r="C534" s="290"/>
    </row>
    <row r="535" spans="1:3" ht="14.25" customHeight="1">
      <c r="A535" s="289"/>
      <c r="C535" s="290"/>
    </row>
    <row r="536" spans="1:3" ht="14.25" customHeight="1">
      <c r="A536" s="289"/>
      <c r="C536" s="290"/>
    </row>
    <row r="537" spans="1:3" ht="14.25" customHeight="1">
      <c r="A537" s="289"/>
      <c r="C537" s="290"/>
    </row>
    <row r="538" spans="1:3" ht="14.25" customHeight="1">
      <c r="A538" s="289"/>
      <c r="C538" s="290"/>
    </row>
    <row r="539" spans="1:3" ht="14.25" customHeight="1">
      <c r="A539" s="289"/>
      <c r="C539" s="290"/>
    </row>
    <row r="540" spans="1:3" ht="14.25" customHeight="1">
      <c r="A540" s="289"/>
      <c r="C540" s="290"/>
    </row>
    <row r="541" spans="1:3" ht="14.25" customHeight="1">
      <c r="A541" s="289"/>
      <c r="C541" s="290"/>
    </row>
    <row r="542" spans="1:3" ht="14.25" customHeight="1">
      <c r="A542" s="289"/>
      <c r="C542" s="290"/>
    </row>
    <row r="543" spans="1:3" ht="14.25" customHeight="1">
      <c r="A543" s="289"/>
      <c r="C543" s="290"/>
    </row>
    <row r="544" spans="1:3" ht="14.25" customHeight="1">
      <c r="A544" s="289"/>
      <c r="C544" s="290"/>
    </row>
    <row r="545" spans="1:3" ht="14.25" customHeight="1">
      <c r="A545" s="289"/>
      <c r="C545" s="290"/>
    </row>
    <row r="546" spans="1:3" ht="14.25" customHeight="1">
      <c r="A546" s="289"/>
      <c r="C546" s="290"/>
    </row>
    <row r="547" spans="1:3" ht="14.25" customHeight="1">
      <c r="A547" s="289"/>
      <c r="C547" s="290"/>
    </row>
    <row r="548" spans="1:3" ht="14.25" customHeight="1">
      <c r="A548" s="289"/>
      <c r="C548" s="290"/>
    </row>
    <row r="549" spans="1:3" ht="14.25" customHeight="1">
      <c r="A549" s="289"/>
      <c r="C549" s="290"/>
    </row>
    <row r="550" spans="1:3" ht="14.25" customHeight="1">
      <c r="A550" s="289"/>
      <c r="C550" s="290"/>
    </row>
    <row r="551" spans="1:3" ht="14.25" customHeight="1">
      <c r="A551" s="289"/>
      <c r="C551" s="290"/>
    </row>
    <row r="552" spans="1:3" ht="14.25" customHeight="1">
      <c r="A552" s="289"/>
      <c r="C552" s="290"/>
    </row>
    <row r="553" spans="1:3" ht="14.25" customHeight="1">
      <c r="A553" s="289"/>
      <c r="C553" s="290"/>
    </row>
    <row r="554" spans="1:3" ht="14.25" customHeight="1">
      <c r="A554" s="289"/>
      <c r="C554" s="290"/>
    </row>
    <row r="555" spans="1:3" ht="14.25" customHeight="1">
      <c r="A555" s="289"/>
      <c r="C555" s="290"/>
    </row>
    <row r="556" spans="1:3" ht="14.25" customHeight="1">
      <c r="A556" s="289"/>
      <c r="C556" s="290"/>
    </row>
    <row r="557" spans="1:3" ht="14.25" customHeight="1">
      <c r="A557" s="289"/>
      <c r="C557" s="290"/>
    </row>
    <row r="558" spans="1:3" ht="14.25" customHeight="1">
      <c r="A558" s="289"/>
      <c r="C558" s="290"/>
    </row>
    <row r="559" spans="1:3" ht="14.25" customHeight="1">
      <c r="A559" s="289"/>
      <c r="C559" s="290"/>
    </row>
    <row r="560" spans="1:3" ht="14.25" customHeight="1">
      <c r="A560" s="289"/>
      <c r="C560" s="290"/>
    </row>
    <row r="561" spans="1:3" ht="14.25" customHeight="1">
      <c r="A561" s="289"/>
      <c r="C561" s="290"/>
    </row>
    <row r="562" spans="1:3" ht="14.25" customHeight="1">
      <c r="A562" s="289"/>
      <c r="C562" s="290"/>
    </row>
    <row r="563" spans="1:3" ht="14.25" customHeight="1">
      <c r="A563" s="289"/>
      <c r="C563" s="290"/>
    </row>
    <row r="564" spans="1:3" ht="14.25" customHeight="1">
      <c r="A564" s="289"/>
      <c r="C564" s="290"/>
    </row>
    <row r="565" spans="1:3" ht="14.25" customHeight="1">
      <c r="A565" s="289"/>
      <c r="C565" s="290"/>
    </row>
    <row r="566" spans="1:3" ht="14.25" customHeight="1">
      <c r="A566" s="289"/>
      <c r="C566" s="290"/>
    </row>
    <row r="567" spans="1:3" ht="14.25" customHeight="1">
      <c r="A567" s="289"/>
      <c r="C567" s="290"/>
    </row>
    <row r="568" spans="1:3" ht="14.25" customHeight="1">
      <c r="A568" s="289"/>
      <c r="C568" s="290"/>
    </row>
    <row r="569" spans="1:3" ht="14.25" customHeight="1">
      <c r="A569" s="289"/>
      <c r="C569" s="290"/>
    </row>
    <row r="570" spans="1:3" ht="14.25" customHeight="1">
      <c r="A570" s="289"/>
      <c r="C570" s="290"/>
    </row>
    <row r="571" spans="1:3" ht="14.25" customHeight="1">
      <c r="A571" s="289"/>
      <c r="C571" s="290"/>
    </row>
    <row r="572" spans="1:3" ht="14.25" customHeight="1">
      <c r="A572" s="289"/>
      <c r="C572" s="290"/>
    </row>
    <row r="573" spans="1:3" ht="14.25" customHeight="1">
      <c r="A573" s="289"/>
      <c r="C573" s="290"/>
    </row>
    <row r="574" spans="1:3" ht="14.25" customHeight="1">
      <c r="A574" s="289"/>
      <c r="C574" s="290"/>
    </row>
    <row r="575" spans="1:3" ht="14.25" customHeight="1">
      <c r="A575" s="289"/>
      <c r="C575" s="290"/>
    </row>
    <row r="576" spans="1:3" ht="14.25" customHeight="1">
      <c r="A576" s="289"/>
      <c r="C576" s="290"/>
    </row>
    <row r="577" spans="1:3" ht="14.25" customHeight="1">
      <c r="A577" s="289"/>
      <c r="C577" s="290"/>
    </row>
    <row r="578" spans="1:3" ht="14.25" customHeight="1">
      <c r="A578" s="289"/>
      <c r="C578" s="290"/>
    </row>
    <row r="579" spans="1:3" ht="14.25" customHeight="1">
      <c r="A579" s="289"/>
      <c r="C579" s="290"/>
    </row>
    <row r="580" spans="1:3" ht="14.25" customHeight="1">
      <c r="A580" s="289"/>
      <c r="C580" s="290"/>
    </row>
    <row r="581" spans="1:3" ht="14.25" customHeight="1">
      <c r="A581" s="289"/>
      <c r="C581" s="290"/>
    </row>
    <row r="582" spans="1:3" ht="14.25" customHeight="1">
      <c r="A582" s="289"/>
      <c r="C582" s="290"/>
    </row>
    <row r="583" spans="1:3" ht="14.25" customHeight="1">
      <c r="A583" s="289"/>
      <c r="C583" s="290"/>
    </row>
    <row r="584" spans="1:3" ht="14.25" customHeight="1">
      <c r="A584" s="289"/>
      <c r="C584" s="290"/>
    </row>
    <row r="585" spans="1:3" ht="14.25" customHeight="1">
      <c r="A585" s="289"/>
      <c r="C585" s="290"/>
    </row>
    <row r="586" spans="1:3" ht="14.25" customHeight="1">
      <c r="A586" s="289"/>
      <c r="C586" s="290"/>
    </row>
    <row r="587" spans="1:3" ht="14.25" customHeight="1">
      <c r="A587" s="289"/>
      <c r="C587" s="290"/>
    </row>
    <row r="588" spans="1:3" ht="14.25" customHeight="1">
      <c r="A588" s="289"/>
      <c r="C588" s="290"/>
    </row>
    <row r="589" spans="1:3" ht="14.25" customHeight="1">
      <c r="A589" s="289"/>
      <c r="C589" s="290"/>
    </row>
    <row r="590" spans="1:3" ht="14.25" customHeight="1">
      <c r="A590" s="289"/>
      <c r="C590" s="290"/>
    </row>
    <row r="591" spans="1:3" ht="14.25" customHeight="1">
      <c r="A591" s="289"/>
      <c r="C591" s="290"/>
    </row>
    <row r="592" spans="1:3" ht="14.25" customHeight="1">
      <c r="A592" s="289"/>
      <c r="C592" s="290"/>
    </row>
    <row r="593" spans="1:3" ht="14.25" customHeight="1">
      <c r="A593" s="289"/>
      <c r="C593" s="290"/>
    </row>
    <row r="594" spans="1:3" ht="14.25" customHeight="1">
      <c r="A594" s="289"/>
      <c r="C594" s="290"/>
    </row>
    <row r="595" spans="1:3" ht="14.25" customHeight="1">
      <c r="A595" s="289"/>
      <c r="C595" s="290"/>
    </row>
    <row r="596" spans="1:3" ht="14.25" customHeight="1">
      <c r="A596" s="289"/>
      <c r="C596" s="290"/>
    </row>
    <row r="597" spans="1:3" ht="14.25" customHeight="1">
      <c r="A597" s="289"/>
      <c r="C597" s="290"/>
    </row>
    <row r="598" spans="1:3" ht="14.25" customHeight="1">
      <c r="A598" s="289"/>
      <c r="C598" s="290"/>
    </row>
    <row r="599" spans="1:3" ht="14.25" customHeight="1">
      <c r="A599" s="289"/>
      <c r="C599" s="290"/>
    </row>
    <row r="600" spans="1:3" ht="14.25" customHeight="1">
      <c r="A600" s="289"/>
      <c r="C600" s="290"/>
    </row>
    <row r="601" spans="1:3" ht="14.25" customHeight="1">
      <c r="A601" s="289"/>
      <c r="C601" s="290"/>
    </row>
    <row r="602" spans="1:3" ht="14.25" customHeight="1">
      <c r="A602" s="289"/>
      <c r="C602" s="290"/>
    </row>
    <row r="603" spans="1:3" ht="14.25" customHeight="1">
      <c r="A603" s="289"/>
      <c r="C603" s="290"/>
    </row>
    <row r="604" spans="1:3" ht="14.25" customHeight="1">
      <c r="A604" s="289"/>
      <c r="C604" s="290"/>
    </row>
    <row r="605" spans="1:3" ht="14.25" customHeight="1">
      <c r="A605" s="289"/>
      <c r="C605" s="290"/>
    </row>
    <row r="606" spans="1:3" ht="14.25" customHeight="1">
      <c r="A606" s="289"/>
      <c r="C606" s="290"/>
    </row>
    <row r="607" spans="1:3" ht="14.25" customHeight="1">
      <c r="A607" s="289"/>
      <c r="C607" s="290"/>
    </row>
    <row r="608" spans="1:3" ht="14.25" customHeight="1">
      <c r="A608" s="289"/>
      <c r="C608" s="290"/>
    </row>
    <row r="609" spans="1:3" ht="14.25" customHeight="1">
      <c r="A609" s="289"/>
      <c r="C609" s="290"/>
    </row>
    <row r="610" spans="1:3" ht="14.25" customHeight="1">
      <c r="A610" s="289"/>
      <c r="C610" s="290"/>
    </row>
    <row r="611" spans="1:3" ht="14.25" customHeight="1">
      <c r="A611" s="289"/>
      <c r="C611" s="290"/>
    </row>
    <row r="612" spans="1:3" ht="14.25" customHeight="1">
      <c r="A612" s="289"/>
      <c r="C612" s="290"/>
    </row>
    <row r="613" spans="1:3" ht="14.25" customHeight="1">
      <c r="A613" s="289"/>
      <c r="C613" s="290"/>
    </row>
    <row r="614" spans="1:3" ht="14.25" customHeight="1">
      <c r="A614" s="289"/>
      <c r="C614" s="290"/>
    </row>
    <row r="615" spans="1:3" ht="14.25" customHeight="1">
      <c r="A615" s="289"/>
      <c r="C615" s="290"/>
    </row>
    <row r="616" spans="1:3" ht="14.25" customHeight="1">
      <c r="A616" s="289"/>
      <c r="C616" s="290"/>
    </row>
    <row r="617" spans="1:3" ht="14.25" customHeight="1">
      <c r="A617" s="289"/>
      <c r="C617" s="290"/>
    </row>
    <row r="618" spans="1:3" ht="14.25" customHeight="1">
      <c r="A618" s="289"/>
      <c r="C618" s="290"/>
    </row>
    <row r="619" spans="1:3" ht="14.25" customHeight="1">
      <c r="A619" s="289"/>
      <c r="C619" s="290"/>
    </row>
    <row r="620" spans="1:3" ht="14.25" customHeight="1">
      <c r="A620" s="289"/>
      <c r="C620" s="290"/>
    </row>
    <row r="621" spans="1:3" ht="14.25" customHeight="1">
      <c r="A621" s="289"/>
      <c r="C621" s="290"/>
    </row>
    <row r="622" spans="1:3" ht="14.25" customHeight="1">
      <c r="A622" s="289"/>
      <c r="C622" s="290"/>
    </row>
    <row r="623" spans="1:3" ht="14.25" customHeight="1">
      <c r="A623" s="289"/>
      <c r="C623" s="290"/>
    </row>
    <row r="624" spans="1:3" ht="14.25" customHeight="1">
      <c r="A624" s="289"/>
      <c r="C624" s="290"/>
    </row>
    <row r="625" spans="1:3" ht="14.25" customHeight="1">
      <c r="A625" s="289"/>
      <c r="C625" s="290"/>
    </row>
    <row r="626" spans="1:3" ht="14.25" customHeight="1">
      <c r="A626" s="289"/>
      <c r="C626" s="290"/>
    </row>
    <row r="627" spans="1:3" ht="14.25" customHeight="1">
      <c r="A627" s="289"/>
      <c r="C627" s="290"/>
    </row>
    <row r="628" spans="1:3" ht="14.25" customHeight="1">
      <c r="A628" s="289"/>
      <c r="C628" s="290"/>
    </row>
    <row r="629" spans="1:3" ht="14.25" customHeight="1">
      <c r="A629" s="289"/>
      <c r="C629" s="290"/>
    </row>
    <row r="630" spans="1:3" ht="14.25" customHeight="1">
      <c r="A630" s="289"/>
      <c r="C630" s="290"/>
    </row>
    <row r="631" spans="1:3" ht="14.25" customHeight="1">
      <c r="A631" s="289"/>
      <c r="C631" s="290"/>
    </row>
    <row r="632" spans="1:3" ht="14.25" customHeight="1">
      <c r="A632" s="289"/>
      <c r="C632" s="290"/>
    </row>
    <row r="633" spans="1:3" ht="14.25" customHeight="1">
      <c r="A633" s="289"/>
      <c r="C633" s="290"/>
    </row>
    <row r="634" spans="1:3" ht="14.25" customHeight="1">
      <c r="A634" s="289"/>
      <c r="C634" s="290"/>
    </row>
    <row r="635" spans="1:3" ht="14.25" customHeight="1">
      <c r="A635" s="289"/>
      <c r="C635" s="290"/>
    </row>
    <row r="636" spans="1:3" ht="14.25" customHeight="1">
      <c r="A636" s="289"/>
      <c r="C636" s="290"/>
    </row>
    <row r="637" spans="1:3" ht="14.25" customHeight="1">
      <c r="A637" s="289"/>
      <c r="C637" s="290"/>
    </row>
    <row r="638" spans="1:3" ht="14.25" customHeight="1">
      <c r="A638" s="289"/>
      <c r="C638" s="290"/>
    </row>
    <row r="639" spans="1:3" ht="14.25" customHeight="1">
      <c r="A639" s="289"/>
      <c r="C639" s="290"/>
    </row>
    <row r="640" spans="1:3" ht="14.25" customHeight="1">
      <c r="A640" s="289"/>
      <c r="C640" s="290"/>
    </row>
    <row r="641" spans="1:3" ht="14.25" customHeight="1">
      <c r="A641" s="289"/>
      <c r="C641" s="290"/>
    </row>
    <row r="642" spans="1:3" ht="14.25" customHeight="1">
      <c r="A642" s="289"/>
      <c r="C642" s="290"/>
    </row>
    <row r="643" spans="1:3" ht="14.25" customHeight="1">
      <c r="A643" s="289"/>
      <c r="C643" s="290"/>
    </row>
    <row r="644" spans="1:3" ht="14.25" customHeight="1">
      <c r="A644" s="289"/>
      <c r="C644" s="290"/>
    </row>
    <row r="645" spans="1:3" ht="14.25" customHeight="1">
      <c r="A645" s="289"/>
      <c r="C645" s="290"/>
    </row>
    <row r="646" spans="1:3" ht="14.25" customHeight="1">
      <c r="A646" s="289"/>
      <c r="C646" s="290"/>
    </row>
    <row r="647" spans="1:3" ht="14.25" customHeight="1">
      <c r="A647" s="289"/>
      <c r="C647" s="290"/>
    </row>
    <row r="648" spans="1:3" ht="14.25" customHeight="1">
      <c r="A648" s="289"/>
      <c r="C648" s="290"/>
    </row>
    <row r="649" spans="1:3" ht="14.25" customHeight="1">
      <c r="A649" s="289"/>
      <c r="C649" s="290"/>
    </row>
    <row r="650" spans="1:3" ht="14.25" customHeight="1">
      <c r="A650" s="289"/>
      <c r="C650" s="290"/>
    </row>
    <row r="651" spans="1:3" ht="14.25" customHeight="1">
      <c r="A651" s="289"/>
      <c r="C651" s="290"/>
    </row>
    <row r="652" spans="1:3" ht="14.25" customHeight="1">
      <c r="A652" s="289"/>
      <c r="C652" s="290"/>
    </row>
    <row r="653" spans="1:3" ht="14.25" customHeight="1">
      <c r="A653" s="289"/>
      <c r="C653" s="290"/>
    </row>
    <row r="654" spans="1:3" ht="14.25" customHeight="1">
      <c r="A654" s="289"/>
      <c r="C654" s="290"/>
    </row>
    <row r="655" spans="1:3" ht="14.25" customHeight="1">
      <c r="A655" s="289"/>
      <c r="C655" s="290"/>
    </row>
    <row r="656" spans="1:3" ht="14.25" customHeight="1">
      <c r="A656" s="289"/>
      <c r="C656" s="290"/>
    </row>
    <row r="657" spans="1:3" ht="14.25" customHeight="1">
      <c r="A657" s="289"/>
      <c r="C657" s="290"/>
    </row>
    <row r="658" spans="1:3" ht="14.25" customHeight="1">
      <c r="A658" s="289"/>
      <c r="C658" s="290"/>
    </row>
    <row r="659" spans="1:3" ht="14.25" customHeight="1">
      <c r="A659" s="289"/>
      <c r="C659" s="290"/>
    </row>
    <row r="660" spans="1:3" ht="14.25" customHeight="1">
      <c r="A660" s="289"/>
      <c r="C660" s="290"/>
    </row>
    <row r="661" spans="1:3" ht="14.25" customHeight="1">
      <c r="A661" s="289"/>
      <c r="C661" s="290"/>
    </row>
    <row r="662" spans="1:3" ht="14.25" customHeight="1">
      <c r="A662" s="289"/>
      <c r="C662" s="290"/>
    </row>
    <row r="663" spans="1:3" ht="14.25" customHeight="1">
      <c r="A663" s="289"/>
      <c r="C663" s="290"/>
    </row>
    <row r="664" spans="1:3" ht="14.25" customHeight="1">
      <c r="A664" s="289"/>
      <c r="C664" s="290"/>
    </row>
    <row r="665" spans="1:3" ht="14.25" customHeight="1">
      <c r="A665" s="289"/>
      <c r="C665" s="290"/>
    </row>
    <row r="666" spans="1:3" ht="14.25" customHeight="1">
      <c r="A666" s="289"/>
      <c r="C666" s="290"/>
    </row>
    <row r="667" spans="1:3" ht="14.25" customHeight="1">
      <c r="A667" s="289"/>
      <c r="C667" s="290"/>
    </row>
    <row r="668" spans="1:3" ht="14.25" customHeight="1">
      <c r="A668" s="289"/>
      <c r="C668" s="290"/>
    </row>
    <row r="669" spans="1:3" ht="14.25" customHeight="1">
      <c r="A669" s="289"/>
      <c r="C669" s="290"/>
    </row>
    <row r="670" spans="1:3" ht="14.25" customHeight="1">
      <c r="A670" s="289"/>
      <c r="C670" s="290"/>
    </row>
    <row r="671" spans="1:3" ht="14.25" customHeight="1">
      <c r="A671" s="289"/>
      <c r="C671" s="290"/>
    </row>
    <row r="672" spans="1:3" ht="14.25" customHeight="1">
      <c r="A672" s="289"/>
      <c r="C672" s="290"/>
    </row>
    <row r="673" spans="1:3" ht="14.25" customHeight="1">
      <c r="A673" s="289"/>
      <c r="C673" s="290"/>
    </row>
    <row r="674" spans="1:3" ht="14.25" customHeight="1">
      <c r="A674" s="289"/>
      <c r="C674" s="290"/>
    </row>
    <row r="675" spans="1:3" ht="14.25" customHeight="1">
      <c r="A675" s="289"/>
      <c r="C675" s="290"/>
    </row>
    <row r="676" spans="1:3" ht="14.25" customHeight="1">
      <c r="A676" s="289"/>
      <c r="C676" s="290"/>
    </row>
    <row r="677" spans="1:3" ht="14.25" customHeight="1">
      <c r="A677" s="289"/>
      <c r="C677" s="290"/>
    </row>
    <row r="678" spans="1:3" ht="14.25" customHeight="1">
      <c r="A678" s="289"/>
      <c r="C678" s="290"/>
    </row>
    <row r="679" spans="1:3" ht="14.25" customHeight="1">
      <c r="A679" s="289"/>
      <c r="C679" s="290"/>
    </row>
    <row r="680" spans="1:3" ht="14.25" customHeight="1">
      <c r="A680" s="289"/>
      <c r="C680" s="290"/>
    </row>
    <row r="681" spans="1:3" ht="14.25" customHeight="1">
      <c r="A681" s="289"/>
      <c r="C681" s="290"/>
    </row>
    <row r="682" spans="1:3" ht="14.25" customHeight="1">
      <c r="A682" s="289"/>
      <c r="C682" s="290"/>
    </row>
    <row r="683" spans="1:3" ht="14.25" customHeight="1">
      <c r="A683" s="289"/>
      <c r="C683" s="290"/>
    </row>
    <row r="684" spans="1:3" ht="14.25" customHeight="1">
      <c r="A684" s="289"/>
      <c r="C684" s="290"/>
    </row>
    <row r="685" spans="1:3" ht="14.25" customHeight="1">
      <c r="A685" s="289"/>
      <c r="C685" s="290"/>
    </row>
    <row r="686" spans="1:3" ht="14.25" customHeight="1">
      <c r="A686" s="289"/>
      <c r="C686" s="290"/>
    </row>
    <row r="687" spans="1:3" ht="14.25" customHeight="1">
      <c r="A687" s="289"/>
      <c r="C687" s="290"/>
    </row>
    <row r="688" spans="1:3" ht="14.25" customHeight="1">
      <c r="A688" s="289"/>
      <c r="C688" s="290"/>
    </row>
    <row r="689" spans="1:3" ht="14.25" customHeight="1">
      <c r="A689" s="289"/>
      <c r="C689" s="290"/>
    </row>
    <row r="690" spans="1:3" ht="14.25" customHeight="1">
      <c r="A690" s="289"/>
      <c r="C690" s="290"/>
    </row>
    <row r="691" spans="1:3" ht="14.25" customHeight="1">
      <c r="A691" s="289"/>
      <c r="C691" s="290"/>
    </row>
    <row r="692" spans="1:3" ht="14.25" customHeight="1">
      <c r="A692" s="289"/>
      <c r="C692" s="290"/>
    </row>
    <row r="693" spans="1:3" ht="14.25" customHeight="1">
      <c r="A693" s="289"/>
      <c r="C693" s="290"/>
    </row>
    <row r="694" spans="1:3" ht="14.25" customHeight="1">
      <c r="A694" s="289"/>
      <c r="C694" s="290"/>
    </row>
    <row r="695" spans="1:3" ht="14.25" customHeight="1">
      <c r="A695" s="289"/>
      <c r="C695" s="290"/>
    </row>
    <row r="696" spans="1:3" ht="14.25" customHeight="1">
      <c r="A696" s="289"/>
      <c r="C696" s="290"/>
    </row>
    <row r="697" spans="1:3" ht="14.25" customHeight="1">
      <c r="A697" s="289"/>
      <c r="C697" s="290"/>
    </row>
    <row r="698" spans="1:3" ht="14.25" customHeight="1">
      <c r="A698" s="289"/>
      <c r="C698" s="290"/>
    </row>
    <row r="699" spans="1:3" ht="14.25" customHeight="1">
      <c r="A699" s="289"/>
      <c r="C699" s="290"/>
    </row>
    <row r="700" spans="1:3" ht="14.25" customHeight="1">
      <c r="A700" s="289"/>
      <c r="C700" s="290"/>
    </row>
    <row r="701" spans="1:3" ht="14.25" customHeight="1">
      <c r="A701" s="289"/>
      <c r="C701" s="290"/>
    </row>
    <row r="702" spans="1:3" ht="14.25" customHeight="1">
      <c r="A702" s="289"/>
      <c r="C702" s="290"/>
    </row>
    <row r="703" spans="1:3" ht="14.25" customHeight="1">
      <c r="A703" s="289"/>
      <c r="C703" s="290"/>
    </row>
    <row r="704" spans="1:3" ht="14.25" customHeight="1">
      <c r="A704" s="289"/>
      <c r="C704" s="290"/>
    </row>
    <row r="705" spans="1:3" ht="14.25" customHeight="1">
      <c r="A705" s="289"/>
      <c r="C705" s="290"/>
    </row>
    <row r="706" spans="1:3" ht="14.25" customHeight="1">
      <c r="A706" s="289"/>
      <c r="C706" s="290"/>
    </row>
    <row r="707" spans="1:3" ht="14.25" customHeight="1">
      <c r="A707" s="289"/>
      <c r="C707" s="290"/>
    </row>
    <row r="708" spans="1:3" ht="14.25" customHeight="1">
      <c r="A708" s="289"/>
      <c r="C708" s="290"/>
    </row>
    <row r="709" spans="1:3" ht="14.25" customHeight="1">
      <c r="A709" s="289"/>
      <c r="C709" s="290"/>
    </row>
    <row r="710" spans="1:3" ht="14.25" customHeight="1">
      <c r="A710" s="289"/>
      <c r="C710" s="290"/>
    </row>
    <row r="711" spans="1:3" ht="14.25" customHeight="1">
      <c r="A711" s="289"/>
      <c r="C711" s="290"/>
    </row>
    <row r="712" spans="1:3" ht="14.25" customHeight="1">
      <c r="A712" s="289"/>
      <c r="C712" s="290"/>
    </row>
    <row r="713" spans="1:3" ht="14.25" customHeight="1">
      <c r="A713" s="289"/>
      <c r="C713" s="290"/>
    </row>
    <row r="714" spans="1:3" ht="14.25" customHeight="1">
      <c r="A714" s="289"/>
      <c r="C714" s="290"/>
    </row>
    <row r="715" spans="1:3" ht="14.25" customHeight="1">
      <c r="A715" s="289"/>
      <c r="C715" s="290"/>
    </row>
    <row r="716" spans="1:3" ht="14.25" customHeight="1">
      <c r="A716" s="289"/>
      <c r="C716" s="290"/>
    </row>
    <row r="717" spans="1:3" ht="14.25" customHeight="1">
      <c r="A717" s="289"/>
      <c r="C717" s="290"/>
    </row>
    <row r="718" spans="1:3" ht="14.25" customHeight="1">
      <c r="A718" s="289"/>
      <c r="C718" s="290"/>
    </row>
    <row r="719" spans="1:3" ht="14.25" customHeight="1">
      <c r="A719" s="289"/>
      <c r="C719" s="290"/>
    </row>
    <row r="720" spans="1:3" ht="14.25" customHeight="1">
      <c r="A720" s="289"/>
      <c r="C720" s="290"/>
    </row>
    <row r="721" spans="1:3" ht="14.25" customHeight="1">
      <c r="A721" s="289"/>
      <c r="C721" s="290"/>
    </row>
    <row r="722" spans="1:3" ht="14.25" customHeight="1">
      <c r="A722" s="289"/>
      <c r="C722" s="290"/>
    </row>
    <row r="723" spans="1:3" ht="14.25" customHeight="1">
      <c r="A723" s="289"/>
      <c r="C723" s="290"/>
    </row>
    <row r="724" spans="1:3" ht="14.25" customHeight="1">
      <c r="A724" s="289"/>
      <c r="C724" s="290"/>
    </row>
    <row r="725" spans="1:3" ht="14.25" customHeight="1">
      <c r="A725" s="289"/>
      <c r="C725" s="290"/>
    </row>
    <row r="726" spans="1:3" ht="14.25" customHeight="1">
      <c r="A726" s="289"/>
      <c r="C726" s="290"/>
    </row>
    <row r="727" spans="1:3" ht="14.25" customHeight="1">
      <c r="A727" s="289"/>
      <c r="C727" s="290"/>
    </row>
    <row r="728" spans="1:3" ht="14.25" customHeight="1">
      <c r="A728" s="289"/>
      <c r="C728" s="290"/>
    </row>
    <row r="729" spans="1:3" ht="14.25" customHeight="1">
      <c r="A729" s="289"/>
      <c r="C729" s="290"/>
    </row>
    <row r="730" spans="1:3" ht="14.25" customHeight="1">
      <c r="A730" s="289"/>
      <c r="C730" s="290"/>
    </row>
    <row r="731" spans="1:3" ht="14.25" customHeight="1">
      <c r="A731" s="289"/>
      <c r="C731" s="290"/>
    </row>
    <row r="732" spans="1:3" ht="14.25" customHeight="1">
      <c r="A732" s="289"/>
      <c r="C732" s="290"/>
    </row>
    <row r="733" spans="1:3" ht="14.25" customHeight="1">
      <c r="A733" s="289"/>
      <c r="C733" s="290"/>
    </row>
    <row r="734" spans="1:3" ht="14.25" customHeight="1">
      <c r="A734" s="289"/>
      <c r="C734" s="290"/>
    </row>
    <row r="735" spans="1:3" ht="14.25" customHeight="1">
      <c r="A735" s="289"/>
      <c r="C735" s="290"/>
    </row>
    <row r="736" spans="1:3" ht="14.25" customHeight="1">
      <c r="A736" s="289"/>
      <c r="C736" s="290"/>
    </row>
    <row r="737" spans="1:3" ht="14.25" customHeight="1">
      <c r="A737" s="289"/>
      <c r="C737" s="290"/>
    </row>
    <row r="738" spans="1:3" ht="14.25" customHeight="1">
      <c r="A738" s="289"/>
      <c r="C738" s="290"/>
    </row>
    <row r="739" spans="1:3" ht="14.25" customHeight="1">
      <c r="A739" s="289"/>
      <c r="C739" s="290"/>
    </row>
    <row r="740" spans="1:3" ht="14.25" customHeight="1">
      <c r="A740" s="289"/>
      <c r="C740" s="290"/>
    </row>
    <row r="741" spans="1:3" ht="14.25" customHeight="1">
      <c r="A741" s="289"/>
      <c r="C741" s="290"/>
    </row>
    <row r="742" spans="1:3" ht="14.25" customHeight="1">
      <c r="A742" s="289"/>
      <c r="C742" s="290"/>
    </row>
    <row r="743" spans="1:3" ht="14.25" customHeight="1">
      <c r="A743" s="289"/>
      <c r="C743" s="290"/>
    </row>
    <row r="744" spans="1:3" ht="14.25" customHeight="1">
      <c r="A744" s="289"/>
      <c r="C744" s="290"/>
    </row>
    <row r="745" spans="1:3" ht="14.25" customHeight="1">
      <c r="A745" s="289"/>
      <c r="C745" s="290"/>
    </row>
    <row r="746" spans="1:3" ht="14.25" customHeight="1">
      <c r="A746" s="289"/>
      <c r="C746" s="290"/>
    </row>
    <row r="747" spans="1:3" ht="14.25" customHeight="1">
      <c r="A747" s="289"/>
      <c r="C747" s="290"/>
    </row>
    <row r="748" spans="1:3" ht="14.25" customHeight="1">
      <c r="A748" s="289"/>
      <c r="C748" s="290"/>
    </row>
    <row r="749" spans="1:3" ht="14.25" customHeight="1">
      <c r="A749" s="289"/>
      <c r="C749" s="290"/>
    </row>
    <row r="750" spans="1:3" ht="14.25" customHeight="1">
      <c r="A750" s="289"/>
      <c r="C750" s="290"/>
    </row>
    <row r="751" spans="1:3" ht="14.25" customHeight="1">
      <c r="A751" s="289"/>
      <c r="C751" s="290"/>
    </row>
    <row r="752" spans="1:3" ht="14.25" customHeight="1">
      <c r="A752" s="289"/>
      <c r="C752" s="290"/>
    </row>
    <row r="753" spans="1:3" ht="14.25" customHeight="1">
      <c r="A753" s="289"/>
      <c r="C753" s="290"/>
    </row>
    <row r="754" spans="1:3" ht="14.25" customHeight="1">
      <c r="A754" s="289"/>
      <c r="C754" s="290"/>
    </row>
    <row r="755" spans="1:3" ht="14.25" customHeight="1">
      <c r="A755" s="289"/>
      <c r="C755" s="290"/>
    </row>
    <row r="756" spans="1:3" ht="14.25" customHeight="1">
      <c r="A756" s="289"/>
      <c r="C756" s="290"/>
    </row>
    <row r="757" spans="1:3" ht="14.25" customHeight="1">
      <c r="A757" s="289"/>
      <c r="C757" s="290"/>
    </row>
    <row r="758" spans="1:3" ht="14.25" customHeight="1">
      <c r="A758" s="289"/>
      <c r="C758" s="290"/>
    </row>
    <row r="759" spans="1:3" ht="14.25" customHeight="1">
      <c r="A759" s="289"/>
      <c r="C759" s="290"/>
    </row>
    <row r="760" spans="1:3" ht="14.25" customHeight="1">
      <c r="A760" s="289"/>
      <c r="C760" s="290"/>
    </row>
    <row r="761" spans="1:3" ht="14.25" customHeight="1">
      <c r="A761" s="289"/>
      <c r="C761" s="290"/>
    </row>
    <row r="762" spans="1:3" ht="14.25" customHeight="1">
      <c r="A762" s="289"/>
      <c r="C762" s="290"/>
    </row>
    <row r="763" spans="1:3" ht="14.25" customHeight="1">
      <c r="A763" s="289"/>
      <c r="C763" s="290"/>
    </row>
    <row r="764" spans="1:3" ht="14.25" customHeight="1">
      <c r="A764" s="289"/>
      <c r="C764" s="290"/>
    </row>
    <row r="765" spans="1:3" ht="14.25" customHeight="1">
      <c r="A765" s="289"/>
      <c r="C765" s="290"/>
    </row>
    <row r="766" spans="1:3" ht="14.25" customHeight="1">
      <c r="A766" s="289"/>
      <c r="C766" s="290"/>
    </row>
    <row r="767" spans="1:3" ht="14.25" customHeight="1">
      <c r="A767" s="289"/>
      <c r="C767" s="290"/>
    </row>
    <row r="768" spans="1:3" ht="14.25" customHeight="1">
      <c r="A768" s="289"/>
      <c r="C768" s="290"/>
    </row>
    <row r="769" spans="1:3" ht="14.25" customHeight="1">
      <c r="A769" s="289"/>
      <c r="C769" s="290"/>
    </row>
    <row r="770" spans="1:3" ht="14.25" customHeight="1">
      <c r="A770" s="289"/>
      <c r="C770" s="290"/>
    </row>
    <row r="771" spans="1:3" ht="14.25" customHeight="1">
      <c r="A771" s="289"/>
      <c r="C771" s="290"/>
    </row>
    <row r="772" spans="1:3" ht="14.25" customHeight="1">
      <c r="A772" s="289"/>
      <c r="C772" s="290"/>
    </row>
    <row r="773" spans="1:3" ht="14.25" customHeight="1">
      <c r="A773" s="289"/>
      <c r="C773" s="290"/>
    </row>
    <row r="774" spans="1:3" ht="14.25" customHeight="1">
      <c r="A774" s="289"/>
      <c r="C774" s="290"/>
    </row>
    <row r="775" spans="1:3" ht="14.25" customHeight="1">
      <c r="A775" s="289"/>
      <c r="C775" s="290"/>
    </row>
    <row r="776" spans="1:3" ht="14.25" customHeight="1">
      <c r="A776" s="289"/>
      <c r="C776" s="290"/>
    </row>
    <row r="777" spans="1:3" ht="14.25" customHeight="1">
      <c r="A777" s="289"/>
      <c r="C777" s="290"/>
    </row>
    <row r="778" spans="1:3" ht="14.25" customHeight="1">
      <c r="A778" s="289"/>
      <c r="C778" s="290"/>
    </row>
    <row r="779" spans="1:3" ht="14.25" customHeight="1">
      <c r="A779" s="289"/>
      <c r="C779" s="290"/>
    </row>
    <row r="780" spans="1:3" ht="14.25" customHeight="1">
      <c r="A780" s="289"/>
      <c r="C780" s="290"/>
    </row>
    <row r="781" spans="1:3" ht="14.25" customHeight="1">
      <c r="A781" s="289"/>
      <c r="C781" s="290"/>
    </row>
    <row r="782" spans="1:3" ht="14.25" customHeight="1">
      <c r="A782" s="289"/>
      <c r="C782" s="290"/>
    </row>
    <row r="783" spans="1:3" ht="14.25" customHeight="1">
      <c r="A783" s="289"/>
      <c r="C783" s="290"/>
    </row>
    <row r="784" spans="1:3" ht="14.25" customHeight="1">
      <c r="A784" s="289"/>
      <c r="C784" s="290"/>
    </row>
    <row r="785" spans="1:3" ht="14.25" customHeight="1">
      <c r="A785" s="289"/>
      <c r="C785" s="290"/>
    </row>
    <row r="786" spans="1:3" ht="14.25" customHeight="1">
      <c r="A786" s="289"/>
      <c r="C786" s="290"/>
    </row>
    <row r="787" spans="1:3" ht="14.25" customHeight="1">
      <c r="A787" s="289"/>
      <c r="C787" s="290"/>
    </row>
    <row r="788" spans="1:3" ht="14.25" customHeight="1">
      <c r="A788" s="289"/>
      <c r="C788" s="290"/>
    </row>
    <row r="789" spans="1:3" ht="14.25" customHeight="1">
      <c r="A789" s="289"/>
      <c r="C789" s="290"/>
    </row>
    <row r="790" spans="1:3" ht="14.25" customHeight="1">
      <c r="A790" s="289"/>
      <c r="C790" s="290"/>
    </row>
    <row r="791" spans="1:3" ht="14.25" customHeight="1">
      <c r="A791" s="289"/>
      <c r="C791" s="290"/>
    </row>
    <row r="792" spans="1:3" ht="14.25" customHeight="1">
      <c r="A792" s="289"/>
      <c r="C792" s="290"/>
    </row>
    <row r="793" spans="1:3" ht="14.25" customHeight="1">
      <c r="A793" s="289"/>
      <c r="C793" s="290"/>
    </row>
    <row r="794" spans="1:3" ht="14.25" customHeight="1">
      <c r="A794" s="289"/>
      <c r="C794" s="290"/>
    </row>
    <row r="795" spans="1:3" ht="14.25" customHeight="1">
      <c r="A795" s="289"/>
      <c r="C795" s="290"/>
    </row>
    <row r="796" spans="1:3" ht="14.25" customHeight="1">
      <c r="A796" s="289"/>
      <c r="C796" s="290"/>
    </row>
    <row r="797" spans="1:3" ht="14.25" customHeight="1">
      <c r="A797" s="289"/>
      <c r="C797" s="290"/>
    </row>
    <row r="798" spans="1:3" ht="14.25" customHeight="1">
      <c r="A798" s="289"/>
      <c r="C798" s="290"/>
    </row>
    <row r="799" spans="1:3" ht="14.25" customHeight="1">
      <c r="A799" s="289"/>
      <c r="C799" s="290"/>
    </row>
    <row r="800" spans="1:3" ht="14.25" customHeight="1">
      <c r="A800" s="289"/>
      <c r="C800" s="290"/>
    </row>
    <row r="801" spans="1:3" ht="14.25" customHeight="1">
      <c r="A801" s="289"/>
      <c r="C801" s="290"/>
    </row>
    <row r="802" spans="1:3" ht="14.25" customHeight="1">
      <c r="A802" s="289"/>
      <c r="C802" s="290"/>
    </row>
    <row r="803" spans="1:3" ht="14.25" customHeight="1">
      <c r="A803" s="289"/>
      <c r="C803" s="290"/>
    </row>
    <row r="804" spans="1:3" ht="14.25" customHeight="1">
      <c r="A804" s="289"/>
      <c r="C804" s="290"/>
    </row>
    <row r="805" spans="1:3" ht="14.25" customHeight="1">
      <c r="A805" s="289"/>
      <c r="C805" s="290"/>
    </row>
    <row r="806" spans="1:3" ht="14.25" customHeight="1">
      <c r="A806" s="289"/>
      <c r="C806" s="290"/>
    </row>
    <row r="807" spans="1:3" ht="14.25" customHeight="1">
      <c r="A807" s="289"/>
      <c r="C807" s="290"/>
    </row>
    <row r="808" spans="1:3" ht="14.25" customHeight="1">
      <c r="A808" s="289"/>
      <c r="C808" s="290"/>
    </row>
    <row r="809" spans="1:3" ht="14.25" customHeight="1">
      <c r="A809" s="289"/>
      <c r="C809" s="290"/>
    </row>
    <row r="810" spans="1:3" ht="14.25" customHeight="1">
      <c r="A810" s="289"/>
      <c r="C810" s="290"/>
    </row>
    <row r="811" spans="1:3" ht="14.25" customHeight="1">
      <c r="A811" s="289"/>
      <c r="C811" s="290"/>
    </row>
    <row r="812" spans="1:3" ht="14.25" customHeight="1">
      <c r="A812" s="289"/>
      <c r="C812" s="290"/>
    </row>
    <row r="813" spans="1:3" ht="14.25" customHeight="1">
      <c r="A813" s="289"/>
      <c r="C813" s="290"/>
    </row>
    <row r="814" spans="1:3" ht="14.25" customHeight="1">
      <c r="A814" s="289"/>
      <c r="C814" s="290"/>
    </row>
    <row r="815" spans="1:3" ht="14.25" customHeight="1">
      <c r="A815" s="289"/>
      <c r="C815" s="290"/>
    </row>
    <row r="816" spans="1:3" ht="14.25" customHeight="1">
      <c r="A816" s="289"/>
      <c r="C816" s="290"/>
    </row>
    <row r="817" spans="1:3" ht="14.25" customHeight="1">
      <c r="A817" s="289"/>
      <c r="C817" s="290"/>
    </row>
    <row r="818" spans="1:3" ht="14.25" customHeight="1">
      <c r="A818" s="289"/>
      <c r="C818" s="290"/>
    </row>
    <row r="819" spans="1:3" ht="14.25" customHeight="1">
      <c r="A819" s="289"/>
      <c r="C819" s="290"/>
    </row>
    <row r="820" spans="1:3" ht="14.25" customHeight="1">
      <c r="A820" s="289"/>
      <c r="C820" s="290"/>
    </row>
    <row r="821" spans="1:3" ht="14.25" customHeight="1">
      <c r="A821" s="289"/>
      <c r="C821" s="290"/>
    </row>
    <row r="822" spans="1:3" ht="14.25" customHeight="1">
      <c r="A822" s="289"/>
      <c r="C822" s="290"/>
    </row>
    <row r="823" spans="1:3" ht="14.25" customHeight="1">
      <c r="A823" s="289"/>
      <c r="C823" s="290"/>
    </row>
    <row r="824" spans="1:3" ht="14.25" customHeight="1">
      <c r="A824" s="289"/>
      <c r="C824" s="290"/>
    </row>
    <row r="825" spans="1:3" ht="14.25" customHeight="1">
      <c r="A825" s="289"/>
      <c r="C825" s="290"/>
    </row>
    <row r="826" spans="1:3" ht="14.25" customHeight="1">
      <c r="A826" s="289"/>
      <c r="C826" s="290"/>
    </row>
    <row r="827" spans="1:3" ht="14.25" customHeight="1">
      <c r="A827" s="289"/>
      <c r="C827" s="290"/>
    </row>
    <row r="828" spans="1:3" ht="14.25" customHeight="1">
      <c r="A828" s="289"/>
      <c r="C828" s="290"/>
    </row>
    <row r="829" spans="1:3" ht="14.25" customHeight="1">
      <c r="A829" s="289"/>
      <c r="C829" s="290"/>
    </row>
    <row r="830" spans="1:3" ht="14.25" customHeight="1">
      <c r="A830" s="289"/>
      <c r="C830" s="290"/>
    </row>
    <row r="831" spans="1:3" ht="14.25" customHeight="1">
      <c r="A831" s="289"/>
      <c r="C831" s="290"/>
    </row>
    <row r="832" spans="1:3" ht="14.25" customHeight="1">
      <c r="A832" s="289"/>
      <c r="C832" s="290"/>
    </row>
    <row r="833" spans="1:3" ht="14.25" customHeight="1">
      <c r="A833" s="289"/>
      <c r="C833" s="290"/>
    </row>
    <row r="834" spans="1:3" ht="14.25" customHeight="1">
      <c r="A834" s="289"/>
      <c r="C834" s="290"/>
    </row>
    <row r="835" spans="1:3" ht="14.25" customHeight="1">
      <c r="A835" s="289"/>
      <c r="C835" s="290"/>
    </row>
    <row r="836" spans="1:3" ht="14.25" customHeight="1">
      <c r="A836" s="289"/>
      <c r="C836" s="290"/>
    </row>
    <row r="837" spans="1:3" ht="14.25" customHeight="1">
      <c r="A837" s="289"/>
      <c r="C837" s="290"/>
    </row>
    <row r="838" spans="1:3" ht="14.25" customHeight="1">
      <c r="A838" s="289"/>
      <c r="C838" s="290"/>
    </row>
    <row r="839" spans="1:3" ht="14.25" customHeight="1">
      <c r="A839" s="289"/>
      <c r="C839" s="290"/>
    </row>
    <row r="840" spans="1:3" ht="14.25" customHeight="1">
      <c r="A840" s="289"/>
      <c r="C840" s="290"/>
    </row>
    <row r="841" spans="1:3" ht="14.25" customHeight="1">
      <c r="A841" s="289"/>
      <c r="C841" s="290"/>
    </row>
    <row r="842" spans="1:3" ht="14.25" customHeight="1">
      <c r="A842" s="289"/>
      <c r="C842" s="290"/>
    </row>
    <row r="843" spans="1:3" ht="14.25" customHeight="1">
      <c r="A843" s="289"/>
      <c r="C843" s="290"/>
    </row>
    <row r="844" spans="1:3" ht="14.25" customHeight="1">
      <c r="A844" s="289"/>
      <c r="C844" s="290"/>
    </row>
    <row r="845" spans="1:3" ht="14.25" customHeight="1">
      <c r="A845" s="289"/>
      <c r="C845" s="290"/>
    </row>
    <row r="846" spans="1:3" ht="14.25" customHeight="1">
      <c r="A846" s="289"/>
      <c r="C846" s="290"/>
    </row>
    <row r="847" spans="1:3" ht="14.25" customHeight="1">
      <c r="A847" s="289"/>
      <c r="C847" s="290"/>
    </row>
    <row r="848" spans="1:3" ht="14.25" customHeight="1">
      <c r="A848" s="289"/>
      <c r="C848" s="290"/>
    </row>
    <row r="849" spans="1:3" ht="14.25" customHeight="1">
      <c r="A849" s="289"/>
      <c r="C849" s="290"/>
    </row>
    <row r="850" spans="1:3" ht="14.25" customHeight="1">
      <c r="A850" s="289"/>
      <c r="C850" s="290"/>
    </row>
    <row r="851" spans="1:3" ht="14.25" customHeight="1">
      <c r="A851" s="289"/>
      <c r="C851" s="290"/>
    </row>
    <row r="852" spans="1:3" ht="14.25" customHeight="1">
      <c r="A852" s="289"/>
      <c r="C852" s="290"/>
    </row>
    <row r="853" spans="1:3" ht="14.25" customHeight="1">
      <c r="A853" s="289"/>
      <c r="C853" s="290"/>
    </row>
    <row r="854" spans="1:3" ht="14.25" customHeight="1">
      <c r="A854" s="289"/>
      <c r="C854" s="290"/>
    </row>
    <row r="855" spans="1:3" ht="14.25" customHeight="1">
      <c r="A855" s="289"/>
      <c r="C855" s="290"/>
    </row>
    <row r="856" spans="1:3" ht="14.25" customHeight="1">
      <c r="A856" s="289"/>
      <c r="C856" s="290"/>
    </row>
    <row r="857" spans="1:3" ht="14.25" customHeight="1">
      <c r="A857" s="289"/>
      <c r="C857" s="290"/>
    </row>
    <row r="858" spans="1:3" ht="14.25" customHeight="1">
      <c r="A858" s="289"/>
      <c r="C858" s="290"/>
    </row>
    <row r="859" spans="1:3" ht="14.25" customHeight="1">
      <c r="A859" s="289"/>
      <c r="C859" s="290"/>
    </row>
    <row r="860" spans="1:3" ht="14.25" customHeight="1">
      <c r="A860" s="289"/>
      <c r="C860" s="290"/>
    </row>
    <row r="861" spans="1:3" ht="14.25" customHeight="1">
      <c r="A861" s="289"/>
      <c r="C861" s="290"/>
    </row>
    <row r="862" spans="1:3" ht="14.25" customHeight="1">
      <c r="A862" s="289"/>
      <c r="C862" s="290"/>
    </row>
    <row r="863" spans="1:3" ht="14.25" customHeight="1">
      <c r="A863" s="289"/>
      <c r="C863" s="290"/>
    </row>
    <row r="864" spans="1:3" ht="14.25" customHeight="1">
      <c r="A864" s="289"/>
      <c r="C864" s="290"/>
    </row>
    <row r="865" spans="1:3" ht="14.25" customHeight="1">
      <c r="A865" s="289"/>
      <c r="C865" s="290"/>
    </row>
    <row r="866" spans="1:3" ht="14.25" customHeight="1">
      <c r="A866" s="289"/>
      <c r="C866" s="290"/>
    </row>
    <row r="867" spans="1:3" ht="14.25" customHeight="1">
      <c r="A867" s="289"/>
      <c r="C867" s="290"/>
    </row>
    <row r="868" spans="1:3" ht="14.25" customHeight="1">
      <c r="A868" s="289"/>
      <c r="C868" s="290"/>
    </row>
    <row r="869" spans="1:3" ht="14.25" customHeight="1">
      <c r="A869" s="289"/>
      <c r="C869" s="290"/>
    </row>
    <row r="870" spans="1:3" ht="14.25" customHeight="1">
      <c r="A870" s="289"/>
      <c r="C870" s="290"/>
    </row>
    <row r="871" spans="1:3" ht="14.25" customHeight="1">
      <c r="A871" s="289"/>
      <c r="C871" s="290"/>
    </row>
    <row r="872" spans="1:3" ht="14.25" customHeight="1">
      <c r="A872" s="289"/>
      <c r="C872" s="290"/>
    </row>
    <row r="873" spans="1:3" ht="14.25" customHeight="1">
      <c r="A873" s="289"/>
      <c r="C873" s="290"/>
    </row>
    <row r="874" spans="1:3" ht="14.25" customHeight="1">
      <c r="A874" s="289"/>
      <c r="C874" s="290"/>
    </row>
    <row r="875" spans="1:3" ht="14.25" customHeight="1">
      <c r="A875" s="289"/>
      <c r="C875" s="290"/>
    </row>
    <row r="876" spans="1:3" ht="14.25" customHeight="1">
      <c r="A876" s="289"/>
      <c r="C876" s="290"/>
    </row>
    <row r="877" spans="1:3" ht="14.25" customHeight="1">
      <c r="A877" s="289"/>
      <c r="C877" s="290"/>
    </row>
    <row r="878" spans="1:3" ht="14.25" customHeight="1">
      <c r="A878" s="289"/>
      <c r="C878" s="290"/>
    </row>
    <row r="879" spans="1:3" ht="14.25" customHeight="1">
      <c r="A879" s="289"/>
      <c r="C879" s="290"/>
    </row>
    <row r="880" spans="1:3" ht="14.25" customHeight="1">
      <c r="A880" s="289"/>
      <c r="C880" s="290"/>
    </row>
    <row r="881" spans="1:3" ht="14.25" customHeight="1">
      <c r="A881" s="289"/>
      <c r="C881" s="290"/>
    </row>
    <row r="882" spans="1:3" ht="14.25" customHeight="1">
      <c r="A882" s="289"/>
      <c r="C882" s="290"/>
    </row>
    <row r="883" spans="1:3" ht="14.25" customHeight="1">
      <c r="A883" s="289"/>
      <c r="C883" s="290"/>
    </row>
    <row r="884" spans="1:3" ht="14.25" customHeight="1">
      <c r="A884" s="289"/>
      <c r="C884" s="290"/>
    </row>
    <row r="885" spans="1:3" ht="14.25" customHeight="1">
      <c r="A885" s="289"/>
      <c r="C885" s="290"/>
    </row>
    <row r="886" spans="1:3" ht="14.25" customHeight="1">
      <c r="A886" s="289"/>
      <c r="C886" s="290"/>
    </row>
    <row r="887" spans="1:3" ht="14.25" customHeight="1">
      <c r="A887" s="289"/>
      <c r="C887" s="290"/>
    </row>
    <row r="888" spans="1:3" ht="14.25" customHeight="1">
      <c r="A888" s="289"/>
      <c r="C888" s="290"/>
    </row>
    <row r="889" spans="1:3" ht="14.25" customHeight="1">
      <c r="A889" s="289"/>
      <c r="C889" s="290"/>
    </row>
    <row r="890" spans="1:3" ht="14.25" customHeight="1">
      <c r="A890" s="289"/>
      <c r="C890" s="290"/>
    </row>
    <row r="891" spans="1:3" ht="14.25" customHeight="1">
      <c r="A891" s="289"/>
      <c r="C891" s="290"/>
    </row>
    <row r="892" spans="1:3" ht="14.25" customHeight="1">
      <c r="A892" s="289"/>
      <c r="C892" s="290"/>
    </row>
    <row r="893" spans="1:3" ht="14.25" customHeight="1">
      <c r="A893" s="289"/>
      <c r="C893" s="290"/>
    </row>
    <row r="894" spans="1:3" ht="14.25" customHeight="1">
      <c r="A894" s="289"/>
      <c r="C894" s="290"/>
    </row>
    <row r="895" spans="1:3" ht="14.25" customHeight="1">
      <c r="A895" s="289"/>
      <c r="C895" s="290"/>
    </row>
    <row r="896" spans="1:3" ht="14.25" customHeight="1">
      <c r="A896" s="289"/>
      <c r="C896" s="290"/>
    </row>
    <row r="897" spans="1:3" ht="14.25" customHeight="1">
      <c r="A897" s="289"/>
      <c r="C897" s="290"/>
    </row>
    <row r="898" spans="1:3" ht="14.25" customHeight="1">
      <c r="A898" s="289"/>
      <c r="C898" s="290"/>
    </row>
    <row r="899" spans="1:3" ht="14.25" customHeight="1">
      <c r="A899" s="289"/>
      <c r="C899" s="290"/>
    </row>
    <row r="900" spans="1:3" ht="14.25" customHeight="1">
      <c r="A900" s="289"/>
      <c r="C900" s="290"/>
    </row>
    <row r="901" spans="1:3" ht="14.25" customHeight="1">
      <c r="A901" s="289"/>
      <c r="C901" s="290"/>
    </row>
    <row r="902" spans="1:3" ht="14.25" customHeight="1">
      <c r="A902" s="289"/>
      <c r="C902" s="290"/>
    </row>
    <row r="903" spans="1:3" ht="14.25" customHeight="1">
      <c r="A903" s="289"/>
      <c r="C903" s="290"/>
    </row>
    <row r="904" spans="1:3" ht="14.25" customHeight="1">
      <c r="A904" s="289"/>
      <c r="C904" s="290"/>
    </row>
    <row r="905" spans="1:3" ht="14.25" customHeight="1">
      <c r="A905" s="289"/>
      <c r="C905" s="290"/>
    </row>
    <row r="906" spans="1:3" ht="14.25" customHeight="1">
      <c r="A906" s="289"/>
      <c r="C906" s="290"/>
    </row>
    <row r="907" spans="1:3" ht="14.25" customHeight="1">
      <c r="A907" s="289"/>
      <c r="C907" s="290"/>
    </row>
    <row r="908" spans="1:3" ht="14.25" customHeight="1">
      <c r="A908" s="289"/>
      <c r="C908" s="290"/>
    </row>
    <row r="909" spans="1:3" ht="14.25" customHeight="1">
      <c r="A909" s="289"/>
      <c r="C909" s="290"/>
    </row>
    <row r="910" spans="1:3" ht="14.25" customHeight="1">
      <c r="A910" s="289"/>
      <c r="C910" s="290"/>
    </row>
    <row r="911" spans="1:3" ht="14.25" customHeight="1">
      <c r="A911" s="289"/>
      <c r="C911" s="290"/>
    </row>
    <row r="912" spans="1:3" ht="14.25" customHeight="1">
      <c r="A912" s="289"/>
      <c r="C912" s="290"/>
    </row>
    <row r="913" spans="1:3" ht="14.25" customHeight="1">
      <c r="A913" s="289"/>
      <c r="C913" s="290"/>
    </row>
    <row r="914" spans="1:3" ht="14.25" customHeight="1">
      <c r="A914" s="289"/>
      <c r="C914" s="290"/>
    </row>
    <row r="915" spans="1:3" ht="14.25" customHeight="1">
      <c r="A915" s="289"/>
      <c r="C915" s="290"/>
    </row>
    <row r="916" spans="1:3" ht="14.25" customHeight="1">
      <c r="A916" s="289"/>
      <c r="C916" s="290"/>
    </row>
    <row r="917" spans="1:3" ht="14.25" customHeight="1">
      <c r="A917" s="289"/>
      <c r="C917" s="290"/>
    </row>
    <row r="918" spans="1:3" ht="14.25" customHeight="1">
      <c r="A918" s="289"/>
      <c r="C918" s="290"/>
    </row>
    <row r="919" spans="1:3" ht="14.25" customHeight="1">
      <c r="A919" s="289"/>
      <c r="C919" s="290"/>
    </row>
    <row r="920" spans="1:3" ht="14.25" customHeight="1">
      <c r="A920" s="289"/>
      <c r="C920" s="290"/>
    </row>
    <row r="921" spans="1:3" ht="14.25" customHeight="1">
      <c r="A921" s="289"/>
      <c r="C921" s="290"/>
    </row>
    <row r="922" spans="1:3" ht="14.25" customHeight="1">
      <c r="A922" s="289"/>
      <c r="C922" s="290"/>
    </row>
    <row r="923" spans="1:3" ht="14.25" customHeight="1">
      <c r="A923" s="289"/>
      <c r="C923" s="290"/>
    </row>
    <row r="924" spans="1:3" ht="14.25" customHeight="1">
      <c r="A924" s="289"/>
      <c r="C924" s="290"/>
    </row>
    <row r="925" spans="1:3" ht="14.25" customHeight="1">
      <c r="A925" s="289"/>
      <c r="C925" s="290"/>
    </row>
    <row r="926" spans="1:3" ht="14.25" customHeight="1">
      <c r="A926" s="289"/>
      <c r="C926" s="290"/>
    </row>
    <row r="927" spans="1:3" ht="14.25" customHeight="1">
      <c r="A927" s="289"/>
      <c r="C927" s="290"/>
    </row>
    <row r="928" spans="1:3" ht="14.25" customHeight="1">
      <c r="A928" s="289"/>
      <c r="C928" s="290"/>
    </row>
    <row r="929" spans="1:3" ht="14.25" customHeight="1">
      <c r="A929" s="289"/>
      <c r="C929" s="290"/>
    </row>
    <row r="930" spans="1:3" ht="14.25" customHeight="1">
      <c r="A930" s="289"/>
      <c r="C930" s="290"/>
    </row>
    <row r="931" spans="1:3" ht="14.25" customHeight="1">
      <c r="A931" s="289"/>
      <c r="C931" s="290"/>
    </row>
    <row r="932" spans="1:3" ht="14.25" customHeight="1">
      <c r="A932" s="289"/>
      <c r="C932" s="290"/>
    </row>
    <row r="933" spans="1:3" ht="14.25" customHeight="1">
      <c r="A933" s="289"/>
      <c r="C933" s="290"/>
    </row>
    <row r="934" spans="1:3" ht="14.25" customHeight="1">
      <c r="A934" s="289"/>
      <c r="C934" s="290"/>
    </row>
    <row r="935" spans="1:3" ht="14.25" customHeight="1">
      <c r="A935" s="289"/>
      <c r="C935" s="290"/>
    </row>
    <row r="936" spans="1:3" ht="14.25" customHeight="1">
      <c r="A936" s="289"/>
      <c r="C936" s="290"/>
    </row>
    <row r="937" spans="1:3" ht="14.25" customHeight="1">
      <c r="A937" s="289"/>
      <c r="C937" s="290"/>
    </row>
    <row r="938" spans="1:3" ht="14.25" customHeight="1">
      <c r="A938" s="289"/>
      <c r="C938" s="290"/>
    </row>
    <row r="939" spans="1:3" ht="14.25" customHeight="1">
      <c r="A939" s="289"/>
      <c r="C939" s="290"/>
    </row>
    <row r="940" spans="1:3" ht="14.25" customHeight="1">
      <c r="A940" s="289"/>
      <c r="C940" s="290"/>
    </row>
    <row r="941" spans="1:3" ht="14.25" customHeight="1">
      <c r="A941" s="289"/>
      <c r="C941" s="290"/>
    </row>
    <row r="942" spans="1:3" ht="14.25" customHeight="1">
      <c r="A942" s="289"/>
      <c r="C942" s="290"/>
    </row>
    <row r="943" spans="1:3" ht="14.25" customHeight="1">
      <c r="A943" s="289"/>
      <c r="C943" s="290"/>
    </row>
    <row r="944" spans="1:3" ht="14.25" customHeight="1">
      <c r="A944" s="289"/>
      <c r="C944" s="290"/>
    </row>
    <row r="945" spans="1:3" ht="14.25" customHeight="1">
      <c r="A945" s="289"/>
      <c r="C945" s="290"/>
    </row>
    <row r="946" spans="1:3" ht="14.25" customHeight="1">
      <c r="A946" s="289"/>
      <c r="C946" s="290"/>
    </row>
    <row r="947" spans="1:3" ht="14.25" customHeight="1">
      <c r="A947" s="289"/>
      <c r="C947" s="290"/>
    </row>
    <row r="948" spans="1:3" ht="14.25" customHeight="1">
      <c r="A948" s="289"/>
      <c r="C948" s="290"/>
    </row>
    <row r="949" spans="1:3" ht="14.25" customHeight="1">
      <c r="A949" s="289"/>
      <c r="C949" s="290"/>
    </row>
    <row r="950" spans="1:3" ht="14.25" customHeight="1">
      <c r="A950" s="289"/>
      <c r="C950" s="290"/>
    </row>
    <row r="951" spans="1:3" ht="14.25" customHeight="1">
      <c r="A951" s="289"/>
      <c r="C951" s="290"/>
    </row>
    <row r="952" spans="1:3" ht="14.25" customHeight="1">
      <c r="A952" s="289"/>
      <c r="C952" s="290"/>
    </row>
    <row r="953" spans="1:3" ht="14.25" customHeight="1">
      <c r="A953" s="289"/>
      <c r="C953" s="290"/>
    </row>
    <row r="954" spans="1:3" ht="14.25" customHeight="1">
      <c r="A954" s="289"/>
      <c r="C954" s="290"/>
    </row>
    <row r="955" spans="1:3" ht="14.25" customHeight="1">
      <c r="A955" s="289"/>
      <c r="C955" s="290"/>
    </row>
    <row r="956" spans="1:3" ht="14.25" customHeight="1">
      <c r="A956" s="289"/>
      <c r="C956" s="290"/>
    </row>
    <row r="957" spans="1:3" ht="14.25" customHeight="1">
      <c r="A957" s="289"/>
      <c r="C957" s="290"/>
    </row>
    <row r="958" spans="1:3" ht="14.25" customHeight="1">
      <c r="A958" s="289"/>
      <c r="C958" s="290"/>
    </row>
    <row r="959" spans="1:3" ht="14.25" customHeight="1">
      <c r="A959" s="289"/>
      <c r="C959" s="290"/>
    </row>
    <row r="960" spans="1:3" ht="14.25" customHeight="1">
      <c r="A960" s="289"/>
      <c r="C960" s="290"/>
    </row>
    <row r="961" spans="1:3" ht="14.25" customHeight="1">
      <c r="A961" s="289"/>
      <c r="C961" s="290"/>
    </row>
    <row r="962" spans="1:3" ht="14.25" customHeight="1">
      <c r="A962" s="289"/>
      <c r="C962" s="290"/>
    </row>
    <row r="963" spans="1:3" ht="14.25" customHeight="1">
      <c r="A963" s="289"/>
      <c r="C963" s="290"/>
    </row>
    <row r="964" spans="1:3" ht="14.25" customHeight="1">
      <c r="A964" s="289"/>
      <c r="C964" s="290"/>
    </row>
    <row r="965" spans="1:3" ht="14.25" customHeight="1">
      <c r="A965" s="289"/>
      <c r="C965" s="290"/>
    </row>
    <row r="966" spans="1:3" ht="14.25" customHeight="1">
      <c r="A966" s="289"/>
      <c r="C966" s="290"/>
    </row>
    <row r="967" spans="1:3" ht="14.25" customHeight="1">
      <c r="A967" s="289"/>
      <c r="C967" s="290"/>
    </row>
    <row r="968" spans="1:3" ht="14.25" customHeight="1">
      <c r="A968" s="289"/>
      <c r="C968" s="290"/>
    </row>
    <row r="969" spans="1:3" ht="14.25" customHeight="1">
      <c r="A969" s="289"/>
      <c r="C969" s="290"/>
    </row>
    <row r="970" spans="1:3" ht="14.25" customHeight="1">
      <c r="A970" s="289"/>
      <c r="C970" s="290"/>
    </row>
    <row r="971" spans="1:3" ht="14.25" customHeight="1">
      <c r="A971" s="289"/>
      <c r="C971" s="290"/>
    </row>
    <row r="972" spans="1:3" ht="14.25" customHeight="1">
      <c r="A972" s="289"/>
      <c r="C972" s="290"/>
    </row>
    <row r="973" spans="1:3" ht="14.25" customHeight="1">
      <c r="A973" s="289"/>
      <c r="C973" s="290"/>
    </row>
    <row r="974" spans="1:3" ht="14.25" customHeight="1">
      <c r="A974" s="289"/>
      <c r="C974" s="290"/>
    </row>
    <row r="975" spans="1:3" ht="14.25" customHeight="1">
      <c r="A975" s="289"/>
      <c r="C975" s="290"/>
    </row>
    <row r="976" spans="1:3" ht="14.25" customHeight="1">
      <c r="A976" s="289"/>
      <c r="C976" s="290"/>
    </row>
    <row r="977" spans="1:3" ht="14.25" customHeight="1">
      <c r="A977" s="289"/>
      <c r="C977" s="290"/>
    </row>
    <row r="978" spans="1:3" ht="14.25" customHeight="1">
      <c r="A978" s="289"/>
      <c r="C978" s="290"/>
    </row>
    <row r="979" spans="1:3" ht="14.25" customHeight="1">
      <c r="A979" s="289"/>
      <c r="C979" s="290"/>
    </row>
    <row r="980" spans="1:3" ht="14.25" customHeight="1">
      <c r="A980" s="289"/>
      <c r="C980" s="290"/>
    </row>
    <row r="981" spans="1:3" ht="14.25" customHeight="1">
      <c r="A981" s="289"/>
      <c r="C981" s="290"/>
    </row>
    <row r="982" spans="1:3" ht="14.25" customHeight="1">
      <c r="A982" s="289"/>
      <c r="C982" s="290"/>
    </row>
    <row r="983" spans="1:3" ht="14.25" customHeight="1">
      <c r="A983" s="289"/>
      <c r="C983" s="290"/>
    </row>
    <row r="984" spans="1:3" ht="14.25" customHeight="1">
      <c r="A984" s="289"/>
      <c r="C984" s="290"/>
    </row>
    <row r="985" spans="1:3" ht="14.25" customHeight="1">
      <c r="A985" s="289"/>
      <c r="C985" s="290"/>
    </row>
    <row r="986" spans="1:3" ht="14.25" customHeight="1">
      <c r="A986" s="289"/>
      <c r="C986" s="290"/>
    </row>
    <row r="987" spans="1:3" ht="14.25" customHeight="1">
      <c r="A987" s="289"/>
      <c r="C987" s="290"/>
    </row>
    <row r="988" spans="1:3" ht="14.25" customHeight="1">
      <c r="A988" s="289"/>
      <c r="C988" s="290"/>
    </row>
    <row r="989" spans="1:3" ht="14.25" customHeight="1">
      <c r="A989" s="289"/>
      <c r="C989" s="290"/>
    </row>
    <row r="990" spans="1:3" ht="14.25" customHeight="1">
      <c r="A990" s="289"/>
      <c r="C990" s="290"/>
    </row>
    <row r="991" spans="1:3" ht="14.25" customHeight="1">
      <c r="A991" s="289"/>
      <c r="C991" s="290"/>
    </row>
    <row r="992" spans="1:3" ht="14.25" customHeight="1">
      <c r="A992" s="289"/>
      <c r="C992" s="290"/>
    </row>
    <row r="993" spans="1:3" ht="14.25" customHeight="1">
      <c r="A993" s="289"/>
      <c r="C993" s="290"/>
    </row>
    <row r="994" spans="1:3" ht="14.25" customHeight="1">
      <c r="A994" s="289"/>
      <c r="C994" s="290"/>
    </row>
    <row r="995" spans="1:3" ht="14.25" customHeight="1">
      <c r="A995" s="289"/>
      <c r="C995" s="290"/>
    </row>
    <row r="996" spans="1:3" ht="14.25" customHeight="1">
      <c r="A996" s="289"/>
      <c r="C996" s="290"/>
    </row>
    <row r="997" spans="1:3" ht="14.25" customHeight="1">
      <c r="A997" s="289"/>
      <c r="C997" s="290"/>
    </row>
    <row r="998" spans="1:3" ht="14.25" customHeight="1">
      <c r="A998" s="289"/>
      <c r="C998" s="290"/>
    </row>
    <row r="999" spans="1:3" ht="14.25" customHeight="1">
      <c r="A999" s="289"/>
      <c r="C999" s="290"/>
    </row>
    <row r="1000" spans="1:3" ht="14.25" customHeight="1">
      <c r="A1000" s="289"/>
      <c r="C1000" s="290"/>
    </row>
  </sheetData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6.7109375" customWidth="1"/>
    <col min="2" max="2" width="28.28515625" customWidth="1"/>
    <col min="3" max="3" width="18.7109375" customWidth="1"/>
    <col min="4" max="4" width="11.7109375" customWidth="1"/>
    <col min="5" max="5" width="13.5703125" customWidth="1"/>
    <col min="6" max="6" width="25.7109375" customWidth="1"/>
    <col min="7" max="26" width="8.7109375" customWidth="1"/>
  </cols>
  <sheetData>
    <row r="1" spans="1:26" ht="14.25" customHeight="1">
      <c r="A1" s="290" t="s">
        <v>1293</v>
      </c>
      <c r="B1" s="290" t="s">
        <v>1733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ht="14.25" customHeight="1">
      <c r="A2" s="290" t="s">
        <v>1258</v>
      </c>
      <c r="B2" s="290" t="s">
        <v>1734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ht="14.25" customHeight="1">
      <c r="A3" s="290" t="s">
        <v>1728</v>
      </c>
      <c r="B3" s="290" t="s">
        <v>323</v>
      </c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ht="14.25" customHeight="1">
      <c r="A4" s="290" t="s">
        <v>62</v>
      </c>
      <c r="B4" s="292">
        <v>45438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14.25" customHeight="1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14.25" customHeight="1">
      <c r="A6" s="290" t="s">
        <v>1300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14.25" customHeight="1">
      <c r="A7" s="290" t="s">
        <v>1735</v>
      </c>
      <c r="B7" s="290"/>
      <c r="C7" s="290"/>
      <c r="D7" s="291">
        <f>A85*50</f>
        <v>3550</v>
      </c>
      <c r="E7" s="291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14.25" customHeight="1">
      <c r="A8" s="290" t="s">
        <v>1736</v>
      </c>
      <c r="B8" s="290"/>
      <c r="C8" s="290"/>
      <c r="D8" s="291">
        <f>850+710-D9</f>
        <v>1060</v>
      </c>
      <c r="E8" s="290" t="s">
        <v>1737</v>
      </c>
      <c r="F8" s="291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14.25" customHeight="1">
      <c r="A9" s="290" t="s">
        <v>21</v>
      </c>
      <c r="B9" s="290"/>
      <c r="C9" s="290"/>
      <c r="D9" s="291">
        <v>500</v>
      </c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14.25" customHeight="1">
      <c r="A10" s="290" t="s">
        <v>1738</v>
      </c>
      <c r="B10" s="290"/>
      <c r="C10" s="290"/>
      <c r="D10" s="291">
        <v>1900</v>
      </c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14.25" customHeight="1">
      <c r="A11" s="290" t="s">
        <v>1739</v>
      </c>
      <c r="B11" s="290"/>
      <c r="C11" s="290"/>
      <c r="D11" s="291">
        <v>300</v>
      </c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ht="14.25" customHeight="1">
      <c r="A12" s="290"/>
      <c r="B12" s="290"/>
      <c r="C12" s="290" t="s">
        <v>1318</v>
      </c>
      <c r="D12" s="291">
        <f>D7+D8+D9+D10-D11</f>
        <v>6710</v>
      </c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ht="14.25" customHeight="1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ht="14.25" customHeight="1">
      <c r="A14" s="336" t="s">
        <v>1740</v>
      </c>
      <c r="B14" s="337" t="s">
        <v>1741</v>
      </c>
      <c r="C14" s="338" t="s">
        <v>1320</v>
      </c>
      <c r="D14" s="338" t="s">
        <v>1319</v>
      </c>
      <c r="E14" s="338" t="s">
        <v>1742</v>
      </c>
      <c r="F14" s="338" t="s">
        <v>1743</v>
      </c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</row>
    <row r="15" spans="1:26" ht="14.25" customHeight="1">
      <c r="A15" s="340">
        <v>1</v>
      </c>
      <c r="B15" s="341" t="s">
        <v>1744</v>
      </c>
      <c r="C15" s="342" t="s">
        <v>1745</v>
      </c>
      <c r="D15" s="341" t="s">
        <v>1348</v>
      </c>
      <c r="E15" s="343">
        <v>45405</v>
      </c>
      <c r="F15" s="341" t="s">
        <v>1746</v>
      </c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</row>
    <row r="16" spans="1:26" ht="14.25" customHeight="1">
      <c r="A16" s="340">
        <v>2</v>
      </c>
      <c r="B16" s="341" t="s">
        <v>1747</v>
      </c>
      <c r="C16" s="342" t="s">
        <v>1745</v>
      </c>
      <c r="D16" s="341" t="s">
        <v>1348</v>
      </c>
      <c r="E16" s="343">
        <v>45405</v>
      </c>
      <c r="F16" s="341" t="s">
        <v>1746</v>
      </c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</row>
    <row r="17" spans="1:26" ht="14.25" customHeight="1">
      <c r="A17" s="345">
        <v>3</v>
      </c>
      <c r="B17" s="341" t="s">
        <v>1748</v>
      </c>
      <c r="C17" s="342" t="s">
        <v>1745</v>
      </c>
      <c r="D17" s="341" t="s">
        <v>1348</v>
      </c>
      <c r="E17" s="343">
        <v>45405</v>
      </c>
      <c r="F17" s="341" t="s">
        <v>1746</v>
      </c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</row>
    <row r="18" spans="1:26" ht="14.25" customHeight="1">
      <c r="A18" s="340">
        <v>4</v>
      </c>
      <c r="B18" s="341" t="s">
        <v>1749</v>
      </c>
      <c r="C18" s="342" t="s">
        <v>1750</v>
      </c>
      <c r="D18" s="341" t="s">
        <v>1348</v>
      </c>
      <c r="E18" s="343">
        <v>45406</v>
      </c>
      <c r="F18" s="341" t="s">
        <v>1746</v>
      </c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</row>
    <row r="19" spans="1:26" ht="14.25" customHeight="1">
      <c r="A19" s="340">
        <v>5</v>
      </c>
      <c r="B19" s="341" t="s">
        <v>1751</v>
      </c>
      <c r="C19" s="342" t="s">
        <v>1750</v>
      </c>
      <c r="D19" s="341" t="s">
        <v>1348</v>
      </c>
      <c r="E19" s="343">
        <v>45406</v>
      </c>
      <c r="F19" s="341" t="s">
        <v>1746</v>
      </c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</row>
    <row r="20" spans="1:26" ht="14.25" customHeight="1">
      <c r="A20" s="340">
        <v>6</v>
      </c>
      <c r="B20" s="341" t="s">
        <v>1752</v>
      </c>
      <c r="C20" s="342" t="s">
        <v>1750</v>
      </c>
      <c r="D20" s="341" t="s">
        <v>1348</v>
      </c>
      <c r="E20" s="343">
        <v>45406</v>
      </c>
      <c r="F20" s="341" t="s">
        <v>1746</v>
      </c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</row>
    <row r="21" spans="1:26" ht="14.25" customHeight="1">
      <c r="A21" s="345">
        <v>7</v>
      </c>
      <c r="B21" s="341" t="s">
        <v>1556</v>
      </c>
      <c r="C21" s="342" t="s">
        <v>1324</v>
      </c>
      <c r="D21" s="341" t="s">
        <v>1325</v>
      </c>
      <c r="E21" s="343">
        <v>45411</v>
      </c>
      <c r="F21" s="341" t="s">
        <v>1746</v>
      </c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</row>
    <row r="22" spans="1:26" ht="14.25" customHeight="1">
      <c r="A22" s="340">
        <v>8</v>
      </c>
      <c r="B22" s="341" t="s">
        <v>1753</v>
      </c>
      <c r="C22" s="342" t="s">
        <v>1333</v>
      </c>
      <c r="D22" s="341" t="s">
        <v>1325</v>
      </c>
      <c r="E22" s="316"/>
      <c r="F22" s="341" t="s">
        <v>1746</v>
      </c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</row>
    <row r="23" spans="1:26" ht="14.25" customHeight="1">
      <c r="A23" s="340">
        <v>9</v>
      </c>
      <c r="B23" s="341" t="s">
        <v>1442</v>
      </c>
      <c r="C23" s="342" t="s">
        <v>1333</v>
      </c>
      <c r="D23" s="341" t="s">
        <v>1325</v>
      </c>
      <c r="E23" s="316"/>
      <c r="F23" s="341" t="s">
        <v>1746</v>
      </c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</row>
    <row r="24" spans="1:26" ht="14.25" customHeight="1">
      <c r="A24" s="340">
        <v>10</v>
      </c>
      <c r="B24" s="341" t="s">
        <v>1754</v>
      </c>
      <c r="C24" s="342" t="s">
        <v>1333</v>
      </c>
      <c r="D24" s="341" t="s">
        <v>1325</v>
      </c>
      <c r="E24" s="343">
        <v>45415</v>
      </c>
      <c r="F24" s="341" t="s">
        <v>1746</v>
      </c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</row>
    <row r="25" spans="1:26" ht="14.25" customHeight="1">
      <c r="A25" s="345">
        <v>11</v>
      </c>
      <c r="B25" s="341" t="s">
        <v>1599</v>
      </c>
      <c r="C25" s="342" t="s">
        <v>1755</v>
      </c>
      <c r="D25" s="341" t="s">
        <v>1325</v>
      </c>
      <c r="E25" s="343">
        <v>45436</v>
      </c>
      <c r="F25" s="341" t="s">
        <v>1746</v>
      </c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</row>
    <row r="26" spans="1:26" ht="14.25" customHeight="1">
      <c r="A26" s="340">
        <v>12</v>
      </c>
      <c r="B26" s="341" t="s">
        <v>1756</v>
      </c>
      <c r="C26" s="342" t="s">
        <v>1755</v>
      </c>
      <c r="D26" s="341" t="s">
        <v>1325</v>
      </c>
      <c r="E26" s="343">
        <v>45437</v>
      </c>
      <c r="F26" s="341" t="s">
        <v>1746</v>
      </c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</row>
    <row r="27" spans="1:26" ht="14.25" customHeight="1">
      <c r="A27" s="340">
        <v>13</v>
      </c>
      <c r="B27" s="341" t="s">
        <v>1757</v>
      </c>
      <c r="C27" s="342" t="s">
        <v>1755</v>
      </c>
      <c r="D27" s="341" t="s">
        <v>1325</v>
      </c>
      <c r="E27" s="343">
        <v>45437</v>
      </c>
      <c r="F27" s="341" t="s">
        <v>1746</v>
      </c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</row>
    <row r="28" spans="1:26" ht="14.25" customHeight="1">
      <c r="A28" s="340">
        <v>14</v>
      </c>
      <c r="B28" s="341" t="s">
        <v>1758</v>
      </c>
      <c r="C28" s="342" t="s">
        <v>1759</v>
      </c>
      <c r="D28" s="341" t="s">
        <v>1325</v>
      </c>
      <c r="E28" s="343">
        <v>45437</v>
      </c>
      <c r="F28" s="341" t="s">
        <v>1746</v>
      </c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</row>
    <row r="29" spans="1:26" ht="14.25" customHeight="1">
      <c r="A29" s="345">
        <v>15</v>
      </c>
      <c r="B29" s="341" t="s">
        <v>1760</v>
      </c>
      <c r="C29" s="342" t="s">
        <v>1755</v>
      </c>
      <c r="D29" s="341" t="s">
        <v>1325</v>
      </c>
      <c r="E29" s="343">
        <v>45420</v>
      </c>
      <c r="F29" s="341" t="s">
        <v>1746</v>
      </c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</row>
    <row r="30" spans="1:26" ht="14.25" customHeight="1">
      <c r="A30" s="340">
        <v>16</v>
      </c>
      <c r="B30" s="341" t="s">
        <v>1761</v>
      </c>
      <c r="C30" s="342" t="s">
        <v>1755</v>
      </c>
      <c r="D30" s="341" t="s">
        <v>1325</v>
      </c>
      <c r="E30" s="343">
        <v>45420</v>
      </c>
      <c r="F30" s="341" t="s">
        <v>1746</v>
      </c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</row>
    <row r="31" spans="1:26" ht="14.25" customHeight="1">
      <c r="A31" s="340">
        <v>17</v>
      </c>
      <c r="B31" s="341" t="s">
        <v>1762</v>
      </c>
      <c r="C31" s="342" t="s">
        <v>1763</v>
      </c>
      <c r="D31" s="341" t="s">
        <v>1325</v>
      </c>
      <c r="E31" s="343">
        <v>45418</v>
      </c>
      <c r="F31" s="341" t="s">
        <v>1746</v>
      </c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</row>
    <row r="32" spans="1:26" ht="14.25" customHeight="1">
      <c r="A32" s="340">
        <v>18</v>
      </c>
      <c r="B32" s="341" t="s">
        <v>1672</v>
      </c>
      <c r="C32" s="342" t="s">
        <v>1764</v>
      </c>
      <c r="D32" s="341" t="s">
        <v>1348</v>
      </c>
      <c r="E32" s="343">
        <v>45422</v>
      </c>
      <c r="F32" s="341" t="s">
        <v>1746</v>
      </c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</row>
    <row r="33" spans="1:26" ht="14.25" customHeight="1">
      <c r="A33" s="345">
        <v>19</v>
      </c>
      <c r="B33" s="341" t="s">
        <v>1765</v>
      </c>
      <c r="C33" s="342" t="s">
        <v>1764</v>
      </c>
      <c r="D33" s="341" t="s">
        <v>1348</v>
      </c>
      <c r="E33" s="343">
        <v>45422</v>
      </c>
      <c r="F33" s="341" t="s">
        <v>1746</v>
      </c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</row>
    <row r="34" spans="1:26" ht="14.25" customHeight="1">
      <c r="A34" s="340">
        <v>20</v>
      </c>
      <c r="B34" s="341" t="s">
        <v>1766</v>
      </c>
      <c r="C34" s="342" t="s">
        <v>1764</v>
      </c>
      <c r="D34" s="341" t="s">
        <v>1348</v>
      </c>
      <c r="E34" s="343">
        <v>45422</v>
      </c>
      <c r="F34" s="341" t="s">
        <v>1746</v>
      </c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</row>
    <row r="35" spans="1:26" ht="14.25" customHeight="1">
      <c r="A35" s="340">
        <v>21</v>
      </c>
      <c r="B35" s="341" t="s">
        <v>1767</v>
      </c>
      <c r="C35" s="342" t="s">
        <v>1764</v>
      </c>
      <c r="D35" s="341" t="s">
        <v>1348</v>
      </c>
      <c r="E35" s="343">
        <v>45422</v>
      </c>
      <c r="F35" s="341" t="s">
        <v>1746</v>
      </c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</row>
    <row r="36" spans="1:26" ht="14.25" customHeight="1">
      <c r="A36" s="340">
        <v>22</v>
      </c>
      <c r="B36" s="341" t="s">
        <v>1687</v>
      </c>
      <c r="C36" s="342" t="s">
        <v>1768</v>
      </c>
      <c r="D36" s="341" t="s">
        <v>1345</v>
      </c>
      <c r="E36" s="343">
        <v>45426</v>
      </c>
      <c r="F36" s="341" t="s">
        <v>1746</v>
      </c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</row>
    <row r="37" spans="1:26" ht="14.25" customHeight="1">
      <c r="A37" s="345">
        <v>23</v>
      </c>
      <c r="B37" s="341" t="s">
        <v>1769</v>
      </c>
      <c r="C37" s="342" t="s">
        <v>1768</v>
      </c>
      <c r="D37" s="341" t="s">
        <v>1345</v>
      </c>
      <c r="E37" s="343">
        <v>45424</v>
      </c>
      <c r="F37" s="341" t="s">
        <v>1746</v>
      </c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</row>
    <row r="38" spans="1:26" ht="14.25" customHeight="1">
      <c r="A38" s="340">
        <v>24</v>
      </c>
      <c r="B38" s="341" t="s">
        <v>1770</v>
      </c>
      <c r="C38" s="342" t="s">
        <v>1327</v>
      </c>
      <c r="D38" s="341" t="s">
        <v>1348</v>
      </c>
      <c r="E38" s="343">
        <v>45420</v>
      </c>
      <c r="F38" s="341" t="s">
        <v>1746</v>
      </c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</row>
    <row r="39" spans="1:26" ht="14.25" customHeight="1">
      <c r="A39" s="340">
        <v>25</v>
      </c>
      <c r="B39" s="341" t="s">
        <v>1636</v>
      </c>
      <c r="C39" s="342" t="s">
        <v>1327</v>
      </c>
      <c r="D39" s="341" t="s">
        <v>1348</v>
      </c>
      <c r="E39" s="343">
        <v>45420</v>
      </c>
      <c r="F39" s="341" t="s">
        <v>1746</v>
      </c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</row>
    <row r="40" spans="1:26" ht="14.25" customHeight="1">
      <c r="A40" s="340">
        <v>26</v>
      </c>
      <c r="B40" s="341" t="s">
        <v>1771</v>
      </c>
      <c r="C40" s="342" t="s">
        <v>1759</v>
      </c>
      <c r="D40" s="341" t="s">
        <v>1325</v>
      </c>
      <c r="E40" s="343">
        <v>45427</v>
      </c>
      <c r="F40" s="341" t="s">
        <v>1746</v>
      </c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</row>
    <row r="41" spans="1:26" ht="14.25" customHeight="1">
      <c r="A41" s="345">
        <v>27</v>
      </c>
      <c r="B41" s="341" t="s">
        <v>1772</v>
      </c>
      <c r="C41" s="342" t="s">
        <v>1773</v>
      </c>
      <c r="D41" s="341" t="s">
        <v>1773</v>
      </c>
      <c r="E41" s="343">
        <v>45428</v>
      </c>
      <c r="F41" s="341" t="s">
        <v>1746</v>
      </c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</row>
    <row r="42" spans="1:26" ht="14.25" customHeight="1">
      <c r="A42" s="340">
        <v>28</v>
      </c>
      <c r="B42" s="341" t="s">
        <v>1774</v>
      </c>
      <c r="C42" s="342" t="s">
        <v>1773</v>
      </c>
      <c r="D42" s="341" t="s">
        <v>1773</v>
      </c>
      <c r="E42" s="343">
        <v>45428</v>
      </c>
      <c r="F42" s="341" t="s">
        <v>1746</v>
      </c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</row>
    <row r="43" spans="1:26" ht="14.25" customHeight="1">
      <c r="A43" s="340">
        <v>29</v>
      </c>
      <c r="B43" s="341" t="s">
        <v>1775</v>
      </c>
      <c r="C43" s="342" t="s">
        <v>1773</v>
      </c>
      <c r="D43" s="341" t="s">
        <v>1773</v>
      </c>
      <c r="E43" s="343">
        <v>45428</v>
      </c>
      <c r="F43" s="341" t="s">
        <v>1746</v>
      </c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</row>
    <row r="44" spans="1:26" ht="14.25" customHeight="1">
      <c r="A44" s="340">
        <v>30</v>
      </c>
      <c r="B44" s="341" t="s">
        <v>1776</v>
      </c>
      <c r="C44" s="342" t="s">
        <v>1773</v>
      </c>
      <c r="D44" s="341" t="s">
        <v>1773</v>
      </c>
      <c r="E44" s="343">
        <v>45428</v>
      </c>
      <c r="F44" s="341" t="s">
        <v>1746</v>
      </c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</row>
    <row r="45" spans="1:26" ht="14.25" customHeight="1">
      <c r="A45" s="345">
        <v>31</v>
      </c>
      <c r="B45" s="341" t="s">
        <v>1777</v>
      </c>
      <c r="C45" s="342" t="s">
        <v>1759</v>
      </c>
      <c r="D45" s="341" t="s">
        <v>1325</v>
      </c>
      <c r="E45" s="343">
        <v>45427</v>
      </c>
      <c r="F45" s="341" t="s">
        <v>1746</v>
      </c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</row>
    <row r="46" spans="1:26" ht="14.25" customHeight="1">
      <c r="A46" s="340">
        <v>32</v>
      </c>
      <c r="B46" s="341" t="s">
        <v>1778</v>
      </c>
      <c r="C46" s="342" t="s">
        <v>1773</v>
      </c>
      <c r="D46" s="341" t="s">
        <v>1773</v>
      </c>
      <c r="E46" s="343">
        <v>45432</v>
      </c>
      <c r="F46" s="341" t="s">
        <v>1746</v>
      </c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</row>
    <row r="47" spans="1:26" ht="14.25" customHeight="1">
      <c r="A47" s="340">
        <v>33</v>
      </c>
      <c r="B47" s="341" t="s">
        <v>1779</v>
      </c>
      <c r="C47" s="342" t="s">
        <v>1773</v>
      </c>
      <c r="D47" s="341" t="s">
        <v>1773</v>
      </c>
      <c r="E47" s="343">
        <v>45432</v>
      </c>
      <c r="F47" s="341" t="s">
        <v>1746</v>
      </c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</row>
    <row r="48" spans="1:26" ht="14.25" customHeight="1">
      <c r="A48" s="340">
        <v>34</v>
      </c>
      <c r="B48" s="341" t="s">
        <v>1780</v>
      </c>
      <c r="C48" s="342" t="s">
        <v>1773</v>
      </c>
      <c r="D48" s="341" t="s">
        <v>1773</v>
      </c>
      <c r="E48" s="343">
        <v>45432</v>
      </c>
      <c r="F48" s="341" t="s">
        <v>1746</v>
      </c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pans="1:26" ht="14.25" customHeight="1">
      <c r="A49" s="345">
        <v>35</v>
      </c>
      <c r="B49" s="341" t="s">
        <v>1781</v>
      </c>
      <c r="C49" s="342" t="s">
        <v>1336</v>
      </c>
      <c r="D49" s="341" t="s">
        <v>1348</v>
      </c>
      <c r="E49" s="343">
        <v>45432</v>
      </c>
      <c r="F49" s="341" t="s">
        <v>1746</v>
      </c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pans="1:26" ht="14.25" customHeight="1">
      <c r="A50" s="340">
        <v>36</v>
      </c>
      <c r="B50" s="341" t="s">
        <v>1661</v>
      </c>
      <c r="C50" s="342" t="s">
        <v>1336</v>
      </c>
      <c r="D50" s="341" t="s">
        <v>1348</v>
      </c>
      <c r="E50" s="343">
        <v>45432</v>
      </c>
      <c r="F50" s="341" t="s">
        <v>1746</v>
      </c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pans="1:26" ht="14.25" customHeight="1">
      <c r="A51" s="340">
        <v>37</v>
      </c>
      <c r="B51" s="341" t="s">
        <v>1782</v>
      </c>
      <c r="C51" s="342" t="s">
        <v>1336</v>
      </c>
      <c r="D51" s="341" t="s">
        <v>1348</v>
      </c>
      <c r="E51" s="343">
        <v>45432</v>
      </c>
      <c r="F51" s="341" t="s">
        <v>1746</v>
      </c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pans="1:26" ht="14.25" customHeight="1">
      <c r="A52" s="340">
        <v>38</v>
      </c>
      <c r="B52" s="341" t="s">
        <v>1783</v>
      </c>
      <c r="C52" s="342" t="s">
        <v>1750</v>
      </c>
      <c r="D52" s="341" t="s">
        <v>1348</v>
      </c>
      <c r="E52" s="343">
        <v>45432</v>
      </c>
      <c r="F52" s="341" t="s">
        <v>1746</v>
      </c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pans="1:26" ht="14.25" customHeight="1">
      <c r="A53" s="345">
        <v>39</v>
      </c>
      <c r="B53" s="341" t="s">
        <v>1784</v>
      </c>
      <c r="C53" s="342" t="s">
        <v>1785</v>
      </c>
      <c r="D53" s="341" t="s">
        <v>1348</v>
      </c>
      <c r="E53" s="343">
        <v>45432</v>
      </c>
      <c r="F53" s="341" t="s">
        <v>1746</v>
      </c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pans="1:26" ht="14.25" customHeight="1">
      <c r="A54" s="340">
        <v>40</v>
      </c>
      <c r="B54" s="341" t="s">
        <v>1786</v>
      </c>
      <c r="C54" s="342" t="s">
        <v>1785</v>
      </c>
      <c r="D54" s="341" t="s">
        <v>1348</v>
      </c>
      <c r="E54" s="343">
        <v>45432</v>
      </c>
      <c r="F54" s="341" t="s">
        <v>1746</v>
      </c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pans="1:26" ht="14.25" customHeight="1">
      <c r="A55" s="340">
        <v>41</v>
      </c>
      <c r="B55" s="341" t="s">
        <v>1492</v>
      </c>
      <c r="C55" s="342" t="s">
        <v>1785</v>
      </c>
      <c r="D55" s="341" t="s">
        <v>1348</v>
      </c>
      <c r="E55" s="343">
        <v>45433</v>
      </c>
      <c r="F55" s="341" t="s">
        <v>1746</v>
      </c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pans="1:26" ht="14.25" customHeight="1">
      <c r="A56" s="340">
        <v>42</v>
      </c>
      <c r="B56" s="341" t="s">
        <v>1787</v>
      </c>
      <c r="C56" s="342" t="s">
        <v>1788</v>
      </c>
      <c r="D56" s="341" t="s">
        <v>1348</v>
      </c>
      <c r="E56" s="343">
        <v>45433</v>
      </c>
      <c r="F56" s="341" t="s">
        <v>1746</v>
      </c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pans="1:26" ht="14.25" customHeight="1">
      <c r="A57" s="345">
        <v>43</v>
      </c>
      <c r="B57" s="341" t="s">
        <v>1789</v>
      </c>
      <c r="C57" s="342" t="s">
        <v>1788</v>
      </c>
      <c r="D57" s="341" t="s">
        <v>1348</v>
      </c>
      <c r="E57" s="343">
        <v>45433</v>
      </c>
      <c r="F57" s="341" t="s">
        <v>1746</v>
      </c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</row>
    <row r="58" spans="1:26" ht="14.25" customHeight="1">
      <c r="A58" s="340">
        <v>44</v>
      </c>
      <c r="B58" s="341" t="s">
        <v>1790</v>
      </c>
      <c r="C58" s="342" t="s">
        <v>1788</v>
      </c>
      <c r="D58" s="341" t="s">
        <v>1348</v>
      </c>
      <c r="E58" s="343">
        <v>45433</v>
      </c>
      <c r="F58" s="341" t="s">
        <v>1746</v>
      </c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</row>
    <row r="59" spans="1:26" ht="14.25" customHeight="1">
      <c r="A59" s="340">
        <v>45</v>
      </c>
      <c r="B59" s="341" t="s">
        <v>1791</v>
      </c>
      <c r="C59" s="342" t="s">
        <v>1788</v>
      </c>
      <c r="D59" s="341" t="s">
        <v>1348</v>
      </c>
      <c r="E59" s="343">
        <v>45433</v>
      </c>
      <c r="F59" s="341" t="s">
        <v>1746</v>
      </c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</row>
    <row r="60" spans="1:26" ht="14.25" customHeight="1">
      <c r="A60" s="340">
        <v>46</v>
      </c>
      <c r="B60" s="341" t="s">
        <v>1792</v>
      </c>
      <c r="C60" s="342" t="s">
        <v>1788</v>
      </c>
      <c r="D60" s="341" t="s">
        <v>1348</v>
      </c>
      <c r="E60" s="343">
        <v>45433</v>
      </c>
      <c r="F60" s="341" t="s">
        <v>1746</v>
      </c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</row>
    <row r="61" spans="1:26" ht="14.25" customHeight="1">
      <c r="A61" s="345">
        <v>47</v>
      </c>
      <c r="B61" s="341" t="s">
        <v>1793</v>
      </c>
      <c r="C61" s="342" t="s">
        <v>1785</v>
      </c>
      <c r="D61" s="341" t="s">
        <v>1348</v>
      </c>
      <c r="E61" s="343">
        <v>45433</v>
      </c>
      <c r="F61" s="341" t="s">
        <v>1746</v>
      </c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</row>
    <row r="62" spans="1:26" ht="14.25" customHeight="1">
      <c r="A62" s="340">
        <v>48</v>
      </c>
      <c r="B62" s="341" t="s">
        <v>1794</v>
      </c>
      <c r="C62" s="342" t="s">
        <v>1785</v>
      </c>
      <c r="D62" s="341" t="s">
        <v>1348</v>
      </c>
      <c r="E62" s="343">
        <v>45433</v>
      </c>
      <c r="F62" s="341" t="s">
        <v>1746</v>
      </c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</row>
    <row r="63" spans="1:26" ht="14.25" customHeight="1">
      <c r="A63" s="340">
        <v>49</v>
      </c>
      <c r="B63" s="341" t="s">
        <v>1795</v>
      </c>
      <c r="C63" s="342" t="s">
        <v>1768</v>
      </c>
      <c r="D63" s="341" t="s">
        <v>1345</v>
      </c>
      <c r="E63" s="343">
        <v>45435</v>
      </c>
      <c r="F63" s="341" t="s">
        <v>1746</v>
      </c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</row>
    <row r="64" spans="1:26" ht="14.25" customHeight="1">
      <c r="A64" s="340">
        <v>50</v>
      </c>
      <c r="B64" s="341" t="s">
        <v>1796</v>
      </c>
      <c r="C64" s="342" t="s">
        <v>1324</v>
      </c>
      <c r="D64" s="341" t="s">
        <v>1325</v>
      </c>
      <c r="E64" s="343">
        <v>45412</v>
      </c>
      <c r="F64" s="341" t="s">
        <v>1746</v>
      </c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</row>
    <row r="65" spans="1:26" ht="14.25" customHeight="1">
      <c r="A65" s="345">
        <v>51</v>
      </c>
      <c r="B65" s="341" t="s">
        <v>1797</v>
      </c>
      <c r="C65" s="342" t="s">
        <v>1798</v>
      </c>
      <c r="D65" s="341" t="s">
        <v>1345</v>
      </c>
      <c r="E65" s="343">
        <v>45427</v>
      </c>
      <c r="F65" s="341" t="s">
        <v>1746</v>
      </c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</row>
    <row r="66" spans="1:26" ht="14.25" customHeight="1">
      <c r="A66" s="340">
        <v>52</v>
      </c>
      <c r="B66" s="341" t="s">
        <v>1799</v>
      </c>
      <c r="C66" s="342" t="s">
        <v>1798</v>
      </c>
      <c r="D66" s="341" t="s">
        <v>1345</v>
      </c>
      <c r="E66" s="342" t="s">
        <v>1800</v>
      </c>
      <c r="F66" s="341" t="s">
        <v>1746</v>
      </c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</row>
    <row r="67" spans="1:26" ht="14.25" customHeight="1">
      <c r="A67" s="340">
        <v>53</v>
      </c>
      <c r="B67" s="341" t="s">
        <v>1801</v>
      </c>
      <c r="C67" s="342" t="s">
        <v>1798</v>
      </c>
      <c r="D67" s="341" t="s">
        <v>1345</v>
      </c>
      <c r="E67" s="342" t="s">
        <v>1800</v>
      </c>
      <c r="F67" s="341" t="s">
        <v>1746</v>
      </c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</row>
    <row r="68" spans="1:26" ht="14.25" customHeight="1">
      <c r="A68" s="340">
        <v>54</v>
      </c>
      <c r="B68" s="341" t="s">
        <v>1655</v>
      </c>
      <c r="C68" s="342" t="s">
        <v>1798</v>
      </c>
      <c r="D68" s="341" t="s">
        <v>1345</v>
      </c>
      <c r="E68" s="342" t="s">
        <v>1800</v>
      </c>
      <c r="F68" s="341" t="s">
        <v>1746</v>
      </c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pans="1:26" ht="14.25" customHeight="1">
      <c r="A69" s="345">
        <v>55</v>
      </c>
      <c r="B69" s="341" t="s">
        <v>1802</v>
      </c>
      <c r="C69" s="342" t="s">
        <v>1327</v>
      </c>
      <c r="D69" s="341" t="s">
        <v>1348</v>
      </c>
      <c r="E69" s="343">
        <v>45435</v>
      </c>
      <c r="F69" s="341" t="s">
        <v>1746</v>
      </c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pans="1:26" ht="14.25" customHeight="1">
      <c r="A70" s="340">
        <v>56</v>
      </c>
      <c r="B70" s="341" t="s">
        <v>1803</v>
      </c>
      <c r="C70" s="342" t="s">
        <v>1327</v>
      </c>
      <c r="D70" s="341" t="s">
        <v>1348</v>
      </c>
      <c r="E70" s="343">
        <v>45435</v>
      </c>
      <c r="F70" s="341" t="s">
        <v>1746</v>
      </c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pans="1:26" ht="14.25" customHeight="1">
      <c r="A71" s="340">
        <v>57</v>
      </c>
      <c r="B71" s="341" t="s">
        <v>1430</v>
      </c>
      <c r="C71" s="342" t="s">
        <v>1485</v>
      </c>
      <c r="D71" s="341" t="s">
        <v>1345</v>
      </c>
      <c r="E71" s="343">
        <v>45432</v>
      </c>
      <c r="F71" s="341" t="s">
        <v>1746</v>
      </c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pans="1:26" ht="14.25" customHeight="1">
      <c r="A72" s="340">
        <v>58</v>
      </c>
      <c r="B72" s="341" t="s">
        <v>1804</v>
      </c>
      <c r="C72" s="342" t="s">
        <v>1485</v>
      </c>
      <c r="D72" s="341" t="s">
        <v>1345</v>
      </c>
      <c r="E72" s="343">
        <v>45432</v>
      </c>
      <c r="F72" s="341" t="s">
        <v>1746</v>
      </c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pans="1:26" ht="14.25" customHeight="1">
      <c r="A73" s="345">
        <v>59</v>
      </c>
      <c r="B73" s="341" t="s">
        <v>1805</v>
      </c>
      <c r="C73" s="342" t="s">
        <v>1759</v>
      </c>
      <c r="D73" s="341" t="s">
        <v>1325</v>
      </c>
      <c r="E73" s="343">
        <v>45436</v>
      </c>
      <c r="F73" s="341" t="s">
        <v>1746</v>
      </c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pans="1:26" ht="14.25" customHeight="1">
      <c r="A74" s="340">
        <v>60</v>
      </c>
      <c r="B74" s="341" t="s">
        <v>1806</v>
      </c>
      <c r="C74" s="342" t="s">
        <v>1807</v>
      </c>
      <c r="D74" s="341" t="s">
        <v>1325</v>
      </c>
      <c r="E74" s="343">
        <v>45436</v>
      </c>
      <c r="F74" s="341" t="s">
        <v>1746</v>
      </c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pans="1:26" ht="14.25" customHeight="1">
      <c r="A75" s="340">
        <v>61</v>
      </c>
      <c r="B75" s="341" t="s">
        <v>1808</v>
      </c>
      <c r="C75" s="342" t="s">
        <v>1342</v>
      </c>
      <c r="D75" s="341" t="s">
        <v>1337</v>
      </c>
      <c r="E75" s="316"/>
      <c r="F75" s="341" t="s">
        <v>1746</v>
      </c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pans="1:26" ht="14.25" customHeight="1">
      <c r="A76" s="340">
        <v>62</v>
      </c>
      <c r="B76" s="341" t="s">
        <v>1809</v>
      </c>
      <c r="C76" s="342" t="s">
        <v>1342</v>
      </c>
      <c r="D76" s="341" t="s">
        <v>1337</v>
      </c>
      <c r="E76" s="316"/>
      <c r="F76" s="341" t="s">
        <v>1746</v>
      </c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pans="1:26" ht="14.25" customHeight="1">
      <c r="A77" s="345">
        <v>63</v>
      </c>
      <c r="B77" s="341" t="s">
        <v>1810</v>
      </c>
      <c r="C77" s="342" t="s">
        <v>1811</v>
      </c>
      <c r="D77" s="341" t="s">
        <v>1337</v>
      </c>
      <c r="E77" s="343">
        <v>45436</v>
      </c>
      <c r="F77" s="341" t="s">
        <v>1746</v>
      </c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pans="1:26" ht="14.25" customHeight="1">
      <c r="A78" s="340">
        <v>64</v>
      </c>
      <c r="B78" s="341" t="s">
        <v>1812</v>
      </c>
      <c r="C78" s="342" t="s">
        <v>1343</v>
      </c>
      <c r="D78" s="341" t="s">
        <v>1348</v>
      </c>
      <c r="E78" s="343">
        <v>45436</v>
      </c>
      <c r="F78" s="341" t="s">
        <v>1746</v>
      </c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pans="1:26" ht="14.25" customHeight="1">
      <c r="A79" s="340">
        <v>65</v>
      </c>
      <c r="B79" s="341" t="s">
        <v>1813</v>
      </c>
      <c r="C79" s="342" t="s">
        <v>1342</v>
      </c>
      <c r="D79" s="341" t="s">
        <v>1337</v>
      </c>
      <c r="E79" s="343">
        <v>45436</v>
      </c>
      <c r="F79" s="341" t="s">
        <v>1746</v>
      </c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pans="1:26" ht="14.25" customHeight="1">
      <c r="A80" s="340">
        <v>66</v>
      </c>
      <c r="B80" s="341" t="s">
        <v>1814</v>
      </c>
      <c r="C80" s="342" t="s">
        <v>1342</v>
      </c>
      <c r="D80" s="341" t="s">
        <v>1337</v>
      </c>
      <c r="E80" s="343">
        <v>45436</v>
      </c>
      <c r="F80" s="341" t="s">
        <v>1746</v>
      </c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pans="1:26" ht="14.25" customHeight="1">
      <c r="A81" s="345">
        <v>67</v>
      </c>
      <c r="B81" s="341" t="s">
        <v>1815</v>
      </c>
      <c r="C81" s="342" t="s">
        <v>1324</v>
      </c>
      <c r="D81" s="341" t="s">
        <v>1325</v>
      </c>
      <c r="E81" s="343">
        <v>45436</v>
      </c>
      <c r="F81" s="341" t="s">
        <v>1746</v>
      </c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pans="1:26" ht="14.25" customHeight="1">
      <c r="A82" s="340">
        <v>68</v>
      </c>
      <c r="B82" s="341" t="s">
        <v>1816</v>
      </c>
      <c r="C82" s="342" t="s">
        <v>1324</v>
      </c>
      <c r="D82" s="341" t="s">
        <v>1325</v>
      </c>
      <c r="E82" s="343">
        <v>45436</v>
      </c>
      <c r="F82" s="341" t="s">
        <v>1746</v>
      </c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pans="1:26" ht="14.25" customHeight="1">
      <c r="A83" s="340">
        <v>69</v>
      </c>
      <c r="B83" s="341" t="s">
        <v>1817</v>
      </c>
      <c r="C83" s="342" t="s">
        <v>1745</v>
      </c>
      <c r="D83" s="341" t="s">
        <v>1348</v>
      </c>
      <c r="E83" s="343">
        <v>45437</v>
      </c>
      <c r="F83" s="341" t="s">
        <v>1746</v>
      </c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pans="1:26" ht="14.25" customHeight="1">
      <c r="A84" s="340">
        <v>70</v>
      </c>
      <c r="B84" s="341" t="s">
        <v>1818</v>
      </c>
      <c r="C84" s="342" t="s">
        <v>1327</v>
      </c>
      <c r="D84" s="341" t="s">
        <v>1348</v>
      </c>
      <c r="E84" s="343">
        <v>45438</v>
      </c>
      <c r="F84" s="341" t="s">
        <v>1746</v>
      </c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pans="1:26" ht="14.25" customHeight="1">
      <c r="A85" s="345">
        <v>71</v>
      </c>
      <c r="B85" s="341" t="s">
        <v>1819</v>
      </c>
      <c r="C85" s="342" t="s">
        <v>1342</v>
      </c>
      <c r="D85" s="341" t="s">
        <v>1337</v>
      </c>
      <c r="E85" s="343">
        <v>45438</v>
      </c>
      <c r="F85" s="341" t="s">
        <v>1746</v>
      </c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pans="1:26" ht="14.25" customHeight="1">
      <c r="A86" s="344"/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pans="1:26" ht="14.25" customHeight="1">
      <c r="A87" s="344"/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pans="1:26" ht="14.25" customHeight="1">
      <c r="A88" s="344"/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pans="1:26" ht="14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pans="1:26" ht="14.25" customHeight="1">
      <c r="A90" s="344"/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pans="1:26" ht="14.25" customHeight="1">
      <c r="A91" s="344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pans="1:26" ht="14.25" customHeight="1">
      <c r="A92" s="344"/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pans="1:26" ht="14.25" customHeight="1">
      <c r="A93" s="344"/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pans="1:26" ht="14.25" customHeight="1">
      <c r="A94" s="344"/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pans="1:26" ht="14.25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pans="1:26" ht="14.25" customHeight="1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pans="1:26" ht="14.25" customHeight="1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pans="1:26" ht="14.25" customHeight="1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pans="1:26" ht="14.25" customHeight="1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pans="1:26" ht="14.25" customHeight="1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pans="1:26" ht="14.25" customHeight="1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pans="1:26" ht="14.25" customHeight="1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pans="1:26" ht="14.25" customHeight="1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pans="1:26" ht="14.25" customHeight="1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pans="1:26" ht="14.25" customHeight="1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pans="1:26" ht="14.25" customHeight="1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pans="1:26" ht="14.25" customHeight="1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pans="1:26" ht="14.25" customHeight="1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pans="1:26" ht="14.25" customHeight="1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pans="1:26" ht="14.25" customHeight="1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pans="1:26" ht="14.25" customHeight="1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pans="1:26" ht="14.25" customHeight="1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pans="1:26" ht="14.25" customHeight="1">
      <c r="A113" s="344"/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pans="1:26" ht="14.25" customHeight="1">
      <c r="A114" s="344"/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pans="1:26" ht="14.25" customHeight="1">
      <c r="A115" s="344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pans="1:26" ht="14.25" customHeight="1">
      <c r="A116" s="344"/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pans="1:26" ht="14.25" customHeight="1">
      <c r="A117" s="344"/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pans="1:26" ht="14.25" customHeight="1">
      <c r="A118" s="344"/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pans="1:26" ht="14.25" customHeight="1">
      <c r="A119" s="344"/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pans="1:26" ht="14.25" customHeight="1">
      <c r="A120" s="344"/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pans="1:26" ht="14.25" customHeight="1">
      <c r="A121" s="344"/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pans="1:26" ht="14.25" customHeight="1">
      <c r="A122" s="344"/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pans="1:26" ht="14.25" customHeight="1">
      <c r="A123" s="344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pans="1:26" ht="14.25" customHeight="1">
      <c r="A124" s="344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pans="1:26" ht="14.25" customHeight="1">
      <c r="A125" s="344"/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pans="1:26" ht="14.25" customHeight="1">
      <c r="A126" s="344"/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pans="1:26" ht="14.25" customHeight="1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pans="1:26" ht="14.25" customHeight="1">
      <c r="A128" s="344"/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pans="1:26" ht="14.25" customHeight="1">
      <c r="A129" s="344"/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pans="1:26" ht="14.25" customHeight="1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pans="1:26" ht="14.25" customHeight="1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pans="1:26" ht="14.25" customHeight="1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pans="1:26" ht="14.25" customHeight="1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pans="1:26" ht="14.25" customHeight="1">
      <c r="A134" s="344"/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pans="1:26" ht="14.25" customHeight="1">
      <c r="A135" s="344"/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pans="1:26" ht="14.25" customHeight="1">
      <c r="A136" s="344"/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pans="1:26" ht="14.25" customHeight="1">
      <c r="A137" s="344"/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pans="1:26" ht="14.25" customHeight="1">
      <c r="A138" s="344"/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pans="1:26" ht="14.25" customHeight="1">
      <c r="A139" s="344"/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pans="1:26" ht="14.25" customHeight="1">
      <c r="A140" s="344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pans="1:26" ht="14.25" customHeight="1">
      <c r="A141" s="344"/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pans="1:26" ht="14.25" customHeight="1">
      <c r="A142" s="344"/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pans="1:26" ht="14.25" customHeight="1">
      <c r="A143" s="344"/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pans="1:26" ht="14.25" customHeight="1">
      <c r="A144" s="344"/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pans="1:26" ht="14.25" customHeight="1">
      <c r="A145" s="344"/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pans="1:26" ht="14.25" customHeight="1">
      <c r="A146" s="344"/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pans="1:26" ht="14.25" customHeight="1">
      <c r="A147" s="344"/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pans="1:26" ht="14.25" customHeight="1">
      <c r="A148" s="344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pans="1:26" ht="14.25" customHeight="1">
      <c r="A149" s="344"/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pans="1:26" ht="14.25" customHeight="1">
      <c r="A150" s="344"/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pans="1:26" ht="14.25" customHeight="1">
      <c r="A151" s="344"/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pans="1:26" ht="14.25" customHeight="1">
      <c r="A152" s="344"/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pans="1:26" ht="14.25" customHeight="1">
      <c r="A153" s="344"/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pans="1:26" ht="14.25" customHeight="1">
      <c r="A154" s="344"/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pans="1:26" ht="14.25" customHeight="1">
      <c r="A155" s="344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pans="1:26" ht="14.25" customHeight="1">
      <c r="A156" s="344"/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pans="1:26" ht="14.25" customHeight="1">
      <c r="A157" s="344"/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pans="1:26" ht="14.25" customHeight="1">
      <c r="A158" s="344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pans="1:26" ht="14.25" customHeight="1">
      <c r="A159" s="344"/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pans="1:26" ht="14.25" customHeight="1">
      <c r="A160" s="344"/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pans="1:26" ht="14.25" customHeight="1">
      <c r="A161" s="344"/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pans="1:26" ht="14.25" customHeight="1">
      <c r="A162" s="344"/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pans="1:26" ht="14.25" customHeight="1">
      <c r="A163" s="344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pans="1:26" ht="14.25" customHeight="1">
      <c r="A164" s="344"/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pans="1:26" ht="14.25" customHeight="1">
      <c r="A165" s="344"/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pans="1:26" ht="14.25" customHeight="1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pans="1:26" ht="14.25" customHeight="1">
      <c r="A167" s="344"/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pans="1:26" ht="14.25" customHeight="1">
      <c r="A168" s="344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pans="1:26" ht="14.25" customHeight="1">
      <c r="A169" s="344"/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pans="1:26" ht="14.25" customHeight="1">
      <c r="A170" s="344"/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pans="1:26" ht="14.25" customHeight="1">
      <c r="A171" s="344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pans="1:26" ht="14.25" customHeight="1">
      <c r="A172" s="344"/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pans="1:26" ht="14.25" customHeight="1">
      <c r="A173" s="344"/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pans="1:26" ht="14.25" customHeight="1">
      <c r="A174" s="344"/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pans="1:26" ht="14.25" customHeight="1">
      <c r="A175" s="344"/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pans="1:26" ht="14.25" customHeight="1">
      <c r="A176" s="344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pans="1:26" ht="14.25" customHeight="1">
      <c r="A177" s="344"/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pans="1:26" ht="14.25" customHeight="1">
      <c r="A178" s="344"/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pans="1:26" ht="14.25" customHeight="1">
      <c r="A179" s="344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pans="1:26" ht="14.25" customHeight="1">
      <c r="A180" s="344"/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pans="1:26" ht="14.25" customHeight="1">
      <c r="A181" s="344"/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pans="1:26" ht="14.25" customHeight="1">
      <c r="A182" s="344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pans="1:26" ht="14.25" customHeight="1">
      <c r="A183" s="344"/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pans="1:26" ht="14.25" customHeight="1">
      <c r="A184" s="344"/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pans="1:26" ht="14.25" customHeight="1">
      <c r="A185" s="344"/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pans="1:26" ht="14.25" customHeight="1">
      <c r="A186" s="344"/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pans="1:26" ht="14.25" customHeight="1">
      <c r="A187" s="344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pans="1:26" ht="14.25" customHeight="1">
      <c r="A188" s="344"/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pans="1:26" ht="14.25" customHeight="1">
      <c r="A189" s="344"/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pans="1:26" ht="14.25" customHeight="1">
      <c r="A190" s="344"/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pans="1:26" ht="14.25" customHeight="1">
      <c r="A191" s="344"/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pans="1:26" ht="14.25" customHeight="1">
      <c r="A192" s="344"/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pans="1:26" ht="14.25" customHeight="1">
      <c r="A193" s="344"/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pans="1:26" ht="14.25" customHeight="1">
      <c r="A194" s="344"/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pans="1:26" ht="14.25" customHeight="1">
      <c r="A195" s="344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pans="1:26" ht="14.25" customHeight="1">
      <c r="A196" s="344"/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pans="1:26" ht="14.25" customHeight="1">
      <c r="A197" s="344"/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pans="1:26" ht="14.25" customHeight="1">
      <c r="A198" s="344"/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pans="1:26" ht="14.25" customHeight="1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pans="1:26" ht="14.25" customHeight="1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pans="1:26" ht="14.25" customHeight="1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pans="1:26" ht="14.25" customHeight="1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pans="1:26" ht="14.25" customHeight="1">
      <c r="A203" s="344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pans="1:26" ht="14.25" customHeight="1">
      <c r="A204" s="344"/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pans="1:26" ht="14.25" customHeight="1">
      <c r="A205" s="344"/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pans="1:26" ht="14.25" customHeight="1">
      <c r="A206" s="344"/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pans="1:26" ht="14.25" customHeight="1">
      <c r="A207" s="344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pans="1:26" ht="14.25" customHeight="1">
      <c r="A208" s="344"/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pans="1:26" ht="14.25" customHeight="1">
      <c r="A209" s="344"/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pans="1:26" ht="14.25" customHeight="1">
      <c r="A210" s="344"/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pans="1:26" ht="14.25" customHeight="1">
      <c r="A211" s="344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pans="1:26" ht="14.25" customHeight="1">
      <c r="A212" s="344"/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pans="1:26" ht="14.25" customHeight="1">
      <c r="A213" s="344"/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pans="1:26" ht="14.25" customHeight="1">
      <c r="A214" s="344"/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pans="1:26" ht="14.25" customHeight="1">
      <c r="A215" s="344"/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pans="1:26" ht="14.25" customHeight="1">
      <c r="A216" s="344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pans="1:26" ht="14.25" customHeight="1">
      <c r="A217" s="344"/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pans="1:26" ht="14.25" customHeight="1">
      <c r="A218" s="344"/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pans="1:26" ht="14.25" customHeight="1">
      <c r="A219" s="344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pans="1:26" ht="14.25" customHeight="1">
      <c r="A220" s="344"/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pans="1:26" ht="14.25" customHeight="1">
      <c r="A221" s="344"/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</row>
    <row r="222" spans="1:26" ht="14.25" customHeight="1">
      <c r="A222" s="344"/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</row>
    <row r="223" spans="1:26" ht="14.25" customHeight="1">
      <c r="A223" s="344"/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</row>
    <row r="224" spans="1:26" ht="14.25" customHeight="1">
      <c r="A224" s="344"/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</row>
    <row r="225" spans="1:26" ht="14.25" customHeight="1">
      <c r="A225" s="344"/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</row>
    <row r="226" spans="1:26" ht="14.25" customHeight="1">
      <c r="A226" s="344"/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</row>
    <row r="227" spans="1:26" ht="14.25" customHeight="1">
      <c r="A227" s="344"/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</row>
    <row r="228" spans="1:26" ht="14.25" customHeight="1">
      <c r="A228" s="344"/>
      <c r="B228" s="344"/>
      <c r="C228" s="344"/>
      <c r="D228" s="344"/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</row>
    <row r="229" spans="1:26" ht="14.25" customHeight="1">
      <c r="A229" s="344"/>
      <c r="B229" s="344"/>
      <c r="C229" s="344"/>
      <c r="D229" s="344"/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</row>
    <row r="230" spans="1:26" ht="14.25" customHeight="1">
      <c r="A230" s="344"/>
      <c r="B230" s="344"/>
      <c r="C230" s="344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</row>
    <row r="231" spans="1:26" ht="14.25" customHeight="1">
      <c r="A231" s="344"/>
      <c r="B231" s="344"/>
      <c r="C231" s="344"/>
      <c r="D231" s="344"/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</row>
    <row r="232" spans="1:26" ht="14.25" customHeight="1">
      <c r="A232" s="344"/>
      <c r="B232" s="344"/>
      <c r="C232" s="344"/>
      <c r="D232" s="344"/>
      <c r="E232" s="344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</row>
    <row r="233" spans="1:26" ht="14.25" customHeight="1">
      <c r="A233" s="344"/>
      <c r="B233" s="344"/>
      <c r="C233" s="344"/>
      <c r="D233" s="344"/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</row>
    <row r="234" spans="1:26" ht="14.25" customHeight="1">
      <c r="A234" s="344"/>
      <c r="B234" s="344"/>
      <c r="C234" s="344"/>
      <c r="D234" s="344"/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</row>
    <row r="235" spans="1:26" ht="14.25" customHeight="1">
      <c r="A235" s="344"/>
      <c r="B235" s="344"/>
      <c r="C235" s="344"/>
      <c r="D235" s="344"/>
      <c r="E235" s="344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</row>
    <row r="236" spans="1:26" ht="14.25" customHeight="1">
      <c r="A236" s="344"/>
      <c r="B236" s="344"/>
      <c r="C236" s="344"/>
      <c r="D236" s="344"/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</row>
    <row r="237" spans="1:26" ht="14.25" customHeight="1">
      <c r="A237" s="344"/>
      <c r="B237" s="344"/>
      <c r="C237" s="344"/>
      <c r="D237" s="344"/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</row>
    <row r="238" spans="1:26" ht="14.25" customHeight="1">
      <c r="A238" s="344"/>
      <c r="B238" s="344"/>
      <c r="C238" s="344"/>
      <c r="D238" s="344"/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</row>
    <row r="239" spans="1:26" ht="14.25" customHeight="1">
      <c r="A239" s="344"/>
      <c r="B239" s="344"/>
      <c r="C239" s="344"/>
      <c r="D239" s="344"/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</row>
    <row r="240" spans="1:26" ht="14.25" customHeight="1">
      <c r="A240" s="344"/>
      <c r="B240" s="344"/>
      <c r="C240" s="344"/>
      <c r="D240" s="344"/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</row>
    <row r="241" spans="1:26" ht="14.25" customHeight="1">
      <c r="A241" s="344"/>
      <c r="B241" s="344"/>
      <c r="C241" s="344"/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</row>
    <row r="242" spans="1:26" ht="14.25" customHeight="1">
      <c r="A242" s="344"/>
      <c r="B242" s="344"/>
      <c r="C242" s="344"/>
      <c r="D242" s="344"/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</row>
    <row r="243" spans="1:26" ht="14.25" customHeight="1">
      <c r="A243" s="344"/>
      <c r="B243" s="344"/>
      <c r="C243" s="344"/>
      <c r="D243" s="344"/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</row>
    <row r="244" spans="1:26" ht="14.25" customHeight="1">
      <c r="A244" s="344"/>
      <c r="B244" s="344"/>
      <c r="C244" s="344"/>
      <c r="D244" s="344"/>
      <c r="E244" s="344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</row>
    <row r="245" spans="1:26" ht="14.25" customHeight="1">
      <c r="A245" s="344"/>
      <c r="B245" s="344"/>
      <c r="C245" s="344"/>
      <c r="D245" s="344"/>
      <c r="E245" s="344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</row>
    <row r="246" spans="1:26" ht="14.25" customHeight="1">
      <c r="A246" s="344"/>
      <c r="B246" s="344"/>
      <c r="C246" s="344"/>
      <c r="D246" s="344"/>
      <c r="E246" s="344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</row>
    <row r="247" spans="1:26" ht="14.25" customHeight="1">
      <c r="A247" s="344"/>
      <c r="B247" s="344"/>
      <c r="C247" s="344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</row>
    <row r="248" spans="1:26" ht="14.25" customHeight="1">
      <c r="A248" s="344"/>
      <c r="B248" s="344"/>
      <c r="C248" s="344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</row>
    <row r="249" spans="1:26" ht="14.25" customHeight="1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</row>
    <row r="250" spans="1:26" ht="14.25" customHeight="1">
      <c r="A250" s="344"/>
      <c r="B250" s="344"/>
      <c r="C250" s="344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</row>
    <row r="251" spans="1:26" ht="14.25" customHeight="1">
      <c r="A251" s="344"/>
      <c r="B251" s="344"/>
      <c r="C251" s="344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</row>
    <row r="252" spans="1:26" ht="14.25" customHeight="1">
      <c r="A252" s="344"/>
      <c r="B252" s="344"/>
      <c r="C252" s="344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</row>
    <row r="253" spans="1:26" ht="14.25" customHeight="1">
      <c r="A253" s="344"/>
      <c r="B253" s="344"/>
      <c r="C253" s="344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</row>
    <row r="254" spans="1:26" ht="14.25" customHeight="1">
      <c r="A254" s="344"/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</row>
    <row r="255" spans="1:26" ht="14.25" customHeight="1">
      <c r="A255" s="344"/>
      <c r="B255" s="344"/>
      <c r="C255" s="344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</row>
    <row r="256" spans="1:26" ht="14.25" customHeight="1">
      <c r="A256" s="344"/>
      <c r="B256" s="344"/>
      <c r="C256" s="344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</row>
    <row r="257" spans="1:26" ht="14.25" customHeight="1">
      <c r="A257" s="344"/>
      <c r="B257" s="344"/>
      <c r="C257" s="344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</row>
    <row r="258" spans="1:26" ht="14.25" customHeight="1">
      <c r="A258" s="344"/>
      <c r="B258" s="344"/>
      <c r="C258" s="344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</row>
    <row r="259" spans="1:26" ht="14.25" customHeight="1">
      <c r="A259" s="344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</row>
    <row r="260" spans="1:26" ht="14.25" customHeight="1">
      <c r="A260" s="344"/>
      <c r="B260" s="344"/>
      <c r="C260" s="344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</row>
    <row r="261" spans="1:26" ht="14.25" customHeight="1">
      <c r="A261" s="344"/>
      <c r="B261" s="344"/>
      <c r="C261" s="344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</row>
    <row r="262" spans="1:26" ht="14.25" customHeight="1">
      <c r="A262" s="344"/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</row>
    <row r="263" spans="1:26" ht="14.25" customHeight="1">
      <c r="A263" s="344"/>
      <c r="B263" s="344"/>
      <c r="C263" s="344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</row>
    <row r="264" spans="1:26" ht="14.25" customHeight="1">
      <c r="A264" s="344"/>
      <c r="B264" s="344"/>
      <c r="C264" s="344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</row>
    <row r="265" spans="1:26" ht="14.25" customHeight="1">
      <c r="A265" s="344"/>
      <c r="B265" s="344"/>
      <c r="C265" s="344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</row>
    <row r="266" spans="1:26" ht="14.25" customHeight="1">
      <c r="A266" s="344"/>
      <c r="B266" s="344"/>
      <c r="C266" s="344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</row>
    <row r="267" spans="1:26" ht="14.25" customHeight="1">
      <c r="A267" s="344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</row>
    <row r="268" spans="1:26" ht="14.25" customHeight="1">
      <c r="A268" s="344"/>
      <c r="B268" s="344"/>
      <c r="C268" s="344"/>
      <c r="D268" s="344"/>
      <c r="E268" s="344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</row>
    <row r="269" spans="1:26" ht="14.25" customHeight="1">
      <c r="A269" s="344"/>
      <c r="B269" s="344"/>
      <c r="C269" s="344"/>
      <c r="D269" s="344"/>
      <c r="E269" s="344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</row>
    <row r="270" spans="1:26" ht="14.25" customHeight="1">
      <c r="A270" s="344"/>
      <c r="B270" s="344"/>
      <c r="C270" s="344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</row>
    <row r="271" spans="1:26" ht="14.25" customHeight="1">
      <c r="A271" s="344"/>
      <c r="B271" s="344"/>
      <c r="C271" s="344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</row>
    <row r="272" spans="1:26" ht="14.25" customHeight="1">
      <c r="A272" s="344"/>
      <c r="B272" s="344"/>
      <c r="C272" s="344"/>
      <c r="D272" s="344"/>
      <c r="E272" s="344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</row>
    <row r="273" spans="1:26" ht="14.25" customHeight="1">
      <c r="A273" s="344"/>
      <c r="B273" s="344"/>
      <c r="C273" s="344"/>
      <c r="D273" s="344"/>
      <c r="E273" s="344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</row>
    <row r="274" spans="1:26" ht="14.25" customHeight="1">
      <c r="A274" s="344"/>
      <c r="B274" s="344"/>
      <c r="C274" s="344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</row>
    <row r="275" spans="1:26" ht="14.25" customHeight="1">
      <c r="A275" s="344"/>
      <c r="B275" s="344"/>
      <c r="C275" s="344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</row>
    <row r="276" spans="1:26" ht="14.25" customHeight="1">
      <c r="A276" s="344"/>
      <c r="B276" s="344"/>
      <c r="C276" s="344"/>
      <c r="D276" s="344"/>
      <c r="E276" s="344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</row>
    <row r="277" spans="1:26" ht="14.25" customHeight="1">
      <c r="A277" s="344"/>
      <c r="B277" s="344"/>
      <c r="C277" s="344"/>
      <c r="D277" s="344"/>
      <c r="E277" s="344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4"/>
      <c r="Z277" s="344"/>
    </row>
    <row r="278" spans="1:26" ht="14.25" customHeight="1">
      <c r="A278" s="344"/>
      <c r="B278" s="344"/>
      <c r="C278" s="344"/>
      <c r="D278" s="344"/>
      <c r="E278" s="344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4"/>
      <c r="Z278" s="344"/>
    </row>
    <row r="279" spans="1:26" ht="14.25" customHeight="1">
      <c r="A279" s="344"/>
      <c r="B279" s="344"/>
      <c r="C279" s="344"/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4"/>
      <c r="Z279" s="344"/>
    </row>
    <row r="280" spans="1:26" ht="14.25" customHeight="1">
      <c r="A280" s="344"/>
      <c r="B280" s="344"/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</row>
    <row r="281" spans="1:26" ht="14.25" customHeight="1">
      <c r="A281" s="344"/>
      <c r="B281" s="344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</row>
    <row r="282" spans="1:26" ht="14.25" customHeight="1">
      <c r="A282" s="344"/>
      <c r="B282" s="344"/>
      <c r="C282" s="344"/>
      <c r="D282" s="344"/>
      <c r="E282" s="344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4"/>
      <c r="Z282" s="344"/>
    </row>
    <row r="283" spans="1:26" ht="14.25" customHeight="1">
      <c r="A283" s="344"/>
      <c r="B283" s="344"/>
      <c r="C283" s="344"/>
      <c r="D283" s="344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</row>
    <row r="284" spans="1:26" ht="14.25" customHeight="1">
      <c r="A284" s="344"/>
      <c r="B284" s="344"/>
      <c r="C284" s="344"/>
      <c r="D284" s="344"/>
      <c r="E284" s="344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4"/>
      <c r="Z284" s="344"/>
    </row>
    <row r="285" spans="1:26" ht="14.25" customHeight="1">
      <c r="A285" s="344"/>
      <c r="B285" s="344"/>
      <c r="C285" s="344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4"/>
      <c r="Z285" s="344"/>
    </row>
    <row r="286" spans="1:26" ht="14.25" customHeight="1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ht="14.25" customHeight="1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ht="14.25" customHeight="1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ht="14.25" customHeight="1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ht="14.25" customHeight="1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ht="14.25" customHeight="1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ht="14.25" customHeight="1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ht="14.25" customHeight="1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ht="14.25" customHeight="1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ht="14.25" customHeight="1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ht="14.25" customHeight="1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ht="14.25" customHeight="1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ht="14.25" customHeight="1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ht="14.25" customHeight="1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ht="14.25" customHeight="1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ht="14.25" customHeight="1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ht="14.25" customHeight="1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ht="14.25" customHeight="1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ht="14.25" customHeight="1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ht="14.25" customHeight="1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ht="14.25" customHeight="1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ht="14.25" customHeight="1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ht="14.25" customHeight="1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ht="14.25" customHeight="1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ht="14.25" customHeight="1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ht="14.25" customHeight="1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ht="14.25" customHeight="1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ht="14.25" customHeight="1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ht="14.25" customHeight="1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ht="14.25" customHeight="1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ht="14.25" customHeight="1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ht="14.25" customHeight="1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ht="14.25" customHeight="1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ht="14.25" customHeight="1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ht="14.25" customHeight="1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ht="14.25" customHeight="1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ht="14.25" customHeight="1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ht="14.25" customHeight="1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ht="14.25" customHeight="1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ht="14.25" customHeight="1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ht="14.25" customHeight="1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ht="14.25" customHeight="1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ht="14.25" customHeight="1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ht="14.25" customHeight="1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ht="14.25" customHeight="1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ht="14.25" customHeight="1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ht="14.25" customHeight="1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ht="14.25" customHeight="1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ht="14.25" customHeight="1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ht="14.25" customHeight="1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ht="14.25" customHeight="1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ht="14.25" customHeight="1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ht="14.25" customHeight="1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ht="14.25" customHeight="1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ht="14.25" customHeight="1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ht="14.25" customHeight="1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ht="14.25" customHeight="1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ht="14.25" customHeight="1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ht="14.25" customHeight="1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ht="14.25" customHeight="1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ht="14.25" customHeight="1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ht="14.25" customHeight="1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ht="14.25" customHeight="1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ht="14.25" customHeight="1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ht="14.25" customHeight="1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ht="14.25" customHeight="1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ht="14.25" customHeight="1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ht="14.25" customHeight="1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ht="14.25" customHeight="1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ht="14.25" customHeight="1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ht="14.25" customHeight="1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ht="14.25" customHeight="1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ht="14.25" customHeight="1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ht="14.25" customHeight="1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ht="14.25" customHeight="1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ht="14.25" customHeight="1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ht="14.25" customHeight="1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ht="14.25" customHeight="1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ht="14.25" customHeight="1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ht="14.25" customHeight="1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ht="14.25" customHeight="1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ht="14.25" customHeight="1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ht="14.25" customHeight="1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ht="14.25" customHeight="1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ht="14.25" customHeight="1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ht="14.25" customHeight="1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ht="14.25" customHeight="1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ht="14.25" customHeight="1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ht="14.25" customHeight="1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ht="14.25" customHeight="1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ht="14.25" customHeight="1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ht="14.25" customHeight="1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ht="14.25" customHeight="1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ht="14.25" customHeight="1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ht="14.25" customHeight="1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ht="14.25" customHeight="1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ht="14.25" customHeight="1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ht="14.25" customHeight="1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ht="14.25" customHeight="1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ht="14.25" customHeight="1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ht="14.25" customHeight="1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ht="14.25" customHeight="1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ht="14.25" customHeight="1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ht="14.25" customHeight="1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ht="14.25" customHeight="1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ht="14.25" customHeight="1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ht="14.25" customHeight="1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ht="14.25" customHeight="1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ht="14.25" customHeight="1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ht="14.25" customHeight="1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ht="14.25" customHeight="1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ht="14.25" customHeight="1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ht="14.25" customHeight="1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ht="14.25" customHeight="1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ht="14.25" customHeight="1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ht="14.25" customHeight="1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ht="14.25" customHeight="1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ht="14.25" customHeight="1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ht="14.25" customHeight="1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ht="14.25" customHeight="1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ht="14.25" customHeight="1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ht="14.25" customHeight="1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ht="14.25" customHeight="1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ht="14.25" customHeight="1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ht="14.25" customHeight="1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ht="14.25" customHeight="1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ht="14.25" customHeight="1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ht="14.25" customHeight="1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ht="14.25" customHeight="1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ht="14.25" customHeight="1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ht="14.25" customHeight="1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ht="14.25" customHeight="1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ht="14.25" customHeight="1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ht="14.25" customHeight="1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ht="14.25" customHeight="1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ht="14.25" customHeight="1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ht="14.25" customHeight="1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ht="14.25" customHeight="1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ht="14.25" customHeight="1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ht="14.25" customHeight="1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ht="14.25" customHeight="1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ht="14.25" customHeight="1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ht="14.25" customHeight="1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ht="14.25" customHeight="1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ht="14.25" customHeight="1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ht="14.25" customHeight="1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ht="14.25" customHeight="1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ht="14.25" customHeight="1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ht="14.25" customHeight="1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ht="14.25" customHeight="1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ht="14.25" customHeight="1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ht="14.25" customHeight="1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ht="14.25" customHeight="1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ht="14.25" customHeight="1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ht="14.25" customHeight="1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ht="14.25" customHeight="1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ht="14.25" customHeight="1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ht="14.25" customHeight="1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ht="14.25" customHeight="1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ht="14.25" customHeight="1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ht="14.25" customHeight="1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ht="14.25" customHeight="1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ht="14.25" customHeight="1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ht="14.25" customHeight="1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ht="14.25" customHeight="1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ht="14.25" customHeight="1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ht="14.25" customHeight="1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ht="14.25" customHeight="1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ht="14.25" customHeight="1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ht="14.25" customHeight="1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ht="14.25" customHeight="1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ht="14.25" customHeight="1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ht="14.25" customHeight="1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ht="14.25" customHeight="1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ht="14.25" customHeight="1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ht="14.25" customHeight="1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ht="14.25" customHeight="1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ht="14.25" customHeight="1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ht="14.25" customHeight="1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ht="14.25" customHeight="1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ht="14.25" customHeight="1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ht="14.25" customHeight="1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ht="14.25" customHeight="1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ht="14.25" customHeight="1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ht="14.25" customHeight="1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ht="14.25" customHeight="1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ht="14.25" customHeight="1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ht="14.25" customHeight="1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ht="14.25" customHeight="1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ht="14.25" customHeight="1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ht="14.25" customHeight="1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ht="14.25" customHeight="1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ht="14.25" customHeight="1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ht="14.25" customHeight="1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ht="14.25" customHeight="1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ht="14.25" customHeight="1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ht="14.25" customHeight="1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ht="14.25" customHeight="1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ht="14.25" customHeight="1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ht="14.25" customHeight="1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ht="14.25" customHeight="1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ht="14.25" customHeight="1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ht="14.25" customHeight="1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ht="14.25" customHeight="1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ht="14.25" customHeight="1">
      <c r="A490" s="290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ht="14.25" customHeight="1">
      <c r="A491" s="290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ht="14.25" customHeight="1">
      <c r="A492" s="290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ht="14.25" customHeight="1">
      <c r="A493" s="290"/>
      <c r="B493" s="290"/>
      <c r="C493" s="290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ht="14.25" customHeight="1">
      <c r="A494" s="290"/>
      <c r="B494" s="290"/>
      <c r="C494" s="290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ht="14.25" customHeight="1">
      <c r="A495" s="290"/>
      <c r="B495" s="290"/>
      <c r="C495" s="290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ht="14.25" customHeight="1">
      <c r="A496" s="290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ht="14.25" customHeight="1">
      <c r="A497" s="290"/>
      <c r="B497" s="290"/>
      <c r="C497" s="290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ht="14.25" customHeight="1">
      <c r="A498" s="290"/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ht="14.25" customHeight="1">
      <c r="A499" s="290"/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ht="14.25" customHeight="1">
      <c r="A500" s="290"/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ht="14.25" customHeight="1">
      <c r="A501" s="290"/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ht="14.25" customHeight="1">
      <c r="A502" s="290"/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ht="14.25" customHeight="1">
      <c r="A503" s="290"/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ht="14.25" customHeight="1">
      <c r="A504" s="290"/>
      <c r="B504" s="290"/>
      <c r="C504" s="290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ht="14.25" customHeight="1">
      <c r="A505" s="290"/>
      <c r="B505" s="290"/>
      <c r="C505" s="290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ht="14.25" customHeight="1">
      <c r="A506" s="290"/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ht="14.25" customHeight="1">
      <c r="A507" s="290"/>
      <c r="B507" s="290"/>
      <c r="C507" s="290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ht="14.25" customHeight="1">
      <c r="A508" s="290"/>
      <c r="B508" s="290"/>
      <c r="C508" s="290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ht="14.25" customHeight="1">
      <c r="A509" s="290"/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ht="14.25" customHeight="1">
      <c r="A510" s="290"/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ht="14.25" customHeight="1">
      <c r="A511" s="290"/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ht="14.25" customHeight="1">
      <c r="A512" s="290"/>
      <c r="B512" s="290"/>
      <c r="C512" s="290"/>
      <c r="D512" s="290"/>
      <c r="E512" s="290"/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ht="14.25" customHeight="1">
      <c r="A513" s="290"/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ht="14.25" customHeight="1">
      <c r="A514" s="290"/>
      <c r="B514" s="290"/>
      <c r="C514" s="290"/>
      <c r="D514" s="290"/>
      <c r="E514" s="290"/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ht="14.25" customHeight="1">
      <c r="A515" s="290"/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ht="14.25" customHeight="1">
      <c r="A516" s="290"/>
      <c r="B516" s="290"/>
      <c r="C516" s="290"/>
      <c r="D516" s="290"/>
      <c r="E516" s="290"/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ht="14.25" customHeight="1">
      <c r="A517" s="290"/>
      <c r="B517" s="290"/>
      <c r="C517" s="290"/>
      <c r="D517" s="290"/>
      <c r="E517" s="290"/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ht="14.25" customHeight="1">
      <c r="A518" s="290"/>
      <c r="B518" s="290"/>
      <c r="C518" s="290"/>
      <c r="D518" s="290"/>
      <c r="E518" s="290"/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ht="14.25" customHeight="1">
      <c r="A519" s="290"/>
      <c r="B519" s="290"/>
      <c r="C519" s="290"/>
      <c r="D519" s="290"/>
      <c r="E519" s="290"/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ht="14.25" customHeight="1">
      <c r="A520" s="290"/>
      <c r="B520" s="290"/>
      <c r="C520" s="290"/>
      <c r="D520" s="290"/>
      <c r="E520" s="290"/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ht="14.25" customHeight="1">
      <c r="A521" s="290"/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ht="14.25" customHeight="1">
      <c r="A522" s="290"/>
      <c r="B522" s="290"/>
      <c r="C522" s="290"/>
      <c r="D522" s="290"/>
      <c r="E522" s="290"/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ht="14.25" customHeight="1">
      <c r="A523" s="290"/>
      <c r="B523" s="290"/>
      <c r="C523" s="290"/>
      <c r="D523" s="290"/>
      <c r="E523" s="290"/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ht="14.25" customHeight="1">
      <c r="A524" s="290"/>
      <c r="B524" s="290"/>
      <c r="C524" s="290"/>
      <c r="D524" s="290"/>
      <c r="E524" s="290"/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ht="14.25" customHeight="1">
      <c r="A525" s="290"/>
      <c r="B525" s="290"/>
      <c r="C525" s="290"/>
      <c r="D525" s="290"/>
      <c r="E525" s="290"/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ht="14.25" customHeight="1">
      <c r="A526" s="290"/>
      <c r="B526" s="290"/>
      <c r="C526" s="290"/>
      <c r="D526" s="290"/>
      <c r="E526" s="290"/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ht="14.25" customHeight="1">
      <c r="A527" s="290"/>
      <c r="B527" s="290"/>
      <c r="C527" s="290"/>
      <c r="D527" s="290"/>
      <c r="E527" s="290"/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ht="14.25" customHeight="1">
      <c r="A528" s="290"/>
      <c r="B528" s="290"/>
      <c r="C528" s="290"/>
      <c r="D528" s="290"/>
      <c r="E528" s="290"/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ht="14.25" customHeight="1">
      <c r="A529" s="290"/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ht="14.25" customHeight="1">
      <c r="A530" s="290"/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ht="14.25" customHeight="1">
      <c r="A531" s="290"/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ht="14.25" customHeight="1">
      <c r="A532" s="290"/>
      <c r="B532" s="290"/>
      <c r="C532" s="290"/>
      <c r="D532" s="290"/>
      <c r="E532" s="290"/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ht="14.25" customHeight="1">
      <c r="A533" s="290"/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ht="14.25" customHeight="1">
      <c r="A534" s="290"/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ht="14.25" customHeight="1">
      <c r="A535" s="290"/>
      <c r="B535" s="290"/>
      <c r="C535" s="290"/>
      <c r="D535" s="290"/>
      <c r="E535" s="290"/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ht="14.25" customHeight="1">
      <c r="A536" s="290"/>
      <c r="B536" s="290"/>
      <c r="C536" s="290"/>
      <c r="D536" s="290"/>
      <c r="E536" s="290"/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ht="14.25" customHeight="1">
      <c r="A537" s="290"/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ht="14.25" customHeight="1">
      <c r="A538" s="290"/>
      <c r="B538" s="290"/>
      <c r="C538" s="290"/>
      <c r="D538" s="290"/>
      <c r="E538" s="290"/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ht="14.25" customHeight="1">
      <c r="A539" s="290"/>
      <c r="B539" s="290"/>
      <c r="C539" s="290"/>
      <c r="D539" s="290"/>
      <c r="E539" s="290"/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ht="14.25" customHeight="1">
      <c r="A540" s="290"/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ht="14.25" customHeight="1">
      <c r="A541" s="290"/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ht="14.25" customHeight="1">
      <c r="A542" s="290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ht="14.25" customHeight="1">
      <c r="A543" s="290"/>
      <c r="B543" s="290"/>
      <c r="C543" s="290"/>
      <c r="D543" s="290"/>
      <c r="E543" s="290"/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ht="14.25" customHeight="1">
      <c r="A544" s="290"/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ht="14.25" customHeight="1">
      <c r="A545" s="290"/>
      <c r="B545" s="290"/>
      <c r="C545" s="290"/>
      <c r="D545" s="290"/>
      <c r="E545" s="290"/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ht="14.25" customHeight="1">
      <c r="A546" s="290"/>
      <c r="B546" s="290"/>
      <c r="C546" s="290"/>
      <c r="D546" s="290"/>
      <c r="E546" s="290"/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ht="14.25" customHeight="1">
      <c r="A547" s="290"/>
      <c r="B547" s="290"/>
      <c r="C547" s="290"/>
      <c r="D547" s="290"/>
      <c r="E547" s="290"/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ht="14.25" customHeight="1">
      <c r="A548" s="290"/>
      <c r="B548" s="290"/>
      <c r="C548" s="290"/>
      <c r="D548" s="290"/>
      <c r="E548" s="290"/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ht="14.25" customHeight="1">
      <c r="A549" s="290"/>
      <c r="B549" s="290"/>
      <c r="C549" s="290"/>
      <c r="D549" s="290"/>
      <c r="E549" s="290"/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ht="14.25" customHeight="1">
      <c r="A550" s="290"/>
      <c r="B550" s="290"/>
      <c r="C550" s="290"/>
      <c r="D550" s="290"/>
      <c r="E550" s="290"/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ht="14.25" customHeight="1">
      <c r="A551" s="290"/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ht="14.25" customHeight="1">
      <c r="A552" s="290"/>
      <c r="B552" s="290"/>
      <c r="C552" s="290"/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ht="14.25" customHeight="1">
      <c r="A553" s="290"/>
      <c r="B553" s="290"/>
      <c r="C553" s="290"/>
      <c r="D553" s="290"/>
      <c r="E553" s="290"/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ht="14.25" customHeight="1">
      <c r="A554" s="290"/>
      <c r="B554" s="290"/>
      <c r="C554" s="290"/>
      <c r="D554" s="290"/>
      <c r="E554" s="290"/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ht="14.25" customHeight="1">
      <c r="A555" s="290"/>
      <c r="B555" s="290"/>
      <c r="C555" s="290"/>
      <c r="D555" s="290"/>
      <c r="E555" s="290"/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ht="14.25" customHeight="1">
      <c r="A556" s="290"/>
      <c r="B556" s="290"/>
      <c r="C556" s="290"/>
      <c r="D556" s="290"/>
      <c r="E556" s="290"/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ht="14.25" customHeight="1">
      <c r="A557" s="290"/>
      <c r="B557" s="290"/>
      <c r="C557" s="290"/>
      <c r="D557" s="290"/>
      <c r="E557" s="290"/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ht="14.25" customHeight="1">
      <c r="A558" s="290"/>
      <c r="B558" s="290"/>
      <c r="C558" s="290"/>
      <c r="D558" s="290"/>
      <c r="E558" s="290"/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ht="14.25" customHeight="1">
      <c r="A559" s="290"/>
      <c r="B559" s="290"/>
      <c r="C559" s="290"/>
      <c r="D559" s="290"/>
      <c r="E559" s="290"/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ht="14.25" customHeight="1">
      <c r="A560" s="290"/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ht="14.25" customHeight="1">
      <c r="A561" s="290"/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ht="14.25" customHeight="1">
      <c r="A562" s="290"/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ht="14.25" customHeight="1">
      <c r="A563" s="290"/>
      <c r="B563" s="290"/>
      <c r="C563" s="290"/>
      <c r="D563" s="290"/>
      <c r="E563" s="290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ht="14.25" customHeight="1">
      <c r="A564" s="290"/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ht="14.25" customHeight="1">
      <c r="A565" s="290"/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ht="14.25" customHeight="1">
      <c r="A566" s="290"/>
      <c r="B566" s="290"/>
      <c r="C566" s="290"/>
      <c r="D566" s="290"/>
      <c r="E566" s="290"/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ht="14.25" customHeight="1">
      <c r="A567" s="290"/>
      <c r="B567" s="290"/>
      <c r="C567" s="290"/>
      <c r="D567" s="290"/>
      <c r="E567" s="290"/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ht="14.25" customHeight="1">
      <c r="A568" s="290"/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ht="14.25" customHeight="1">
      <c r="A569" s="290"/>
      <c r="B569" s="290"/>
      <c r="C569" s="290"/>
      <c r="D569" s="290"/>
      <c r="E569" s="290"/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ht="14.25" customHeight="1">
      <c r="A570" s="290"/>
      <c r="B570" s="290"/>
      <c r="C570" s="290"/>
      <c r="D570" s="290"/>
      <c r="E570" s="290"/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ht="14.25" customHeight="1">
      <c r="A571" s="290"/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ht="14.25" customHeight="1">
      <c r="A572" s="290"/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ht="14.25" customHeight="1">
      <c r="A573" s="290"/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ht="14.25" customHeight="1">
      <c r="A574" s="290"/>
      <c r="B574" s="290"/>
      <c r="C574" s="290"/>
      <c r="D574" s="290"/>
      <c r="E574" s="290"/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ht="14.25" customHeight="1">
      <c r="A575" s="290"/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ht="14.25" customHeight="1">
      <c r="A576" s="290"/>
      <c r="B576" s="290"/>
      <c r="C576" s="290"/>
      <c r="D576" s="290"/>
      <c r="E576" s="290"/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ht="14.25" customHeight="1">
      <c r="A577" s="290"/>
      <c r="B577" s="290"/>
      <c r="C577" s="290"/>
      <c r="D577" s="290"/>
      <c r="E577" s="290"/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ht="14.25" customHeight="1">
      <c r="A578" s="290"/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ht="14.25" customHeight="1">
      <c r="A579" s="290"/>
      <c r="B579" s="290"/>
      <c r="C579" s="290"/>
      <c r="D579" s="290"/>
      <c r="E579" s="290"/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ht="14.25" customHeight="1">
      <c r="A580" s="290"/>
      <c r="B580" s="290"/>
      <c r="C580" s="290"/>
      <c r="D580" s="290"/>
      <c r="E580" s="290"/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ht="14.25" customHeight="1">
      <c r="A581" s="290"/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ht="14.25" customHeight="1">
      <c r="A582" s="290"/>
      <c r="B582" s="290"/>
      <c r="C582" s="290"/>
      <c r="D582" s="290"/>
      <c r="E582" s="290"/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ht="14.25" customHeight="1">
      <c r="A583" s="290"/>
      <c r="B583" s="290"/>
      <c r="C583" s="290"/>
      <c r="D583" s="290"/>
      <c r="E583" s="290"/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ht="14.25" customHeight="1">
      <c r="A584" s="290"/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ht="14.25" customHeight="1">
      <c r="A585" s="290"/>
      <c r="B585" s="290"/>
      <c r="C585" s="290"/>
      <c r="D585" s="290"/>
      <c r="E585" s="290"/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ht="14.25" customHeight="1">
      <c r="A586" s="290"/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ht="14.25" customHeight="1">
      <c r="A587" s="290"/>
      <c r="B587" s="290"/>
      <c r="C587" s="290"/>
      <c r="D587" s="290"/>
      <c r="E587" s="290"/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ht="14.25" customHeight="1">
      <c r="A588" s="290"/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ht="14.25" customHeight="1">
      <c r="A589" s="290"/>
      <c r="B589" s="290"/>
      <c r="C589" s="290"/>
      <c r="D589" s="290"/>
      <c r="E589" s="290"/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ht="14.25" customHeight="1">
      <c r="A590" s="290"/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ht="14.25" customHeight="1">
      <c r="A591" s="290"/>
      <c r="B591" s="290"/>
      <c r="C591" s="290"/>
      <c r="D591" s="290"/>
      <c r="E591" s="290"/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ht="14.25" customHeight="1">
      <c r="A592" s="290"/>
      <c r="B592" s="290"/>
      <c r="C592" s="290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ht="14.25" customHeight="1">
      <c r="A593" s="290"/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ht="14.25" customHeight="1">
      <c r="A594" s="290"/>
      <c r="B594" s="290"/>
      <c r="C594" s="290"/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ht="14.25" customHeight="1">
      <c r="A595" s="290"/>
      <c r="B595" s="290"/>
      <c r="C595" s="290"/>
      <c r="D595" s="290"/>
      <c r="E595" s="290"/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ht="14.25" customHeight="1">
      <c r="A596" s="290"/>
      <c r="B596" s="290"/>
      <c r="C596" s="290"/>
      <c r="D596" s="290"/>
      <c r="E596" s="290"/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ht="14.25" customHeight="1">
      <c r="A597" s="290"/>
      <c r="B597" s="290"/>
      <c r="C597" s="290"/>
      <c r="D597" s="290"/>
      <c r="E597" s="290"/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ht="14.25" customHeight="1">
      <c r="A598" s="290"/>
      <c r="B598" s="290"/>
      <c r="C598" s="290"/>
      <c r="D598" s="290"/>
      <c r="E598" s="290"/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ht="14.25" customHeight="1">
      <c r="A599" s="290"/>
      <c r="B599" s="290"/>
      <c r="C599" s="290"/>
      <c r="D599" s="290"/>
      <c r="E599" s="290"/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ht="14.25" customHeight="1">
      <c r="A600" s="290"/>
      <c r="B600" s="290"/>
      <c r="C600" s="290"/>
      <c r="D600" s="290"/>
      <c r="E600" s="290"/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ht="14.25" customHeight="1">
      <c r="A601" s="290"/>
      <c r="B601" s="290"/>
      <c r="C601" s="290"/>
      <c r="D601" s="290"/>
      <c r="E601" s="290"/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ht="14.25" customHeight="1">
      <c r="A602" s="290"/>
      <c r="B602" s="290"/>
      <c r="C602" s="290"/>
      <c r="D602" s="290"/>
      <c r="E602" s="290"/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ht="14.25" customHeight="1">
      <c r="A603" s="290"/>
      <c r="B603" s="290"/>
      <c r="C603" s="290"/>
      <c r="D603" s="290"/>
      <c r="E603" s="290"/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ht="14.25" customHeight="1">
      <c r="A604" s="290"/>
      <c r="B604" s="290"/>
      <c r="C604" s="290"/>
      <c r="D604" s="290"/>
      <c r="E604" s="290"/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ht="14.25" customHeight="1">
      <c r="A605" s="290"/>
      <c r="B605" s="290"/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ht="14.25" customHeight="1">
      <c r="A606" s="290"/>
      <c r="B606" s="290"/>
      <c r="C606" s="290"/>
      <c r="D606" s="290"/>
      <c r="E606" s="290"/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ht="14.25" customHeight="1">
      <c r="A607" s="290"/>
      <c r="B607" s="290"/>
      <c r="C607" s="290"/>
      <c r="D607" s="290"/>
      <c r="E607" s="290"/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ht="14.25" customHeight="1">
      <c r="A608" s="290"/>
      <c r="B608" s="290"/>
      <c r="C608" s="290"/>
      <c r="D608" s="290"/>
      <c r="E608" s="290"/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ht="14.25" customHeight="1">
      <c r="A609" s="290"/>
      <c r="B609" s="290"/>
      <c r="C609" s="290"/>
      <c r="D609" s="290"/>
      <c r="E609" s="290"/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ht="14.25" customHeight="1">
      <c r="A610" s="290"/>
      <c r="B610" s="290"/>
      <c r="C610" s="290"/>
      <c r="D610" s="290"/>
      <c r="E610" s="290"/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ht="14.25" customHeight="1">
      <c r="A611" s="290"/>
      <c r="B611" s="290"/>
      <c r="C611" s="290"/>
      <c r="D611" s="290"/>
      <c r="E611" s="290"/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ht="14.25" customHeight="1">
      <c r="A612" s="290"/>
      <c r="B612" s="290"/>
      <c r="C612" s="290"/>
      <c r="D612" s="290"/>
      <c r="E612" s="290"/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ht="14.25" customHeight="1">
      <c r="A613" s="290"/>
      <c r="B613" s="290"/>
      <c r="C613" s="290"/>
      <c r="D613" s="290"/>
      <c r="E613" s="290"/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ht="14.25" customHeight="1">
      <c r="A614" s="290"/>
      <c r="B614" s="290"/>
      <c r="C614" s="290"/>
      <c r="D614" s="290"/>
      <c r="E614" s="290"/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ht="14.25" customHeight="1">
      <c r="A615" s="290"/>
      <c r="B615" s="290"/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ht="14.25" customHeight="1">
      <c r="A616" s="290"/>
      <c r="B616" s="290"/>
      <c r="C616" s="290"/>
      <c r="D616" s="290"/>
      <c r="E616" s="290"/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ht="14.25" customHeight="1">
      <c r="A617" s="290"/>
      <c r="B617" s="290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ht="14.25" customHeight="1">
      <c r="A618" s="290"/>
      <c r="B618" s="290"/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ht="14.25" customHeight="1">
      <c r="A619" s="290"/>
      <c r="B619" s="290"/>
      <c r="C619" s="290"/>
      <c r="D619" s="290"/>
      <c r="E619" s="290"/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ht="14.25" customHeight="1">
      <c r="A620" s="290"/>
      <c r="B620" s="290"/>
      <c r="C620" s="290"/>
      <c r="D620" s="290"/>
      <c r="E620" s="290"/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ht="14.25" customHeight="1">
      <c r="A621" s="290"/>
      <c r="B621" s="290"/>
      <c r="C621" s="290"/>
      <c r="D621" s="290"/>
      <c r="E621" s="290"/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ht="14.25" customHeight="1">
      <c r="A622" s="290"/>
      <c r="B622" s="290"/>
      <c r="C622" s="290"/>
      <c r="D622" s="290"/>
      <c r="E622" s="290"/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ht="14.25" customHeight="1">
      <c r="A623" s="290"/>
      <c r="B623" s="290"/>
      <c r="C623" s="290"/>
      <c r="D623" s="290"/>
      <c r="E623" s="290"/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ht="14.25" customHeight="1">
      <c r="A624" s="290"/>
      <c r="B624" s="290"/>
      <c r="C624" s="290"/>
      <c r="D624" s="290"/>
      <c r="E624" s="290"/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ht="14.25" customHeight="1">
      <c r="A625" s="290"/>
      <c r="B625" s="290"/>
      <c r="C625" s="290"/>
      <c r="D625" s="290"/>
      <c r="E625" s="290"/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ht="14.25" customHeight="1">
      <c r="A626" s="290"/>
      <c r="B626" s="290"/>
      <c r="C626" s="290"/>
      <c r="D626" s="290"/>
      <c r="E626" s="290"/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ht="14.25" customHeight="1">
      <c r="A627" s="290"/>
      <c r="B627" s="290"/>
      <c r="C627" s="290"/>
      <c r="D627" s="290"/>
      <c r="E627" s="290"/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ht="14.25" customHeight="1">
      <c r="A628" s="290"/>
      <c r="B628" s="290"/>
      <c r="C628" s="290"/>
      <c r="D628" s="290"/>
      <c r="E628" s="290"/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ht="14.25" customHeight="1">
      <c r="A629" s="290"/>
      <c r="B629" s="290"/>
      <c r="C629" s="290"/>
      <c r="D629" s="290"/>
      <c r="E629" s="290"/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ht="14.25" customHeight="1">
      <c r="A630" s="290"/>
      <c r="B630" s="290"/>
      <c r="C630" s="290"/>
      <c r="D630" s="290"/>
      <c r="E630" s="290"/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ht="14.25" customHeight="1">
      <c r="A631" s="290"/>
      <c r="B631" s="290"/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ht="14.25" customHeight="1">
      <c r="A632" s="290"/>
      <c r="B632" s="290"/>
      <c r="C632" s="290"/>
      <c r="D632" s="290"/>
      <c r="E632" s="290"/>
      <c r="F632" s="290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ht="14.25" customHeight="1">
      <c r="A633" s="290"/>
      <c r="B633" s="290"/>
      <c r="C633" s="290"/>
      <c r="D633" s="290"/>
      <c r="E633" s="290"/>
      <c r="F633" s="290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ht="14.25" customHeight="1">
      <c r="A634" s="290"/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ht="14.25" customHeight="1">
      <c r="A635" s="290"/>
      <c r="B635" s="290"/>
      <c r="C635" s="290"/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ht="14.25" customHeight="1">
      <c r="A636" s="290"/>
      <c r="B636" s="290"/>
      <c r="C636" s="290"/>
      <c r="D636" s="290"/>
      <c r="E636" s="290"/>
      <c r="F636" s="290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ht="14.25" customHeight="1">
      <c r="A637" s="290"/>
      <c r="B637" s="290"/>
      <c r="C637" s="290"/>
      <c r="D637" s="290"/>
      <c r="E637" s="290"/>
      <c r="F637" s="290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ht="14.25" customHeight="1">
      <c r="A638" s="290"/>
      <c r="B638" s="290"/>
      <c r="C638" s="290"/>
      <c r="D638" s="290"/>
      <c r="E638" s="290"/>
      <c r="F638" s="290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ht="14.25" customHeight="1">
      <c r="A639" s="290"/>
      <c r="B639" s="290"/>
      <c r="C639" s="290"/>
      <c r="D639" s="290"/>
      <c r="E639" s="290"/>
      <c r="F639" s="290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ht="14.25" customHeight="1">
      <c r="A640" s="290"/>
      <c r="B640" s="290"/>
      <c r="C640" s="290"/>
      <c r="D640" s="290"/>
      <c r="E640" s="290"/>
      <c r="F640" s="290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ht="14.25" customHeight="1">
      <c r="A641" s="290"/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ht="14.25" customHeight="1">
      <c r="A642" s="290"/>
      <c r="B642" s="290"/>
      <c r="C642" s="290"/>
      <c r="D642" s="290"/>
      <c r="E642" s="290"/>
      <c r="F642" s="290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ht="14.25" customHeight="1">
      <c r="A643" s="290"/>
      <c r="B643" s="290"/>
      <c r="C643" s="290"/>
      <c r="D643" s="290"/>
      <c r="E643" s="290"/>
      <c r="F643" s="290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ht="14.25" customHeight="1">
      <c r="A644" s="290"/>
      <c r="B644" s="290"/>
      <c r="C644" s="290"/>
      <c r="D644" s="290"/>
      <c r="E644" s="290"/>
      <c r="F644" s="290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ht="14.25" customHeight="1">
      <c r="A645" s="290"/>
      <c r="B645" s="290"/>
      <c r="C645" s="290"/>
      <c r="D645" s="290"/>
      <c r="E645" s="290"/>
      <c r="F645" s="290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ht="14.25" customHeight="1">
      <c r="A646" s="290"/>
      <c r="B646" s="290"/>
      <c r="C646" s="290"/>
      <c r="D646" s="290"/>
      <c r="E646" s="290"/>
      <c r="F646" s="290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ht="14.25" customHeight="1">
      <c r="A647" s="290"/>
      <c r="B647" s="290"/>
      <c r="C647" s="290"/>
      <c r="D647" s="290"/>
      <c r="E647" s="290"/>
      <c r="F647" s="290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ht="14.25" customHeight="1">
      <c r="A648" s="290"/>
      <c r="B648" s="290"/>
      <c r="C648" s="290"/>
      <c r="D648" s="290"/>
      <c r="E648" s="290"/>
      <c r="F648" s="290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ht="14.25" customHeight="1">
      <c r="A649" s="290"/>
      <c r="B649" s="290"/>
      <c r="C649" s="290"/>
      <c r="D649" s="290"/>
      <c r="E649" s="290"/>
      <c r="F649" s="290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ht="14.25" customHeight="1">
      <c r="A650" s="290"/>
      <c r="B650" s="290"/>
      <c r="C650" s="290"/>
      <c r="D650" s="290"/>
      <c r="E650" s="290"/>
      <c r="F650" s="290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ht="14.25" customHeight="1">
      <c r="A651" s="290"/>
      <c r="B651" s="290"/>
      <c r="C651" s="290"/>
      <c r="D651" s="290"/>
      <c r="E651" s="290"/>
      <c r="F651" s="290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ht="14.25" customHeight="1">
      <c r="A652" s="290"/>
      <c r="B652" s="290"/>
      <c r="C652" s="290"/>
      <c r="D652" s="290"/>
      <c r="E652" s="290"/>
      <c r="F652" s="290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ht="14.25" customHeight="1">
      <c r="A653" s="290"/>
      <c r="B653" s="290"/>
      <c r="C653" s="290"/>
      <c r="D653" s="290"/>
      <c r="E653" s="290"/>
      <c r="F653" s="290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ht="14.25" customHeight="1">
      <c r="A654" s="290"/>
      <c r="B654" s="290"/>
      <c r="C654" s="290"/>
      <c r="D654" s="290"/>
      <c r="E654" s="290"/>
      <c r="F654" s="290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ht="14.25" customHeight="1">
      <c r="A655" s="290"/>
      <c r="B655" s="290"/>
      <c r="C655" s="290"/>
      <c r="D655" s="290"/>
      <c r="E655" s="290"/>
      <c r="F655" s="290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ht="14.25" customHeight="1">
      <c r="A656" s="290"/>
      <c r="B656" s="290"/>
      <c r="C656" s="290"/>
      <c r="D656" s="290"/>
      <c r="E656" s="290"/>
      <c r="F656" s="290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ht="14.25" customHeight="1">
      <c r="A657" s="290"/>
      <c r="B657" s="290"/>
      <c r="C657" s="290"/>
      <c r="D657" s="290"/>
      <c r="E657" s="290"/>
      <c r="F657" s="290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ht="14.25" customHeight="1">
      <c r="A658" s="290"/>
      <c r="B658" s="290"/>
      <c r="C658" s="290"/>
      <c r="D658" s="290"/>
      <c r="E658" s="290"/>
      <c r="F658" s="290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ht="14.25" customHeight="1">
      <c r="A659" s="290"/>
      <c r="B659" s="290"/>
      <c r="C659" s="290"/>
      <c r="D659" s="290"/>
      <c r="E659" s="290"/>
      <c r="F659" s="290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ht="14.25" customHeight="1">
      <c r="A660" s="290"/>
      <c r="B660" s="290"/>
      <c r="C660" s="290"/>
      <c r="D660" s="290"/>
      <c r="E660" s="290"/>
      <c r="F660" s="290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ht="14.25" customHeight="1">
      <c r="A661" s="290"/>
      <c r="B661" s="290"/>
      <c r="C661" s="290"/>
      <c r="D661" s="290"/>
      <c r="E661" s="290"/>
      <c r="F661" s="290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ht="14.25" customHeight="1">
      <c r="A662" s="290"/>
      <c r="B662" s="290"/>
      <c r="C662" s="290"/>
      <c r="D662" s="290"/>
      <c r="E662" s="290"/>
      <c r="F662" s="290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ht="14.25" customHeight="1">
      <c r="A663" s="290"/>
      <c r="B663" s="290"/>
      <c r="C663" s="290"/>
      <c r="D663" s="290"/>
      <c r="E663" s="290"/>
      <c r="F663" s="290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ht="14.25" customHeight="1">
      <c r="A664" s="290"/>
      <c r="B664" s="290"/>
      <c r="C664" s="290"/>
      <c r="D664" s="290"/>
      <c r="E664" s="290"/>
      <c r="F664" s="290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ht="14.25" customHeight="1">
      <c r="A665" s="290"/>
      <c r="B665" s="290"/>
      <c r="C665" s="290"/>
      <c r="D665" s="290"/>
      <c r="E665" s="290"/>
      <c r="F665" s="290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ht="14.25" customHeight="1">
      <c r="A666" s="290"/>
      <c r="B666" s="290"/>
      <c r="C666" s="290"/>
      <c r="D666" s="290"/>
      <c r="E666" s="290"/>
      <c r="F666" s="290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ht="14.25" customHeight="1">
      <c r="A667" s="290"/>
      <c r="B667" s="290"/>
      <c r="C667" s="290"/>
      <c r="D667" s="290"/>
      <c r="E667" s="290"/>
      <c r="F667" s="290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ht="14.25" customHeight="1">
      <c r="A668" s="290"/>
      <c r="B668" s="290"/>
      <c r="C668" s="290"/>
      <c r="D668" s="290"/>
      <c r="E668" s="290"/>
      <c r="F668" s="290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ht="14.25" customHeight="1">
      <c r="A669" s="290"/>
      <c r="B669" s="290"/>
      <c r="C669" s="290"/>
      <c r="D669" s="290"/>
      <c r="E669" s="290"/>
      <c r="F669" s="290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ht="14.25" customHeight="1">
      <c r="A670" s="290"/>
      <c r="B670" s="290"/>
      <c r="C670" s="290"/>
      <c r="D670" s="290"/>
      <c r="E670" s="290"/>
      <c r="F670" s="290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ht="14.25" customHeight="1">
      <c r="A671" s="290"/>
      <c r="B671" s="290"/>
      <c r="C671" s="290"/>
      <c r="D671" s="290"/>
      <c r="E671" s="290"/>
      <c r="F671" s="290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ht="14.25" customHeight="1">
      <c r="A672" s="290"/>
      <c r="B672" s="290"/>
      <c r="C672" s="290"/>
      <c r="D672" s="290"/>
      <c r="E672" s="290"/>
      <c r="F672" s="290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ht="14.25" customHeight="1">
      <c r="A673" s="290"/>
      <c r="B673" s="290"/>
      <c r="C673" s="290"/>
      <c r="D673" s="290"/>
      <c r="E673" s="290"/>
      <c r="F673" s="290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ht="14.25" customHeight="1">
      <c r="A674" s="290"/>
      <c r="B674" s="290"/>
      <c r="C674" s="290"/>
      <c r="D674" s="290"/>
      <c r="E674" s="290"/>
      <c r="F674" s="290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ht="14.25" customHeight="1">
      <c r="A675" s="290"/>
      <c r="B675" s="290"/>
      <c r="C675" s="290"/>
      <c r="D675" s="290"/>
      <c r="E675" s="290"/>
      <c r="F675" s="290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ht="14.25" customHeight="1">
      <c r="A676" s="290"/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ht="14.25" customHeight="1">
      <c r="A677" s="290"/>
      <c r="B677" s="290"/>
      <c r="C677" s="290"/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ht="14.25" customHeight="1">
      <c r="A678" s="290"/>
      <c r="B678" s="290"/>
      <c r="C678" s="290"/>
      <c r="D678" s="290"/>
      <c r="E678" s="290"/>
      <c r="F678" s="290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ht="14.25" customHeight="1">
      <c r="A679" s="290"/>
      <c r="B679" s="290"/>
      <c r="C679" s="290"/>
      <c r="D679" s="290"/>
      <c r="E679" s="290"/>
      <c r="F679" s="290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ht="14.25" customHeight="1">
      <c r="A680" s="290"/>
      <c r="B680" s="290"/>
      <c r="C680" s="290"/>
      <c r="D680" s="290"/>
      <c r="E680" s="290"/>
      <c r="F680" s="290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ht="14.25" customHeight="1">
      <c r="A681" s="290"/>
      <c r="B681" s="290"/>
      <c r="C681" s="290"/>
      <c r="D681" s="290"/>
      <c r="E681" s="290"/>
      <c r="F681" s="290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ht="14.25" customHeight="1">
      <c r="A682" s="290"/>
      <c r="B682" s="290"/>
      <c r="C682" s="290"/>
      <c r="D682" s="290"/>
      <c r="E682" s="290"/>
      <c r="F682" s="290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ht="14.25" customHeight="1">
      <c r="A683" s="290"/>
      <c r="B683" s="290"/>
      <c r="C683" s="290"/>
      <c r="D683" s="290"/>
      <c r="E683" s="290"/>
      <c r="F683" s="290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ht="14.25" customHeight="1">
      <c r="A684" s="290"/>
      <c r="B684" s="290"/>
      <c r="C684" s="290"/>
      <c r="D684" s="290"/>
      <c r="E684" s="290"/>
      <c r="F684" s="290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ht="14.25" customHeight="1">
      <c r="A685" s="290"/>
      <c r="B685" s="290"/>
      <c r="C685" s="290"/>
      <c r="D685" s="290"/>
      <c r="E685" s="290"/>
      <c r="F685" s="290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ht="14.25" customHeight="1">
      <c r="A686" s="290"/>
      <c r="B686" s="290"/>
      <c r="C686" s="290"/>
      <c r="D686" s="290"/>
      <c r="E686" s="290"/>
      <c r="F686" s="290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ht="14.25" customHeight="1">
      <c r="A687" s="290"/>
      <c r="B687" s="290"/>
      <c r="C687" s="290"/>
      <c r="D687" s="290"/>
      <c r="E687" s="290"/>
      <c r="F687" s="290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ht="14.25" customHeight="1">
      <c r="A688" s="290"/>
      <c r="B688" s="290"/>
      <c r="C688" s="290"/>
      <c r="D688" s="290"/>
      <c r="E688" s="290"/>
      <c r="F688" s="290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ht="14.25" customHeight="1">
      <c r="A689" s="290"/>
      <c r="B689" s="290"/>
      <c r="C689" s="290"/>
      <c r="D689" s="290"/>
      <c r="E689" s="290"/>
      <c r="F689" s="290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ht="14.25" customHeight="1">
      <c r="A690" s="290"/>
      <c r="B690" s="290"/>
      <c r="C690" s="290"/>
      <c r="D690" s="290"/>
      <c r="E690" s="290"/>
      <c r="F690" s="290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ht="14.25" customHeight="1">
      <c r="A691" s="290"/>
      <c r="B691" s="290"/>
      <c r="C691" s="290"/>
      <c r="D691" s="290"/>
      <c r="E691" s="290"/>
      <c r="F691" s="290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ht="14.25" customHeight="1">
      <c r="A692" s="290"/>
      <c r="B692" s="290"/>
      <c r="C692" s="290"/>
      <c r="D692" s="290"/>
      <c r="E692" s="290"/>
      <c r="F692" s="290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ht="14.25" customHeight="1">
      <c r="A693" s="290"/>
      <c r="B693" s="290"/>
      <c r="C693" s="290"/>
      <c r="D693" s="290"/>
      <c r="E693" s="290"/>
      <c r="F693" s="290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ht="14.25" customHeight="1">
      <c r="A694" s="290"/>
      <c r="B694" s="290"/>
      <c r="C694" s="290"/>
      <c r="D694" s="290"/>
      <c r="E694" s="290"/>
      <c r="F694" s="290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ht="14.25" customHeight="1">
      <c r="A695" s="290"/>
      <c r="B695" s="290"/>
      <c r="C695" s="290"/>
      <c r="D695" s="290"/>
      <c r="E695" s="290"/>
      <c r="F695" s="290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ht="14.25" customHeight="1">
      <c r="A696" s="290"/>
      <c r="B696" s="290"/>
      <c r="C696" s="290"/>
      <c r="D696" s="290"/>
      <c r="E696" s="290"/>
      <c r="F696" s="290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ht="14.25" customHeight="1">
      <c r="A697" s="290"/>
      <c r="B697" s="290"/>
      <c r="C697" s="290"/>
      <c r="D697" s="290"/>
      <c r="E697" s="290"/>
      <c r="F697" s="290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ht="14.25" customHeight="1">
      <c r="A698" s="290"/>
      <c r="B698" s="290"/>
      <c r="C698" s="290"/>
      <c r="D698" s="290"/>
      <c r="E698" s="290"/>
      <c r="F698" s="290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ht="14.25" customHeight="1">
      <c r="A699" s="290"/>
      <c r="B699" s="290"/>
      <c r="C699" s="290"/>
      <c r="D699" s="290"/>
      <c r="E699" s="290"/>
      <c r="F699" s="290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ht="14.25" customHeight="1">
      <c r="A700" s="290"/>
      <c r="B700" s="290"/>
      <c r="C700" s="290"/>
      <c r="D700" s="290"/>
      <c r="E700" s="290"/>
      <c r="F700" s="290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ht="14.25" customHeight="1">
      <c r="A701" s="290"/>
      <c r="B701" s="290"/>
      <c r="C701" s="290"/>
      <c r="D701" s="290"/>
      <c r="E701" s="290"/>
      <c r="F701" s="290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ht="14.25" customHeight="1">
      <c r="A702" s="290"/>
      <c r="B702" s="290"/>
      <c r="C702" s="290"/>
      <c r="D702" s="290"/>
      <c r="E702" s="290"/>
      <c r="F702" s="290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ht="14.25" customHeight="1">
      <c r="A703" s="290"/>
      <c r="B703" s="290"/>
      <c r="C703" s="290"/>
      <c r="D703" s="290"/>
      <c r="E703" s="290"/>
      <c r="F703" s="290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ht="14.25" customHeight="1">
      <c r="A704" s="290"/>
      <c r="B704" s="290"/>
      <c r="C704" s="290"/>
      <c r="D704" s="290"/>
      <c r="E704" s="290"/>
      <c r="F704" s="290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ht="14.25" customHeight="1">
      <c r="A705" s="290"/>
      <c r="B705" s="290"/>
      <c r="C705" s="290"/>
      <c r="D705" s="290"/>
      <c r="E705" s="290"/>
      <c r="F705" s="290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ht="14.25" customHeight="1">
      <c r="A706" s="290"/>
      <c r="B706" s="290"/>
      <c r="C706" s="290"/>
      <c r="D706" s="290"/>
      <c r="E706" s="290"/>
      <c r="F706" s="290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ht="14.25" customHeight="1">
      <c r="A707" s="290"/>
      <c r="B707" s="290"/>
      <c r="C707" s="290"/>
      <c r="D707" s="290"/>
      <c r="E707" s="290"/>
      <c r="F707" s="290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ht="14.25" customHeight="1">
      <c r="A708" s="290"/>
      <c r="B708" s="290"/>
      <c r="C708" s="290"/>
      <c r="D708" s="290"/>
      <c r="E708" s="290"/>
      <c r="F708" s="290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ht="14.25" customHeight="1">
      <c r="A709" s="290"/>
      <c r="B709" s="290"/>
      <c r="C709" s="290"/>
      <c r="D709" s="290"/>
      <c r="E709" s="290"/>
      <c r="F709" s="290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ht="14.25" customHeight="1">
      <c r="A710" s="290"/>
      <c r="B710" s="290"/>
      <c r="C710" s="290"/>
      <c r="D710" s="290"/>
      <c r="E710" s="290"/>
      <c r="F710" s="290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ht="14.25" customHeight="1">
      <c r="A711" s="290"/>
      <c r="B711" s="290"/>
      <c r="C711" s="290"/>
      <c r="D711" s="290"/>
      <c r="E711" s="290"/>
      <c r="F711" s="290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ht="14.25" customHeight="1">
      <c r="A712" s="290"/>
      <c r="B712" s="290"/>
      <c r="C712" s="290"/>
      <c r="D712" s="290"/>
      <c r="E712" s="290"/>
      <c r="F712" s="290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ht="14.25" customHeight="1">
      <c r="A713" s="290"/>
      <c r="B713" s="290"/>
      <c r="C713" s="290"/>
      <c r="D713" s="290"/>
      <c r="E713" s="290"/>
      <c r="F713" s="290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ht="14.25" customHeight="1">
      <c r="A714" s="290"/>
      <c r="B714" s="290"/>
      <c r="C714" s="290"/>
      <c r="D714" s="290"/>
      <c r="E714" s="290"/>
      <c r="F714" s="290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ht="14.25" customHeight="1">
      <c r="A715" s="290"/>
      <c r="B715" s="290"/>
      <c r="C715" s="290"/>
      <c r="D715" s="290"/>
      <c r="E715" s="290"/>
      <c r="F715" s="290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ht="14.25" customHeight="1">
      <c r="A716" s="290"/>
      <c r="B716" s="290"/>
      <c r="C716" s="290"/>
      <c r="D716" s="290"/>
      <c r="E716" s="290"/>
      <c r="F716" s="290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ht="14.25" customHeight="1">
      <c r="A717" s="290"/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ht="14.25" customHeight="1">
      <c r="A718" s="290"/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ht="14.25" customHeight="1">
      <c r="A719" s="290"/>
      <c r="B719" s="290"/>
      <c r="C719" s="290"/>
      <c r="D719" s="290"/>
      <c r="E719" s="290"/>
      <c r="F719" s="290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ht="14.25" customHeight="1">
      <c r="A720" s="290"/>
      <c r="B720" s="290"/>
      <c r="C720" s="290"/>
      <c r="D720" s="290"/>
      <c r="E720" s="290"/>
      <c r="F720" s="290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ht="14.25" customHeight="1">
      <c r="A721" s="290"/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ht="14.25" customHeight="1">
      <c r="A722" s="290"/>
      <c r="B722" s="290"/>
      <c r="C722" s="290"/>
      <c r="D722" s="290"/>
      <c r="E722" s="290"/>
      <c r="F722" s="290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ht="14.25" customHeight="1">
      <c r="A723" s="290"/>
      <c r="B723" s="290"/>
      <c r="C723" s="290"/>
      <c r="D723" s="290"/>
      <c r="E723" s="290"/>
      <c r="F723" s="290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ht="14.25" customHeight="1">
      <c r="A724" s="290"/>
      <c r="B724" s="290"/>
      <c r="C724" s="290"/>
      <c r="D724" s="290"/>
      <c r="E724" s="290"/>
      <c r="F724" s="290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ht="14.25" customHeight="1">
      <c r="A725" s="290"/>
      <c r="B725" s="290"/>
      <c r="C725" s="290"/>
      <c r="D725" s="290"/>
      <c r="E725" s="290"/>
      <c r="F725" s="290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ht="14.25" customHeight="1">
      <c r="A726" s="290"/>
      <c r="B726" s="290"/>
      <c r="C726" s="290"/>
      <c r="D726" s="290"/>
      <c r="E726" s="290"/>
      <c r="F726" s="290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ht="14.25" customHeight="1">
      <c r="A727" s="290"/>
      <c r="B727" s="290"/>
      <c r="C727" s="290"/>
      <c r="D727" s="290"/>
      <c r="E727" s="290"/>
      <c r="F727" s="290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ht="14.25" customHeight="1">
      <c r="A728" s="290"/>
      <c r="B728" s="290"/>
      <c r="C728" s="290"/>
      <c r="D728" s="290"/>
      <c r="E728" s="290"/>
      <c r="F728" s="290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ht="14.25" customHeight="1">
      <c r="A729" s="290"/>
      <c r="B729" s="290"/>
      <c r="C729" s="290"/>
      <c r="D729" s="290"/>
      <c r="E729" s="290"/>
      <c r="F729" s="290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ht="14.25" customHeight="1">
      <c r="A730" s="290"/>
      <c r="B730" s="290"/>
      <c r="C730" s="290"/>
      <c r="D730" s="290"/>
      <c r="E730" s="290"/>
      <c r="F730" s="290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ht="14.25" customHeight="1">
      <c r="A731" s="290"/>
      <c r="B731" s="290"/>
      <c r="C731" s="290"/>
      <c r="D731" s="290"/>
      <c r="E731" s="290"/>
      <c r="F731" s="290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ht="14.25" customHeight="1">
      <c r="A732" s="290"/>
      <c r="B732" s="290"/>
      <c r="C732" s="290"/>
      <c r="D732" s="290"/>
      <c r="E732" s="290"/>
      <c r="F732" s="290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ht="14.25" customHeight="1">
      <c r="A733" s="290"/>
      <c r="B733" s="290"/>
      <c r="C733" s="290"/>
      <c r="D733" s="290"/>
      <c r="E733" s="290"/>
      <c r="F733" s="290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ht="14.25" customHeight="1">
      <c r="A734" s="290"/>
      <c r="B734" s="290"/>
      <c r="C734" s="290"/>
      <c r="D734" s="290"/>
      <c r="E734" s="290"/>
      <c r="F734" s="290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ht="14.25" customHeight="1">
      <c r="A735" s="290"/>
      <c r="B735" s="290"/>
      <c r="C735" s="290"/>
      <c r="D735" s="290"/>
      <c r="E735" s="290"/>
      <c r="F735" s="290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ht="14.25" customHeight="1">
      <c r="A736" s="290"/>
      <c r="B736" s="290"/>
      <c r="C736" s="290"/>
      <c r="D736" s="290"/>
      <c r="E736" s="290"/>
      <c r="F736" s="290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ht="14.25" customHeight="1">
      <c r="A737" s="290"/>
      <c r="B737" s="290"/>
      <c r="C737" s="290"/>
      <c r="D737" s="290"/>
      <c r="E737" s="290"/>
      <c r="F737" s="290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ht="14.25" customHeight="1">
      <c r="A738" s="290"/>
      <c r="B738" s="290"/>
      <c r="C738" s="290"/>
      <c r="D738" s="290"/>
      <c r="E738" s="290"/>
      <c r="F738" s="290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ht="14.25" customHeight="1">
      <c r="A739" s="290"/>
      <c r="B739" s="290"/>
      <c r="C739" s="290"/>
      <c r="D739" s="290"/>
      <c r="E739" s="290"/>
      <c r="F739" s="290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ht="14.25" customHeight="1">
      <c r="A740" s="290"/>
      <c r="B740" s="290"/>
      <c r="C740" s="290"/>
      <c r="D740" s="290"/>
      <c r="E740" s="290"/>
      <c r="F740" s="290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ht="14.25" customHeight="1">
      <c r="A741" s="290"/>
      <c r="B741" s="290"/>
      <c r="C741" s="290"/>
      <c r="D741" s="290"/>
      <c r="E741" s="290"/>
      <c r="F741" s="290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ht="14.25" customHeight="1">
      <c r="A742" s="290"/>
      <c r="B742" s="290"/>
      <c r="C742" s="290"/>
      <c r="D742" s="290"/>
      <c r="E742" s="290"/>
      <c r="F742" s="290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ht="14.25" customHeight="1">
      <c r="A743" s="290"/>
      <c r="B743" s="290"/>
      <c r="C743" s="290"/>
      <c r="D743" s="290"/>
      <c r="E743" s="290"/>
      <c r="F743" s="290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ht="14.25" customHeight="1">
      <c r="A744" s="290"/>
      <c r="B744" s="290"/>
      <c r="C744" s="290"/>
      <c r="D744" s="290"/>
      <c r="E744" s="290"/>
      <c r="F744" s="290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ht="14.25" customHeight="1">
      <c r="A745" s="290"/>
      <c r="B745" s="290"/>
      <c r="C745" s="290"/>
      <c r="D745" s="290"/>
      <c r="E745" s="290"/>
      <c r="F745" s="290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ht="14.25" customHeight="1">
      <c r="A746" s="290"/>
      <c r="B746" s="290"/>
      <c r="C746" s="290"/>
      <c r="D746" s="290"/>
      <c r="E746" s="290"/>
      <c r="F746" s="290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ht="14.25" customHeight="1">
      <c r="A747" s="290"/>
      <c r="B747" s="290"/>
      <c r="C747" s="290"/>
      <c r="D747" s="290"/>
      <c r="E747" s="290"/>
      <c r="F747" s="290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ht="14.25" customHeight="1">
      <c r="A748" s="290"/>
      <c r="B748" s="290"/>
      <c r="C748" s="290"/>
      <c r="D748" s="290"/>
      <c r="E748" s="290"/>
      <c r="F748" s="290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ht="14.25" customHeight="1">
      <c r="A749" s="290"/>
      <c r="B749" s="290"/>
      <c r="C749" s="290"/>
      <c r="D749" s="290"/>
      <c r="E749" s="290"/>
      <c r="F749" s="290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ht="14.25" customHeight="1">
      <c r="A750" s="290"/>
      <c r="B750" s="290"/>
      <c r="C750" s="290"/>
      <c r="D750" s="290"/>
      <c r="E750" s="290"/>
      <c r="F750" s="290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ht="14.25" customHeight="1">
      <c r="A751" s="290"/>
      <c r="B751" s="290"/>
      <c r="C751" s="290"/>
      <c r="D751" s="290"/>
      <c r="E751" s="290"/>
      <c r="F751" s="290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ht="14.25" customHeight="1">
      <c r="A752" s="290"/>
      <c r="B752" s="290"/>
      <c r="C752" s="290"/>
      <c r="D752" s="290"/>
      <c r="E752" s="290"/>
      <c r="F752" s="290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ht="14.25" customHeight="1">
      <c r="A753" s="290"/>
      <c r="B753" s="290"/>
      <c r="C753" s="290"/>
      <c r="D753" s="290"/>
      <c r="E753" s="290"/>
      <c r="F753" s="290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ht="14.25" customHeight="1">
      <c r="A754" s="290"/>
      <c r="B754" s="290"/>
      <c r="C754" s="290"/>
      <c r="D754" s="290"/>
      <c r="E754" s="290"/>
      <c r="F754" s="290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ht="14.25" customHeight="1">
      <c r="A755" s="290"/>
      <c r="B755" s="290"/>
      <c r="C755" s="290"/>
      <c r="D755" s="290"/>
      <c r="E755" s="290"/>
      <c r="F755" s="290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ht="14.25" customHeight="1">
      <c r="A756" s="290"/>
      <c r="B756" s="290"/>
      <c r="C756" s="290"/>
      <c r="D756" s="290"/>
      <c r="E756" s="290"/>
      <c r="F756" s="290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ht="14.25" customHeight="1">
      <c r="A757" s="290"/>
      <c r="B757" s="290"/>
      <c r="C757" s="290"/>
      <c r="D757" s="290"/>
      <c r="E757" s="290"/>
      <c r="F757" s="290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ht="14.25" customHeight="1">
      <c r="A758" s="290"/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ht="14.25" customHeight="1">
      <c r="A759" s="290"/>
      <c r="B759" s="290"/>
      <c r="C759" s="290"/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ht="14.25" customHeight="1">
      <c r="A760" s="290"/>
      <c r="B760" s="290"/>
      <c r="C760" s="290"/>
      <c r="D760" s="290"/>
      <c r="E760" s="290"/>
      <c r="F760" s="290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ht="14.25" customHeight="1">
      <c r="A761" s="290"/>
      <c r="B761" s="290"/>
      <c r="C761" s="290"/>
      <c r="D761" s="290"/>
      <c r="E761" s="290"/>
      <c r="F761" s="290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ht="14.25" customHeight="1">
      <c r="A762" s="290"/>
      <c r="B762" s="290"/>
      <c r="C762" s="290"/>
      <c r="D762" s="290"/>
      <c r="E762" s="290"/>
      <c r="F762" s="290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ht="14.25" customHeight="1">
      <c r="A763" s="290"/>
      <c r="B763" s="290"/>
      <c r="C763" s="290"/>
      <c r="D763" s="290"/>
      <c r="E763" s="290"/>
      <c r="F763" s="290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ht="14.25" customHeight="1">
      <c r="A764" s="290"/>
      <c r="B764" s="290"/>
      <c r="C764" s="290"/>
      <c r="D764" s="290"/>
      <c r="E764" s="290"/>
      <c r="F764" s="290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ht="14.25" customHeight="1">
      <c r="A765" s="290"/>
      <c r="B765" s="290"/>
      <c r="C765" s="290"/>
      <c r="D765" s="290"/>
      <c r="E765" s="290"/>
      <c r="F765" s="290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ht="14.25" customHeight="1">
      <c r="A766" s="290"/>
      <c r="B766" s="290"/>
      <c r="C766" s="290"/>
      <c r="D766" s="290"/>
      <c r="E766" s="290"/>
      <c r="F766" s="290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ht="14.25" customHeight="1">
      <c r="A767" s="290"/>
      <c r="B767" s="290"/>
      <c r="C767" s="290"/>
      <c r="D767" s="290"/>
      <c r="E767" s="290"/>
      <c r="F767" s="290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ht="14.25" customHeight="1">
      <c r="A768" s="290"/>
      <c r="B768" s="290"/>
      <c r="C768" s="290"/>
      <c r="D768" s="290"/>
      <c r="E768" s="290"/>
      <c r="F768" s="290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ht="14.25" customHeight="1">
      <c r="A769" s="290"/>
      <c r="B769" s="290"/>
      <c r="C769" s="290"/>
      <c r="D769" s="290"/>
      <c r="E769" s="290"/>
      <c r="F769" s="290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ht="14.25" customHeight="1">
      <c r="A770" s="290"/>
      <c r="B770" s="290"/>
      <c r="C770" s="290"/>
      <c r="D770" s="290"/>
      <c r="E770" s="290"/>
      <c r="F770" s="290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ht="14.25" customHeight="1">
      <c r="A771" s="290"/>
      <c r="B771" s="290"/>
      <c r="C771" s="290"/>
      <c r="D771" s="290"/>
      <c r="E771" s="290"/>
      <c r="F771" s="290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ht="14.25" customHeight="1">
      <c r="A772" s="290"/>
      <c r="B772" s="290"/>
      <c r="C772" s="290"/>
      <c r="D772" s="290"/>
      <c r="E772" s="290"/>
      <c r="F772" s="290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ht="14.25" customHeight="1">
      <c r="A773" s="290"/>
      <c r="B773" s="290"/>
      <c r="C773" s="290"/>
      <c r="D773" s="290"/>
      <c r="E773" s="290"/>
      <c r="F773" s="290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ht="14.25" customHeight="1">
      <c r="A774" s="290"/>
      <c r="B774" s="290"/>
      <c r="C774" s="290"/>
      <c r="D774" s="290"/>
      <c r="E774" s="290"/>
      <c r="F774" s="290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ht="14.25" customHeight="1">
      <c r="A775" s="290"/>
      <c r="B775" s="290"/>
      <c r="C775" s="290"/>
      <c r="D775" s="290"/>
      <c r="E775" s="290"/>
      <c r="F775" s="290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ht="14.25" customHeight="1">
      <c r="A776" s="290"/>
      <c r="B776" s="290"/>
      <c r="C776" s="290"/>
      <c r="D776" s="290"/>
      <c r="E776" s="290"/>
      <c r="F776" s="290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ht="14.25" customHeight="1">
      <c r="A777" s="290"/>
      <c r="B777" s="290"/>
      <c r="C777" s="290"/>
      <c r="D777" s="290"/>
      <c r="E777" s="290"/>
      <c r="F777" s="290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ht="14.25" customHeight="1">
      <c r="A778" s="290"/>
      <c r="B778" s="290"/>
      <c r="C778" s="290"/>
      <c r="D778" s="290"/>
      <c r="E778" s="290"/>
      <c r="F778" s="290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ht="14.25" customHeight="1">
      <c r="A779" s="290"/>
      <c r="B779" s="290"/>
      <c r="C779" s="290"/>
      <c r="D779" s="290"/>
      <c r="E779" s="290"/>
      <c r="F779" s="290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ht="14.25" customHeight="1">
      <c r="A780" s="290"/>
      <c r="B780" s="290"/>
      <c r="C780" s="290"/>
      <c r="D780" s="290"/>
      <c r="E780" s="290"/>
      <c r="F780" s="290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ht="14.25" customHeight="1">
      <c r="A781" s="290"/>
      <c r="B781" s="290"/>
      <c r="C781" s="290"/>
      <c r="D781" s="290"/>
      <c r="E781" s="290"/>
      <c r="F781" s="290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ht="14.25" customHeight="1">
      <c r="A782" s="290"/>
      <c r="B782" s="290"/>
      <c r="C782" s="290"/>
      <c r="D782" s="290"/>
      <c r="E782" s="290"/>
      <c r="F782" s="290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ht="14.25" customHeight="1">
      <c r="A783" s="290"/>
      <c r="B783" s="290"/>
      <c r="C783" s="290"/>
      <c r="D783" s="290"/>
      <c r="E783" s="290"/>
      <c r="F783" s="290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ht="14.25" customHeight="1">
      <c r="A784" s="290"/>
      <c r="B784" s="290"/>
      <c r="C784" s="290"/>
      <c r="D784" s="290"/>
      <c r="E784" s="290"/>
      <c r="F784" s="290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ht="14.25" customHeight="1">
      <c r="A785" s="290"/>
      <c r="B785" s="290"/>
      <c r="C785" s="290"/>
      <c r="D785" s="290"/>
      <c r="E785" s="290"/>
      <c r="F785" s="290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ht="14.25" customHeight="1">
      <c r="A786" s="290"/>
      <c r="B786" s="290"/>
      <c r="C786" s="290"/>
      <c r="D786" s="290"/>
      <c r="E786" s="290"/>
      <c r="F786" s="290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ht="14.25" customHeight="1">
      <c r="A787" s="290"/>
      <c r="B787" s="290"/>
      <c r="C787" s="290"/>
      <c r="D787" s="290"/>
      <c r="E787" s="290"/>
      <c r="F787" s="290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ht="14.25" customHeight="1">
      <c r="A788" s="290"/>
      <c r="B788" s="290"/>
      <c r="C788" s="290"/>
      <c r="D788" s="290"/>
      <c r="E788" s="290"/>
      <c r="F788" s="290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ht="14.25" customHeight="1">
      <c r="A789" s="290"/>
      <c r="B789" s="290"/>
      <c r="C789" s="290"/>
      <c r="D789" s="290"/>
      <c r="E789" s="290"/>
      <c r="F789" s="290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ht="14.25" customHeight="1">
      <c r="A790" s="290"/>
      <c r="B790" s="290"/>
      <c r="C790" s="290"/>
      <c r="D790" s="290"/>
      <c r="E790" s="290"/>
      <c r="F790" s="290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ht="14.25" customHeight="1">
      <c r="A791" s="290"/>
      <c r="B791" s="290"/>
      <c r="C791" s="290"/>
      <c r="D791" s="290"/>
      <c r="E791" s="290"/>
      <c r="F791" s="290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ht="14.25" customHeight="1">
      <c r="A792" s="290"/>
      <c r="B792" s="290"/>
      <c r="C792" s="290"/>
      <c r="D792" s="290"/>
      <c r="E792" s="290"/>
      <c r="F792" s="290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ht="14.25" customHeight="1">
      <c r="A793" s="290"/>
      <c r="B793" s="290"/>
      <c r="C793" s="290"/>
      <c r="D793" s="290"/>
      <c r="E793" s="290"/>
      <c r="F793" s="290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ht="14.25" customHeight="1">
      <c r="A794" s="290"/>
      <c r="B794" s="290"/>
      <c r="C794" s="290"/>
      <c r="D794" s="290"/>
      <c r="E794" s="290"/>
      <c r="F794" s="290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ht="14.25" customHeight="1">
      <c r="A795" s="290"/>
      <c r="B795" s="290"/>
      <c r="C795" s="290"/>
      <c r="D795" s="290"/>
      <c r="E795" s="290"/>
      <c r="F795" s="290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ht="14.25" customHeight="1">
      <c r="A796" s="290"/>
      <c r="B796" s="290"/>
      <c r="C796" s="290"/>
      <c r="D796" s="290"/>
      <c r="E796" s="290"/>
      <c r="F796" s="290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ht="14.25" customHeight="1">
      <c r="A797" s="290"/>
      <c r="B797" s="290"/>
      <c r="C797" s="290"/>
      <c r="D797" s="290"/>
      <c r="E797" s="290"/>
      <c r="F797" s="290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ht="14.25" customHeight="1">
      <c r="A798" s="290"/>
      <c r="B798" s="290"/>
      <c r="C798" s="290"/>
      <c r="D798" s="290"/>
      <c r="E798" s="290"/>
      <c r="F798" s="290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ht="14.25" customHeight="1">
      <c r="A799" s="290"/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ht="14.25" customHeight="1">
      <c r="A800" s="290"/>
      <c r="B800" s="290"/>
      <c r="C800" s="290"/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ht="14.25" customHeight="1">
      <c r="A801" s="290"/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ht="14.25" customHeight="1">
      <c r="A802" s="290"/>
      <c r="B802" s="290"/>
      <c r="C802" s="290"/>
      <c r="D802" s="290"/>
      <c r="E802" s="290"/>
      <c r="F802" s="290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ht="14.25" customHeight="1">
      <c r="A803" s="290"/>
      <c r="B803" s="290"/>
      <c r="C803" s="290"/>
      <c r="D803" s="290"/>
      <c r="E803" s="290"/>
      <c r="F803" s="290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ht="14.25" customHeight="1">
      <c r="A804" s="290"/>
      <c r="B804" s="290"/>
      <c r="C804" s="290"/>
      <c r="D804" s="290"/>
      <c r="E804" s="290"/>
      <c r="F804" s="290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ht="14.25" customHeight="1">
      <c r="A805" s="290"/>
      <c r="B805" s="290"/>
      <c r="C805" s="290"/>
      <c r="D805" s="290"/>
      <c r="E805" s="290"/>
      <c r="F805" s="290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ht="14.25" customHeight="1">
      <c r="A806" s="290"/>
      <c r="B806" s="290"/>
      <c r="C806" s="290"/>
      <c r="D806" s="290"/>
      <c r="E806" s="290"/>
      <c r="F806" s="290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ht="14.25" customHeight="1">
      <c r="A807" s="290"/>
      <c r="B807" s="290"/>
      <c r="C807" s="290"/>
      <c r="D807" s="290"/>
      <c r="E807" s="290"/>
      <c r="F807" s="290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ht="14.25" customHeight="1">
      <c r="A808" s="290"/>
      <c r="B808" s="290"/>
      <c r="C808" s="290"/>
      <c r="D808" s="290"/>
      <c r="E808" s="290"/>
      <c r="F808" s="290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ht="14.25" customHeight="1">
      <c r="A809" s="290"/>
      <c r="B809" s="290"/>
      <c r="C809" s="290"/>
      <c r="D809" s="290"/>
      <c r="E809" s="290"/>
      <c r="F809" s="290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ht="14.25" customHeight="1">
      <c r="A810" s="290"/>
      <c r="B810" s="290"/>
      <c r="C810" s="290"/>
      <c r="D810" s="290"/>
      <c r="E810" s="290"/>
      <c r="F810" s="290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ht="14.25" customHeight="1">
      <c r="A811" s="290"/>
      <c r="B811" s="290"/>
      <c r="C811" s="290"/>
      <c r="D811" s="290"/>
      <c r="E811" s="290"/>
      <c r="F811" s="290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ht="14.25" customHeight="1">
      <c r="A812" s="290"/>
      <c r="B812" s="290"/>
      <c r="C812" s="290"/>
      <c r="D812" s="290"/>
      <c r="E812" s="290"/>
      <c r="F812" s="290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ht="14.25" customHeight="1">
      <c r="A813" s="290"/>
      <c r="B813" s="290"/>
      <c r="C813" s="290"/>
      <c r="D813" s="290"/>
      <c r="E813" s="290"/>
      <c r="F813" s="290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ht="14.25" customHeight="1">
      <c r="A814" s="290"/>
      <c r="B814" s="290"/>
      <c r="C814" s="290"/>
      <c r="D814" s="290"/>
      <c r="E814" s="290"/>
      <c r="F814" s="290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ht="14.25" customHeight="1">
      <c r="A815" s="290"/>
      <c r="B815" s="290"/>
      <c r="C815" s="290"/>
      <c r="D815" s="290"/>
      <c r="E815" s="290"/>
      <c r="F815" s="290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ht="14.25" customHeight="1">
      <c r="A816" s="290"/>
      <c r="B816" s="290"/>
      <c r="C816" s="290"/>
      <c r="D816" s="290"/>
      <c r="E816" s="290"/>
      <c r="F816" s="290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ht="14.25" customHeight="1">
      <c r="A817" s="290"/>
      <c r="B817" s="290"/>
      <c r="C817" s="290"/>
      <c r="D817" s="290"/>
      <c r="E817" s="290"/>
      <c r="F817" s="290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ht="14.25" customHeight="1">
      <c r="A818" s="290"/>
      <c r="B818" s="290"/>
      <c r="C818" s="290"/>
      <c r="D818" s="290"/>
      <c r="E818" s="290"/>
      <c r="F818" s="290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ht="14.25" customHeight="1">
      <c r="A819" s="290"/>
      <c r="B819" s="290"/>
      <c r="C819" s="290"/>
      <c r="D819" s="290"/>
      <c r="E819" s="290"/>
      <c r="F819" s="290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ht="14.25" customHeight="1">
      <c r="A820" s="290"/>
      <c r="B820" s="290"/>
      <c r="C820" s="290"/>
      <c r="D820" s="290"/>
      <c r="E820" s="290"/>
      <c r="F820" s="290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ht="14.25" customHeight="1">
      <c r="A821" s="290"/>
      <c r="B821" s="290"/>
      <c r="C821" s="290"/>
      <c r="D821" s="290"/>
      <c r="E821" s="290"/>
      <c r="F821" s="290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ht="14.25" customHeight="1">
      <c r="A822" s="290"/>
      <c r="B822" s="290"/>
      <c r="C822" s="290"/>
      <c r="D822" s="290"/>
      <c r="E822" s="290"/>
      <c r="F822" s="290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ht="14.25" customHeight="1">
      <c r="A823" s="290"/>
      <c r="B823" s="290"/>
      <c r="C823" s="290"/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ht="14.25" customHeight="1">
      <c r="A824" s="290"/>
      <c r="B824" s="290"/>
      <c r="C824" s="290"/>
      <c r="D824" s="290"/>
      <c r="E824" s="290"/>
      <c r="F824" s="290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ht="14.25" customHeight="1">
      <c r="A825" s="290"/>
      <c r="B825" s="290"/>
      <c r="C825" s="290"/>
      <c r="D825" s="290"/>
      <c r="E825" s="290"/>
      <c r="F825" s="290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ht="14.25" customHeight="1">
      <c r="A826" s="290"/>
      <c r="B826" s="290"/>
      <c r="C826" s="290"/>
      <c r="D826" s="290"/>
      <c r="E826" s="290"/>
      <c r="F826" s="290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ht="14.25" customHeight="1">
      <c r="A827" s="290"/>
      <c r="B827" s="290"/>
      <c r="C827" s="290"/>
      <c r="D827" s="290"/>
      <c r="E827" s="290"/>
      <c r="F827" s="290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ht="14.25" customHeight="1">
      <c r="A828" s="290"/>
      <c r="B828" s="290"/>
      <c r="C828" s="290"/>
      <c r="D828" s="290"/>
      <c r="E828" s="290"/>
      <c r="F828" s="290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ht="14.25" customHeight="1">
      <c r="A829" s="290"/>
      <c r="B829" s="290"/>
      <c r="C829" s="290"/>
      <c r="D829" s="290"/>
      <c r="E829" s="290"/>
      <c r="F829" s="290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ht="14.25" customHeight="1">
      <c r="A830" s="290"/>
      <c r="B830" s="290"/>
      <c r="C830" s="290"/>
      <c r="D830" s="290"/>
      <c r="E830" s="290"/>
      <c r="F830" s="290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ht="14.25" customHeight="1">
      <c r="A831" s="290"/>
      <c r="B831" s="290"/>
      <c r="C831" s="290"/>
      <c r="D831" s="290"/>
      <c r="E831" s="290"/>
      <c r="F831" s="290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ht="14.25" customHeight="1">
      <c r="A832" s="290"/>
      <c r="B832" s="290"/>
      <c r="C832" s="290"/>
      <c r="D832" s="290"/>
      <c r="E832" s="290"/>
      <c r="F832" s="290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ht="14.25" customHeight="1">
      <c r="A833" s="290"/>
      <c r="B833" s="290"/>
      <c r="C833" s="290"/>
      <c r="D833" s="290"/>
      <c r="E833" s="290"/>
      <c r="F833" s="290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ht="14.25" customHeight="1">
      <c r="A834" s="290"/>
      <c r="B834" s="290"/>
      <c r="C834" s="290"/>
      <c r="D834" s="290"/>
      <c r="E834" s="290"/>
      <c r="F834" s="290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ht="14.25" customHeight="1">
      <c r="A835" s="290"/>
      <c r="B835" s="290"/>
      <c r="C835" s="290"/>
      <c r="D835" s="290"/>
      <c r="E835" s="290"/>
      <c r="F835" s="290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ht="14.25" customHeight="1">
      <c r="A836" s="290"/>
      <c r="B836" s="290"/>
      <c r="C836" s="290"/>
      <c r="D836" s="290"/>
      <c r="E836" s="290"/>
      <c r="F836" s="290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ht="14.25" customHeight="1">
      <c r="A837" s="290"/>
      <c r="B837" s="290"/>
      <c r="C837" s="290"/>
      <c r="D837" s="290"/>
      <c r="E837" s="290"/>
      <c r="F837" s="290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ht="14.25" customHeight="1">
      <c r="A838" s="290"/>
      <c r="B838" s="290"/>
      <c r="C838" s="290"/>
      <c r="D838" s="290"/>
      <c r="E838" s="290"/>
      <c r="F838" s="290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ht="14.25" customHeight="1">
      <c r="A839" s="290"/>
      <c r="B839" s="290"/>
      <c r="C839" s="290"/>
      <c r="D839" s="290"/>
      <c r="E839" s="290"/>
      <c r="F839" s="290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ht="14.25" customHeight="1">
      <c r="A840" s="290"/>
      <c r="B840" s="290"/>
      <c r="C840" s="290"/>
      <c r="D840" s="290"/>
      <c r="E840" s="290"/>
      <c r="F840" s="290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ht="14.25" customHeight="1">
      <c r="A841" s="290"/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ht="14.25" customHeight="1">
      <c r="A842" s="290"/>
      <c r="B842" s="290"/>
      <c r="C842" s="290"/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ht="14.25" customHeight="1">
      <c r="A843" s="290"/>
      <c r="B843" s="290"/>
      <c r="C843" s="290"/>
      <c r="D843" s="290"/>
      <c r="E843" s="290"/>
      <c r="F843" s="290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ht="14.25" customHeight="1">
      <c r="A844" s="290"/>
      <c r="B844" s="290"/>
      <c r="C844" s="290"/>
      <c r="D844" s="290"/>
      <c r="E844" s="290"/>
      <c r="F844" s="290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ht="14.25" customHeight="1">
      <c r="A845" s="290"/>
      <c r="B845" s="290"/>
      <c r="C845" s="290"/>
      <c r="D845" s="290"/>
      <c r="E845" s="290"/>
      <c r="F845" s="290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ht="14.25" customHeight="1">
      <c r="A846" s="290"/>
      <c r="B846" s="290"/>
      <c r="C846" s="290"/>
      <c r="D846" s="290"/>
      <c r="E846" s="290"/>
      <c r="F846" s="290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ht="14.25" customHeight="1">
      <c r="A847" s="290"/>
      <c r="B847" s="290"/>
      <c r="C847" s="290"/>
      <c r="D847" s="290"/>
      <c r="E847" s="290"/>
      <c r="F847" s="290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ht="14.25" customHeight="1">
      <c r="A848" s="290"/>
      <c r="B848" s="290"/>
      <c r="C848" s="290"/>
      <c r="D848" s="290"/>
      <c r="E848" s="290"/>
      <c r="F848" s="290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ht="14.25" customHeight="1">
      <c r="A849" s="290"/>
      <c r="B849" s="290"/>
      <c r="C849" s="290"/>
      <c r="D849" s="290"/>
      <c r="E849" s="290"/>
      <c r="F849" s="290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ht="14.25" customHeight="1">
      <c r="A850" s="290"/>
      <c r="B850" s="290"/>
      <c r="C850" s="290"/>
      <c r="D850" s="290"/>
      <c r="E850" s="290"/>
      <c r="F850" s="290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ht="14.25" customHeight="1">
      <c r="A851" s="290"/>
      <c r="B851" s="290"/>
      <c r="C851" s="290"/>
      <c r="D851" s="290"/>
      <c r="E851" s="290"/>
      <c r="F851" s="290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ht="14.25" customHeight="1">
      <c r="A852" s="290"/>
      <c r="B852" s="290"/>
      <c r="C852" s="290"/>
      <c r="D852" s="290"/>
      <c r="E852" s="290"/>
      <c r="F852" s="290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ht="14.25" customHeight="1">
      <c r="A853" s="290"/>
      <c r="B853" s="290"/>
      <c r="C853" s="290"/>
      <c r="D853" s="290"/>
      <c r="E853" s="290"/>
      <c r="F853" s="290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ht="14.25" customHeight="1">
      <c r="A854" s="290"/>
      <c r="B854" s="290"/>
      <c r="C854" s="290"/>
      <c r="D854" s="290"/>
      <c r="E854" s="290"/>
      <c r="F854" s="290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  <row r="855" spans="1:26" ht="14.25" customHeight="1">
      <c r="A855" s="290"/>
      <c r="B855" s="290"/>
      <c r="C855" s="290"/>
      <c r="D855" s="290"/>
      <c r="E855" s="290"/>
      <c r="F855" s="290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</row>
    <row r="856" spans="1:26" ht="14.25" customHeight="1">
      <c r="A856" s="290"/>
      <c r="B856" s="290"/>
      <c r="C856" s="290"/>
      <c r="D856" s="290"/>
      <c r="E856" s="290"/>
      <c r="F856" s="290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</row>
    <row r="857" spans="1:26" ht="14.25" customHeight="1">
      <c r="A857" s="290"/>
      <c r="B857" s="290"/>
      <c r="C857" s="290"/>
      <c r="D857" s="290"/>
      <c r="E857" s="290"/>
      <c r="F857" s="290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</row>
    <row r="858" spans="1:26" ht="14.25" customHeight="1">
      <c r="A858" s="290"/>
      <c r="B858" s="290"/>
      <c r="C858" s="290"/>
      <c r="D858" s="290"/>
      <c r="E858" s="290"/>
      <c r="F858" s="290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</row>
    <row r="859" spans="1:26" ht="14.25" customHeight="1">
      <c r="A859" s="290"/>
      <c r="B859" s="290"/>
      <c r="C859" s="290"/>
      <c r="D859" s="290"/>
      <c r="E859" s="290"/>
      <c r="F859" s="290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</row>
    <row r="860" spans="1:26" ht="14.25" customHeight="1">
      <c r="A860" s="290"/>
      <c r="B860" s="290"/>
      <c r="C860" s="290"/>
      <c r="D860" s="290"/>
      <c r="E860" s="290"/>
      <c r="F860" s="290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</row>
    <row r="861" spans="1:26" ht="14.25" customHeight="1">
      <c r="A861" s="290"/>
      <c r="B861" s="290"/>
      <c r="C861" s="290"/>
      <c r="D861" s="290"/>
      <c r="E861" s="290"/>
      <c r="F861" s="290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</row>
    <row r="862" spans="1:26" ht="14.25" customHeight="1">
      <c r="A862" s="290"/>
      <c r="B862" s="290"/>
      <c r="C862" s="290"/>
      <c r="D862" s="290"/>
      <c r="E862" s="290"/>
      <c r="F862" s="290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</row>
    <row r="863" spans="1:26" ht="14.25" customHeight="1">
      <c r="A863" s="290"/>
      <c r="B863" s="290"/>
      <c r="C863" s="290"/>
      <c r="D863" s="290"/>
      <c r="E863" s="290"/>
      <c r="F863" s="290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</row>
    <row r="864" spans="1:26" ht="14.25" customHeight="1">
      <c r="A864" s="290"/>
      <c r="B864" s="290"/>
      <c r="C864" s="290"/>
      <c r="D864" s="290"/>
      <c r="E864" s="290"/>
      <c r="F864" s="290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</row>
    <row r="865" spans="1:26" ht="14.25" customHeight="1">
      <c r="A865" s="290"/>
      <c r="B865" s="290"/>
      <c r="C865" s="290"/>
      <c r="D865" s="290"/>
      <c r="E865" s="290"/>
      <c r="F865" s="290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</row>
    <row r="866" spans="1:26" ht="14.25" customHeight="1">
      <c r="A866" s="290"/>
      <c r="B866" s="290"/>
      <c r="C866" s="290"/>
      <c r="D866" s="290"/>
      <c r="E866" s="290"/>
      <c r="F866" s="290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</row>
    <row r="867" spans="1:26" ht="14.25" customHeight="1">
      <c r="A867" s="290"/>
      <c r="B867" s="290"/>
      <c r="C867" s="290"/>
      <c r="D867" s="290"/>
      <c r="E867" s="290"/>
      <c r="F867" s="290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</row>
    <row r="868" spans="1:26" ht="14.25" customHeight="1">
      <c r="A868" s="290"/>
      <c r="B868" s="290"/>
      <c r="C868" s="290"/>
      <c r="D868" s="290"/>
      <c r="E868" s="290"/>
      <c r="F868" s="290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</row>
    <row r="869" spans="1:26" ht="14.25" customHeight="1">
      <c r="A869" s="290"/>
      <c r="B869" s="290"/>
      <c r="C869" s="290"/>
      <c r="D869" s="290"/>
      <c r="E869" s="290"/>
      <c r="F869" s="290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</row>
    <row r="870" spans="1:26" ht="14.25" customHeight="1">
      <c r="A870" s="290"/>
      <c r="B870" s="290"/>
      <c r="C870" s="290"/>
      <c r="D870" s="290"/>
      <c r="E870" s="290"/>
      <c r="F870" s="290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</row>
    <row r="871" spans="1:26" ht="14.25" customHeight="1">
      <c r="A871" s="290"/>
      <c r="B871" s="290"/>
      <c r="C871" s="290"/>
      <c r="D871" s="290"/>
      <c r="E871" s="290"/>
      <c r="F871" s="290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</row>
    <row r="872" spans="1:26" ht="14.25" customHeight="1">
      <c r="A872" s="290"/>
      <c r="B872" s="290"/>
      <c r="C872" s="290"/>
      <c r="D872" s="290"/>
      <c r="E872" s="290"/>
      <c r="F872" s="290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</row>
    <row r="873" spans="1:26" ht="14.25" customHeight="1">
      <c r="A873" s="290"/>
      <c r="B873" s="290"/>
      <c r="C873" s="290"/>
      <c r="D873" s="290"/>
      <c r="E873" s="290"/>
      <c r="F873" s="290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</row>
    <row r="874" spans="1:26" ht="14.25" customHeight="1">
      <c r="A874" s="290"/>
      <c r="B874" s="290"/>
      <c r="C874" s="290"/>
      <c r="D874" s="290"/>
      <c r="E874" s="290"/>
      <c r="F874" s="290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</row>
    <row r="875" spans="1:26" ht="14.25" customHeight="1">
      <c r="A875" s="290"/>
      <c r="B875" s="290"/>
      <c r="C875" s="290"/>
      <c r="D875" s="290"/>
      <c r="E875" s="290"/>
      <c r="F875" s="290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</row>
    <row r="876" spans="1:26" ht="14.25" customHeight="1">
      <c r="A876" s="290"/>
      <c r="B876" s="290"/>
      <c r="C876" s="290"/>
      <c r="D876" s="290"/>
      <c r="E876" s="290"/>
      <c r="F876" s="290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</row>
    <row r="877" spans="1:26" ht="14.25" customHeight="1">
      <c r="A877" s="290"/>
      <c r="B877" s="290"/>
      <c r="C877" s="290"/>
      <c r="D877" s="290"/>
      <c r="E877" s="290"/>
      <c r="F877" s="290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</row>
    <row r="878" spans="1:26" ht="14.25" customHeight="1">
      <c r="A878" s="290"/>
      <c r="B878" s="290"/>
      <c r="C878" s="290"/>
      <c r="D878" s="290"/>
      <c r="E878" s="290"/>
      <c r="F878" s="290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</row>
    <row r="879" spans="1:26" ht="14.25" customHeight="1">
      <c r="A879" s="290"/>
      <c r="B879" s="290"/>
      <c r="C879" s="290"/>
      <c r="D879" s="290"/>
      <c r="E879" s="290"/>
      <c r="F879" s="290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</row>
    <row r="880" spans="1:26" ht="14.25" customHeight="1">
      <c r="A880" s="290"/>
      <c r="B880" s="290"/>
      <c r="C880" s="290"/>
      <c r="D880" s="290"/>
      <c r="E880" s="290"/>
      <c r="F880" s="290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</row>
    <row r="881" spans="1:26" ht="14.25" customHeight="1">
      <c r="A881" s="290"/>
      <c r="B881" s="290"/>
      <c r="C881" s="290"/>
      <c r="D881" s="290"/>
      <c r="E881" s="290"/>
      <c r="F881" s="290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</row>
    <row r="882" spans="1:26" ht="14.25" customHeight="1">
      <c r="A882" s="290"/>
      <c r="B882" s="290"/>
      <c r="C882" s="290"/>
      <c r="D882" s="290"/>
      <c r="E882" s="290"/>
      <c r="F882" s="290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</row>
    <row r="883" spans="1:26" ht="14.25" customHeight="1">
      <c r="A883" s="290"/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</row>
    <row r="884" spans="1:26" ht="14.25" customHeight="1">
      <c r="A884" s="290"/>
      <c r="B884" s="290"/>
      <c r="C884" s="290"/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</row>
    <row r="885" spans="1:26" ht="14.25" customHeight="1">
      <c r="A885" s="290"/>
      <c r="B885" s="290"/>
      <c r="C885" s="290"/>
      <c r="D885" s="290"/>
      <c r="E885" s="290"/>
      <c r="F885" s="290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</row>
    <row r="886" spans="1:26" ht="14.25" customHeight="1">
      <c r="A886" s="290"/>
      <c r="B886" s="290"/>
      <c r="C886" s="290"/>
      <c r="D886" s="290"/>
      <c r="E886" s="290"/>
      <c r="F886" s="290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</row>
    <row r="887" spans="1:26" ht="14.25" customHeight="1">
      <c r="A887" s="290"/>
      <c r="B887" s="290"/>
      <c r="C887" s="290"/>
      <c r="D887" s="290"/>
      <c r="E887" s="290"/>
      <c r="F887" s="290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</row>
    <row r="888" spans="1:26" ht="14.25" customHeight="1">
      <c r="A888" s="290"/>
      <c r="B888" s="290"/>
      <c r="C888" s="290"/>
      <c r="D888" s="290"/>
      <c r="E888" s="290"/>
      <c r="F888" s="290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</row>
    <row r="889" spans="1:26" ht="14.25" customHeight="1">
      <c r="A889" s="290"/>
      <c r="B889" s="290"/>
      <c r="C889" s="290"/>
      <c r="D889" s="290"/>
      <c r="E889" s="290"/>
      <c r="F889" s="290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</row>
    <row r="890" spans="1:26" ht="14.25" customHeight="1">
      <c r="A890" s="290"/>
      <c r="B890" s="290"/>
      <c r="C890" s="290"/>
      <c r="D890" s="290"/>
      <c r="E890" s="290"/>
      <c r="F890" s="290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</row>
    <row r="891" spans="1:26" ht="14.25" customHeight="1">
      <c r="A891" s="290"/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</row>
    <row r="892" spans="1:26" ht="14.25" customHeight="1">
      <c r="A892" s="290"/>
      <c r="B892" s="290"/>
      <c r="C892" s="290"/>
      <c r="D892" s="290"/>
      <c r="E892" s="290"/>
      <c r="F892" s="290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</row>
    <row r="893" spans="1:26" ht="14.25" customHeight="1">
      <c r="A893" s="290"/>
      <c r="B893" s="290"/>
      <c r="C893" s="290"/>
      <c r="D893" s="290"/>
      <c r="E893" s="290"/>
      <c r="F893" s="290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</row>
    <row r="894" spans="1:26" ht="14.25" customHeight="1">
      <c r="A894" s="290"/>
      <c r="B894" s="290"/>
      <c r="C894" s="290"/>
      <c r="D894" s="290"/>
      <c r="E894" s="290"/>
      <c r="F894" s="290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</row>
    <row r="895" spans="1:26" ht="14.25" customHeight="1">
      <c r="A895" s="290"/>
      <c r="B895" s="290"/>
      <c r="C895" s="290"/>
      <c r="D895" s="290"/>
      <c r="E895" s="290"/>
      <c r="F895" s="290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</row>
    <row r="896" spans="1:26" ht="14.25" customHeight="1">
      <c r="A896" s="290"/>
      <c r="B896" s="290"/>
      <c r="C896" s="290"/>
      <c r="D896" s="290"/>
      <c r="E896" s="290"/>
      <c r="F896" s="290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</row>
    <row r="897" spans="1:26" ht="14.25" customHeight="1">
      <c r="A897" s="290"/>
      <c r="B897" s="290"/>
      <c r="C897" s="290"/>
      <c r="D897" s="290"/>
      <c r="E897" s="290"/>
      <c r="F897" s="290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</row>
    <row r="898" spans="1:26" ht="14.25" customHeight="1">
      <c r="A898" s="290"/>
      <c r="B898" s="290"/>
      <c r="C898" s="290"/>
      <c r="D898" s="290"/>
      <c r="E898" s="290"/>
      <c r="F898" s="290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</row>
    <row r="899" spans="1:26" ht="14.25" customHeight="1">
      <c r="A899" s="290"/>
      <c r="B899" s="290"/>
      <c r="C899" s="290"/>
      <c r="D899" s="290"/>
      <c r="E899" s="290"/>
      <c r="F899" s="290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</row>
    <row r="900" spans="1:26" ht="14.25" customHeight="1">
      <c r="A900" s="290"/>
      <c r="B900" s="290"/>
      <c r="C900" s="290"/>
      <c r="D900" s="290"/>
      <c r="E900" s="290"/>
      <c r="F900" s="290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</row>
    <row r="901" spans="1:26" ht="14.25" customHeight="1">
      <c r="A901" s="290"/>
      <c r="B901" s="290"/>
      <c r="C901" s="290"/>
      <c r="D901" s="290"/>
      <c r="E901" s="290"/>
      <c r="F901" s="290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</row>
    <row r="902" spans="1:26" ht="14.25" customHeight="1">
      <c r="A902" s="290"/>
      <c r="B902" s="290"/>
      <c r="C902" s="290"/>
      <c r="D902" s="290"/>
      <c r="E902" s="290"/>
      <c r="F902" s="290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</row>
    <row r="903" spans="1:26" ht="14.25" customHeight="1">
      <c r="A903" s="290"/>
      <c r="B903" s="290"/>
      <c r="C903" s="290"/>
      <c r="D903" s="290"/>
      <c r="E903" s="290"/>
      <c r="F903" s="290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</row>
    <row r="904" spans="1:26" ht="14.25" customHeight="1">
      <c r="A904" s="290"/>
      <c r="B904" s="290"/>
      <c r="C904" s="290"/>
      <c r="D904" s="290"/>
      <c r="E904" s="290"/>
      <c r="F904" s="290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</row>
    <row r="905" spans="1:26" ht="14.25" customHeight="1">
      <c r="A905" s="290"/>
      <c r="B905" s="290"/>
      <c r="C905" s="290"/>
      <c r="D905" s="290"/>
      <c r="E905" s="290"/>
      <c r="F905" s="290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</row>
    <row r="906" spans="1:26" ht="14.25" customHeight="1">
      <c r="A906" s="290"/>
      <c r="B906" s="290"/>
      <c r="C906" s="290"/>
      <c r="D906" s="290"/>
      <c r="E906" s="290"/>
      <c r="F906" s="290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</row>
    <row r="907" spans="1:26" ht="14.25" customHeight="1">
      <c r="A907" s="290"/>
      <c r="B907" s="290"/>
      <c r="C907" s="290"/>
      <c r="D907" s="290"/>
      <c r="E907" s="290"/>
      <c r="F907" s="290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</row>
    <row r="908" spans="1:26" ht="14.25" customHeight="1">
      <c r="A908" s="290"/>
      <c r="B908" s="290"/>
      <c r="C908" s="290"/>
      <c r="D908" s="290"/>
      <c r="E908" s="290"/>
      <c r="F908" s="290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</row>
    <row r="909" spans="1:26" ht="14.25" customHeight="1">
      <c r="A909" s="290"/>
      <c r="B909" s="290"/>
      <c r="C909" s="290"/>
      <c r="D909" s="290"/>
      <c r="E909" s="290"/>
      <c r="F909" s="290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</row>
    <row r="910" spans="1:26" ht="14.25" customHeight="1">
      <c r="A910" s="290"/>
      <c r="B910" s="290"/>
      <c r="C910" s="290"/>
      <c r="D910" s="290"/>
      <c r="E910" s="290"/>
      <c r="F910" s="290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</row>
    <row r="911" spans="1:26" ht="14.25" customHeight="1">
      <c r="A911" s="290"/>
      <c r="B911" s="290"/>
      <c r="C911" s="290"/>
      <c r="D911" s="290"/>
      <c r="E911" s="290"/>
      <c r="F911" s="290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</row>
    <row r="912" spans="1:26" ht="14.25" customHeight="1">
      <c r="A912" s="290"/>
      <c r="B912" s="290"/>
      <c r="C912" s="290"/>
      <c r="D912" s="290"/>
      <c r="E912" s="290"/>
      <c r="F912" s="290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</row>
    <row r="913" spans="1:26" ht="14.25" customHeight="1">
      <c r="A913" s="290"/>
      <c r="B913" s="290"/>
      <c r="C913" s="290"/>
      <c r="D913" s="290"/>
      <c r="E913" s="290"/>
      <c r="F913" s="290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</row>
    <row r="914" spans="1:26" ht="14.25" customHeight="1">
      <c r="A914" s="290"/>
      <c r="B914" s="290"/>
      <c r="C914" s="290"/>
      <c r="D914" s="290"/>
      <c r="E914" s="290"/>
      <c r="F914" s="290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</row>
    <row r="915" spans="1:26" ht="14.25" customHeight="1">
      <c r="A915" s="290"/>
      <c r="B915" s="290"/>
      <c r="C915" s="290"/>
      <c r="D915" s="290"/>
      <c r="E915" s="290"/>
      <c r="F915" s="290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</row>
    <row r="916" spans="1:26" ht="14.25" customHeight="1">
      <c r="A916" s="290"/>
      <c r="B916" s="290"/>
      <c r="C916" s="290"/>
      <c r="D916" s="290"/>
      <c r="E916" s="290"/>
      <c r="F916" s="290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</row>
    <row r="917" spans="1:26" ht="14.25" customHeight="1">
      <c r="A917" s="290"/>
      <c r="B917" s="290"/>
      <c r="C917" s="290"/>
      <c r="D917" s="290"/>
      <c r="E917" s="290"/>
      <c r="F917" s="290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</row>
    <row r="918" spans="1:26" ht="14.25" customHeight="1">
      <c r="A918" s="290"/>
      <c r="B918" s="290"/>
      <c r="C918" s="290"/>
      <c r="D918" s="290"/>
      <c r="E918" s="290"/>
      <c r="F918" s="290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</row>
    <row r="919" spans="1:26" ht="14.25" customHeight="1">
      <c r="A919" s="290"/>
      <c r="B919" s="290"/>
      <c r="C919" s="290"/>
      <c r="D919" s="290"/>
      <c r="E919" s="290"/>
      <c r="F919" s="290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</row>
    <row r="920" spans="1:26" ht="14.25" customHeight="1">
      <c r="A920" s="290"/>
      <c r="B920" s="290"/>
      <c r="C920" s="290"/>
      <c r="D920" s="290"/>
      <c r="E920" s="290"/>
      <c r="F920" s="290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</row>
    <row r="921" spans="1:26" ht="14.25" customHeight="1">
      <c r="A921" s="290"/>
      <c r="B921" s="290"/>
      <c r="C921" s="290"/>
      <c r="D921" s="290"/>
      <c r="E921" s="290"/>
      <c r="F921" s="290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</row>
    <row r="922" spans="1:26" ht="14.25" customHeight="1">
      <c r="A922" s="290"/>
      <c r="B922" s="290"/>
      <c r="C922" s="290"/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</row>
    <row r="923" spans="1:26" ht="14.25" customHeight="1">
      <c r="A923" s="290"/>
      <c r="B923" s="290"/>
      <c r="C923" s="290"/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</row>
    <row r="924" spans="1:26" ht="14.25" customHeight="1">
      <c r="A924" s="290"/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</row>
    <row r="925" spans="1:26" ht="14.25" customHeight="1">
      <c r="A925" s="290"/>
      <c r="B925" s="290"/>
      <c r="C925" s="290"/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</row>
    <row r="926" spans="1:26" ht="14.25" customHeight="1">
      <c r="A926" s="290"/>
      <c r="B926" s="290"/>
      <c r="C926" s="290"/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</row>
    <row r="927" spans="1:26" ht="14.25" customHeight="1">
      <c r="A927" s="290"/>
      <c r="B927" s="290"/>
      <c r="C927" s="290"/>
      <c r="D927" s="290"/>
      <c r="E927" s="290"/>
      <c r="F927" s="290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</row>
    <row r="928" spans="1:26" ht="14.25" customHeight="1">
      <c r="A928" s="290"/>
      <c r="B928" s="290"/>
      <c r="C928" s="290"/>
      <c r="D928" s="290"/>
      <c r="E928" s="290"/>
      <c r="F928" s="290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</row>
    <row r="929" spans="1:26" ht="14.25" customHeight="1">
      <c r="A929" s="290"/>
      <c r="B929" s="290"/>
      <c r="C929" s="290"/>
      <c r="D929" s="290"/>
      <c r="E929" s="290"/>
      <c r="F929" s="290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</row>
    <row r="930" spans="1:26" ht="14.25" customHeight="1">
      <c r="A930" s="290"/>
      <c r="B930" s="290"/>
      <c r="C930" s="290"/>
      <c r="D930" s="290"/>
      <c r="E930" s="290"/>
      <c r="F930" s="290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</row>
    <row r="931" spans="1:26" ht="14.25" customHeight="1">
      <c r="A931" s="290"/>
      <c r="B931" s="290"/>
      <c r="C931" s="290"/>
      <c r="D931" s="290"/>
      <c r="E931" s="290"/>
      <c r="F931" s="290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</row>
    <row r="932" spans="1:26" ht="14.25" customHeight="1">
      <c r="A932" s="290"/>
      <c r="B932" s="290"/>
      <c r="C932" s="290"/>
      <c r="D932" s="290"/>
      <c r="E932" s="290"/>
      <c r="F932" s="290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</row>
    <row r="933" spans="1:26" ht="14.25" customHeight="1">
      <c r="A933" s="290"/>
      <c r="B933" s="290"/>
      <c r="C933" s="290"/>
      <c r="D933" s="290"/>
      <c r="E933" s="290"/>
      <c r="F933" s="290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</row>
    <row r="934" spans="1:26" ht="14.25" customHeight="1">
      <c r="A934" s="290"/>
      <c r="B934" s="290"/>
      <c r="C934" s="290"/>
      <c r="D934" s="290"/>
      <c r="E934" s="290"/>
      <c r="F934" s="290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</row>
    <row r="935" spans="1:26" ht="14.25" customHeight="1">
      <c r="A935" s="290"/>
      <c r="B935" s="290"/>
      <c r="C935" s="290"/>
      <c r="D935" s="290"/>
      <c r="E935" s="290"/>
      <c r="F935" s="290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</row>
    <row r="936" spans="1:26" ht="14.25" customHeight="1">
      <c r="A936" s="290"/>
      <c r="B936" s="290"/>
      <c r="C936" s="290"/>
      <c r="D936" s="290"/>
      <c r="E936" s="290"/>
      <c r="F936" s="290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</row>
    <row r="937" spans="1:26" ht="14.25" customHeight="1">
      <c r="A937" s="290"/>
      <c r="B937" s="290"/>
      <c r="C937" s="290"/>
      <c r="D937" s="290"/>
      <c r="E937" s="290"/>
      <c r="F937" s="290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</row>
    <row r="938" spans="1:26" ht="14.25" customHeight="1">
      <c r="A938" s="290"/>
      <c r="B938" s="290"/>
      <c r="C938" s="290"/>
      <c r="D938" s="290"/>
      <c r="E938" s="290"/>
      <c r="F938" s="290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</row>
    <row r="939" spans="1:26" ht="14.25" customHeight="1">
      <c r="A939" s="290"/>
      <c r="B939" s="290"/>
      <c r="C939" s="290"/>
      <c r="D939" s="290"/>
      <c r="E939" s="290"/>
      <c r="F939" s="290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</row>
    <row r="940" spans="1:26" ht="14.25" customHeight="1">
      <c r="A940" s="290"/>
      <c r="B940" s="290"/>
      <c r="C940" s="290"/>
      <c r="D940" s="290"/>
      <c r="E940" s="290"/>
      <c r="F940" s="290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</row>
    <row r="941" spans="1:26" ht="14.25" customHeight="1">
      <c r="A941" s="290"/>
      <c r="B941" s="290"/>
      <c r="C941" s="290"/>
      <c r="D941" s="290"/>
      <c r="E941" s="290"/>
      <c r="F941" s="290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</row>
    <row r="942" spans="1:26" ht="14.25" customHeight="1">
      <c r="A942" s="290"/>
      <c r="B942" s="290"/>
      <c r="C942" s="290"/>
      <c r="D942" s="290"/>
      <c r="E942" s="290"/>
      <c r="F942" s="290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</row>
    <row r="943" spans="1:26" ht="14.25" customHeight="1">
      <c r="A943" s="290"/>
      <c r="B943" s="290"/>
      <c r="C943" s="290"/>
      <c r="D943" s="290"/>
      <c r="E943" s="290"/>
      <c r="F943" s="290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</row>
    <row r="944" spans="1:26" ht="14.25" customHeight="1">
      <c r="A944" s="290"/>
      <c r="B944" s="290"/>
      <c r="C944" s="290"/>
      <c r="D944" s="290"/>
      <c r="E944" s="290"/>
      <c r="F944" s="290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</row>
    <row r="945" spans="1:26" ht="14.25" customHeight="1">
      <c r="A945" s="290"/>
      <c r="B945" s="290"/>
      <c r="C945" s="290"/>
      <c r="D945" s="290"/>
      <c r="E945" s="290"/>
      <c r="F945" s="290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</row>
    <row r="946" spans="1:26" ht="14.25" customHeight="1">
      <c r="A946" s="290"/>
      <c r="B946" s="290"/>
      <c r="C946" s="290"/>
      <c r="D946" s="290"/>
      <c r="E946" s="290"/>
      <c r="F946" s="290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</row>
    <row r="947" spans="1:26" ht="14.25" customHeight="1">
      <c r="A947" s="290"/>
      <c r="B947" s="290"/>
      <c r="C947" s="290"/>
      <c r="D947" s="290"/>
      <c r="E947" s="290"/>
      <c r="F947" s="290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</row>
    <row r="948" spans="1:26" ht="14.25" customHeight="1">
      <c r="A948" s="290"/>
      <c r="B948" s="290"/>
      <c r="C948" s="290"/>
      <c r="D948" s="290"/>
      <c r="E948" s="290"/>
      <c r="F948" s="290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</row>
    <row r="949" spans="1:26" ht="14.25" customHeight="1">
      <c r="A949" s="290"/>
      <c r="B949" s="290"/>
      <c r="C949" s="290"/>
      <c r="D949" s="290"/>
      <c r="E949" s="290"/>
      <c r="F949" s="290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</row>
    <row r="950" spans="1:26" ht="14.25" customHeight="1">
      <c r="A950" s="290"/>
      <c r="B950" s="290"/>
      <c r="C950" s="290"/>
      <c r="D950" s="290"/>
      <c r="E950" s="290"/>
      <c r="F950" s="290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</row>
    <row r="951" spans="1:26" ht="14.25" customHeight="1">
      <c r="A951" s="290"/>
      <c r="B951" s="290"/>
      <c r="C951" s="290"/>
      <c r="D951" s="290"/>
      <c r="E951" s="290"/>
      <c r="F951" s="290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</row>
    <row r="952" spans="1:26" ht="14.25" customHeight="1">
      <c r="A952" s="290"/>
      <c r="B952" s="290"/>
      <c r="C952" s="290"/>
      <c r="D952" s="290"/>
      <c r="E952" s="290"/>
      <c r="F952" s="290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</row>
    <row r="953" spans="1:26" ht="14.25" customHeight="1">
      <c r="A953" s="290"/>
      <c r="B953" s="290"/>
      <c r="C953" s="290"/>
      <c r="D953" s="290"/>
      <c r="E953" s="290"/>
      <c r="F953" s="290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</row>
    <row r="954" spans="1:26" ht="14.25" customHeight="1">
      <c r="A954" s="290"/>
      <c r="B954" s="290"/>
      <c r="C954" s="290"/>
      <c r="D954" s="290"/>
      <c r="E954" s="290"/>
      <c r="F954" s="290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</row>
    <row r="955" spans="1:26" ht="14.25" customHeight="1">
      <c r="A955" s="290"/>
      <c r="B955" s="290"/>
      <c r="C955" s="290"/>
      <c r="D955" s="290"/>
      <c r="E955" s="290"/>
      <c r="F955" s="290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</row>
    <row r="956" spans="1:26" ht="14.25" customHeight="1">
      <c r="A956" s="290"/>
      <c r="B956" s="290"/>
      <c r="C956" s="290"/>
      <c r="D956" s="290"/>
      <c r="E956" s="290"/>
      <c r="F956" s="290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</row>
    <row r="957" spans="1:26" ht="14.25" customHeight="1">
      <c r="A957" s="290"/>
      <c r="B957" s="290"/>
      <c r="C957" s="290"/>
      <c r="D957" s="290"/>
      <c r="E957" s="290"/>
      <c r="F957" s="290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</row>
    <row r="958" spans="1:26" ht="14.25" customHeight="1">
      <c r="A958" s="290"/>
      <c r="B958" s="290"/>
      <c r="C958" s="290"/>
      <c r="D958" s="290"/>
      <c r="E958" s="290"/>
      <c r="F958" s="290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</row>
    <row r="959" spans="1:26" ht="14.25" customHeight="1">
      <c r="A959" s="290"/>
      <c r="B959" s="290"/>
      <c r="C959" s="290"/>
      <c r="D959" s="290"/>
      <c r="E959" s="290"/>
      <c r="F959" s="290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</row>
    <row r="960" spans="1:26" ht="14.25" customHeight="1">
      <c r="A960" s="290"/>
      <c r="B960" s="290"/>
      <c r="C960" s="290"/>
      <c r="D960" s="290"/>
      <c r="E960" s="290"/>
      <c r="F960" s="290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</row>
    <row r="961" spans="1:26" ht="14.25" customHeight="1">
      <c r="A961" s="290"/>
      <c r="B961" s="290"/>
      <c r="C961" s="290"/>
      <c r="D961" s="290"/>
      <c r="E961" s="290"/>
      <c r="F961" s="290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</row>
    <row r="962" spans="1:26" ht="14.25" customHeight="1">
      <c r="A962" s="290"/>
      <c r="B962" s="290"/>
      <c r="C962" s="290"/>
      <c r="D962" s="290"/>
      <c r="E962" s="290"/>
      <c r="F962" s="290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</row>
    <row r="963" spans="1:26" ht="14.25" customHeight="1">
      <c r="A963" s="290"/>
      <c r="B963" s="290"/>
      <c r="C963" s="290"/>
      <c r="D963" s="290"/>
      <c r="E963" s="290"/>
      <c r="F963" s="290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</row>
    <row r="964" spans="1:26" ht="14.25" customHeight="1">
      <c r="A964" s="290"/>
      <c r="B964" s="290"/>
      <c r="C964" s="290"/>
      <c r="D964" s="290"/>
      <c r="E964" s="290"/>
      <c r="F964" s="290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</row>
    <row r="965" spans="1:26" ht="14.25" customHeight="1">
      <c r="A965" s="290"/>
      <c r="B965" s="290"/>
      <c r="C965" s="290"/>
      <c r="D965" s="290"/>
      <c r="E965" s="290"/>
      <c r="F965" s="290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</row>
    <row r="966" spans="1:26" ht="14.25" customHeight="1">
      <c r="A966" s="290"/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</row>
    <row r="967" spans="1:26" ht="14.25" customHeight="1">
      <c r="A967" s="290"/>
      <c r="B967" s="290"/>
      <c r="C967" s="290"/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</row>
    <row r="968" spans="1:26" ht="14.25" customHeight="1">
      <c r="A968" s="290"/>
      <c r="B968" s="290"/>
      <c r="C968" s="290"/>
      <c r="D968" s="290"/>
      <c r="E968" s="290"/>
      <c r="F968" s="290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</row>
    <row r="969" spans="1:26" ht="14.25" customHeight="1">
      <c r="A969" s="290"/>
      <c r="B969" s="290"/>
      <c r="C969" s="290"/>
      <c r="D969" s="290"/>
      <c r="E969" s="290"/>
      <c r="F969" s="290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</row>
    <row r="970" spans="1:26" ht="14.25" customHeight="1">
      <c r="A970" s="290"/>
      <c r="B970" s="290"/>
      <c r="C970" s="290"/>
      <c r="D970" s="290"/>
      <c r="E970" s="290"/>
      <c r="F970" s="290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</row>
    <row r="971" spans="1:26" ht="14.25" customHeight="1">
      <c r="A971" s="290"/>
      <c r="B971" s="290"/>
      <c r="C971" s="290"/>
      <c r="D971" s="290"/>
      <c r="E971" s="290"/>
      <c r="F971" s="290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</row>
    <row r="972" spans="1:26" ht="14.25" customHeight="1">
      <c r="A972" s="290"/>
      <c r="B972" s="290"/>
      <c r="C972" s="290"/>
      <c r="D972" s="290"/>
      <c r="E972" s="290"/>
      <c r="F972" s="290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</row>
    <row r="973" spans="1:26" ht="14.25" customHeight="1">
      <c r="A973" s="290"/>
      <c r="B973" s="290"/>
      <c r="C973" s="290"/>
      <c r="D973" s="290"/>
      <c r="E973" s="290"/>
      <c r="F973" s="290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</row>
    <row r="974" spans="1:26" ht="14.25" customHeight="1">
      <c r="A974" s="290"/>
      <c r="B974" s="290"/>
      <c r="C974" s="290"/>
      <c r="D974" s="290"/>
      <c r="E974" s="290"/>
      <c r="F974" s="290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</row>
    <row r="975" spans="1:26" ht="14.25" customHeight="1">
      <c r="A975" s="290"/>
      <c r="B975" s="290"/>
      <c r="C975" s="290"/>
      <c r="D975" s="290"/>
      <c r="E975" s="290"/>
      <c r="F975" s="290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</row>
    <row r="976" spans="1:26" ht="14.25" customHeight="1">
      <c r="A976" s="290"/>
      <c r="B976" s="290"/>
      <c r="C976" s="290"/>
      <c r="D976" s="290"/>
      <c r="E976" s="290"/>
      <c r="F976" s="290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</row>
    <row r="977" spans="1:26" ht="14.25" customHeight="1">
      <c r="A977" s="290"/>
      <c r="B977" s="290"/>
      <c r="C977" s="290"/>
      <c r="D977" s="290"/>
      <c r="E977" s="290"/>
      <c r="F977" s="290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</row>
    <row r="978" spans="1:26" ht="14.25" customHeight="1">
      <c r="A978" s="290"/>
      <c r="B978" s="290"/>
      <c r="C978" s="290"/>
      <c r="D978" s="290"/>
      <c r="E978" s="290"/>
      <c r="F978" s="290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</row>
    <row r="979" spans="1:26" ht="14.25" customHeight="1">
      <c r="A979" s="290"/>
      <c r="B979" s="290"/>
      <c r="C979" s="290"/>
      <c r="D979" s="290"/>
      <c r="E979" s="290"/>
      <c r="F979" s="290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</row>
    <row r="980" spans="1:26" ht="14.25" customHeight="1">
      <c r="A980" s="290"/>
      <c r="B980" s="290"/>
      <c r="C980" s="290"/>
      <c r="D980" s="290"/>
      <c r="E980" s="290"/>
      <c r="F980" s="290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</row>
    <row r="981" spans="1:26" ht="14.25" customHeight="1">
      <c r="A981" s="290"/>
      <c r="B981" s="290"/>
      <c r="C981" s="290"/>
      <c r="D981" s="290"/>
      <c r="E981" s="290"/>
      <c r="F981" s="290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</row>
    <row r="982" spans="1:26" ht="14.25" customHeight="1">
      <c r="A982" s="290"/>
      <c r="B982" s="290"/>
      <c r="C982" s="290"/>
      <c r="D982" s="290"/>
      <c r="E982" s="290"/>
      <c r="F982" s="290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</row>
    <row r="983" spans="1:26" ht="14.25" customHeight="1">
      <c r="A983" s="290"/>
      <c r="B983" s="290"/>
      <c r="C983" s="290"/>
      <c r="D983" s="290"/>
      <c r="E983" s="290"/>
      <c r="F983" s="290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</row>
    <row r="984" spans="1:26" ht="14.25" customHeight="1">
      <c r="A984" s="290"/>
      <c r="B984" s="290"/>
      <c r="C984" s="290"/>
      <c r="D984" s="290"/>
      <c r="E984" s="290"/>
      <c r="F984" s="290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</row>
    <row r="985" spans="1:26" ht="14.25" customHeight="1">
      <c r="A985" s="290"/>
      <c r="B985" s="290"/>
      <c r="C985" s="290"/>
      <c r="D985" s="290"/>
      <c r="E985" s="290"/>
      <c r="F985" s="290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</row>
    <row r="986" spans="1:26" ht="14.25" customHeight="1">
      <c r="A986" s="290"/>
      <c r="B986" s="290"/>
      <c r="C986" s="290"/>
      <c r="D986" s="290"/>
      <c r="E986" s="290"/>
      <c r="F986" s="290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</row>
    <row r="987" spans="1:26" ht="14.25" customHeight="1">
      <c r="A987" s="290"/>
      <c r="B987" s="290"/>
      <c r="C987" s="290"/>
      <c r="D987" s="290"/>
      <c r="E987" s="290"/>
      <c r="F987" s="290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</row>
    <row r="988" spans="1:26" ht="14.25" customHeight="1">
      <c r="A988" s="290"/>
      <c r="B988" s="290"/>
      <c r="C988" s="290"/>
      <c r="D988" s="290"/>
      <c r="E988" s="290"/>
      <c r="F988" s="290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</row>
    <row r="989" spans="1:26" ht="14.25" customHeight="1">
      <c r="A989" s="290"/>
      <c r="B989" s="290"/>
      <c r="C989" s="290"/>
      <c r="D989" s="290"/>
      <c r="E989" s="290"/>
      <c r="F989" s="290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</row>
    <row r="990" spans="1:26" ht="14.25" customHeight="1">
      <c r="A990" s="290"/>
      <c r="B990" s="290"/>
      <c r="C990" s="290"/>
      <c r="D990" s="290"/>
      <c r="E990" s="290"/>
      <c r="F990" s="290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</row>
    <row r="991" spans="1:26" ht="14.25" customHeight="1">
      <c r="A991" s="290"/>
      <c r="B991" s="290"/>
      <c r="C991" s="290"/>
      <c r="D991" s="290"/>
      <c r="E991" s="290"/>
      <c r="F991" s="290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</row>
    <row r="992" spans="1:26" ht="14.25" customHeight="1">
      <c r="A992" s="290"/>
      <c r="B992" s="290"/>
      <c r="C992" s="290"/>
      <c r="D992" s="290"/>
      <c r="E992" s="290"/>
      <c r="F992" s="290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</row>
    <row r="993" spans="1:26" ht="14.25" customHeight="1">
      <c r="A993" s="290"/>
      <c r="B993" s="290"/>
      <c r="C993" s="290"/>
      <c r="D993" s="290"/>
      <c r="E993" s="290"/>
      <c r="F993" s="290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</row>
    <row r="994" spans="1:26" ht="14.25" customHeight="1">
      <c r="A994" s="290"/>
      <c r="B994" s="290"/>
      <c r="C994" s="290"/>
      <c r="D994" s="290"/>
      <c r="E994" s="290"/>
      <c r="F994" s="290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</row>
    <row r="995" spans="1:26" ht="14.25" customHeight="1">
      <c r="A995" s="290"/>
      <c r="B995" s="290"/>
      <c r="C995" s="290"/>
      <c r="D995" s="290"/>
      <c r="E995" s="290"/>
      <c r="F995" s="290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</row>
    <row r="996" spans="1:26" ht="14.25" customHeight="1">
      <c r="A996" s="290"/>
      <c r="B996" s="290"/>
      <c r="C996" s="290"/>
      <c r="D996" s="290"/>
      <c r="E996" s="290"/>
      <c r="F996" s="290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</row>
    <row r="997" spans="1:26" ht="14.25" customHeight="1">
      <c r="A997" s="290"/>
      <c r="B997" s="290"/>
      <c r="C997" s="290"/>
      <c r="D997" s="290"/>
      <c r="E997" s="290"/>
      <c r="F997" s="290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</row>
    <row r="998" spans="1:26" ht="14.25" customHeight="1">
      <c r="A998" s="290"/>
      <c r="B998" s="290"/>
      <c r="C998" s="290"/>
      <c r="D998" s="290"/>
      <c r="E998" s="290"/>
      <c r="F998" s="290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</row>
    <row r="999" spans="1:26" ht="14.25" customHeight="1">
      <c r="A999" s="290"/>
      <c r="B999" s="290"/>
      <c r="C999" s="290"/>
      <c r="D999" s="290"/>
      <c r="E999" s="290"/>
      <c r="F999" s="290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</row>
    <row r="1000" spans="1:26" ht="14.25" customHeight="1">
      <c r="A1000" s="290"/>
      <c r="B1000" s="290"/>
      <c r="C1000" s="290"/>
      <c r="D1000" s="290"/>
      <c r="E1000" s="290"/>
      <c r="F1000" s="290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</row>
  </sheetData>
  <autoFilter ref="A14:Z85"/>
  <pageMargins left="0.511811024" right="0.511811024" top="0.78740157499999996" bottom="0.78740157499999996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4.42578125" defaultRowHeight="15" customHeight="1"/>
  <cols>
    <col min="1" max="1" width="6.7109375" customWidth="1"/>
    <col min="2" max="2" width="28.28515625" customWidth="1"/>
    <col min="3" max="3" width="18.7109375" customWidth="1"/>
    <col min="4" max="4" width="11.7109375" customWidth="1"/>
    <col min="5" max="5" width="13.5703125" customWidth="1"/>
    <col min="6" max="6" width="25.7109375" customWidth="1"/>
    <col min="7" max="26" width="8.7109375" customWidth="1"/>
  </cols>
  <sheetData>
    <row r="1" spans="1:26" ht="14.25" customHeight="1">
      <c r="A1" s="290" t="s">
        <v>1293</v>
      </c>
      <c r="B1" s="290" t="s">
        <v>1820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ht="14.25" customHeight="1">
      <c r="A2" s="290" t="s">
        <v>1258</v>
      </c>
      <c r="B2" s="290" t="s">
        <v>1821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ht="14.25" customHeight="1">
      <c r="A3" s="290" t="s">
        <v>1728</v>
      </c>
      <c r="B3" s="290" t="s">
        <v>1822</v>
      </c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ht="14.25" customHeight="1">
      <c r="A4" s="290" t="s">
        <v>62</v>
      </c>
      <c r="B4" s="292">
        <v>45463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14.25" customHeight="1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14.25" customHeight="1">
      <c r="A6" s="290" t="s">
        <v>1300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14.25" customHeight="1">
      <c r="A7" s="290" t="s">
        <v>1314</v>
      </c>
      <c r="B7" s="290"/>
      <c r="C7" s="290"/>
      <c r="D7" s="291">
        <f>D12</f>
        <v>653</v>
      </c>
      <c r="E7" s="291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14.25" customHeight="1">
      <c r="A8" s="290" t="s">
        <v>1823</v>
      </c>
      <c r="B8" s="290"/>
      <c r="C8" s="290"/>
      <c r="D8" s="291">
        <f>560-190</f>
        <v>370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14.25" customHeight="1">
      <c r="A9" s="290" t="s">
        <v>1824</v>
      </c>
      <c r="B9" s="290"/>
      <c r="C9" s="290"/>
      <c r="D9" s="291">
        <v>0</v>
      </c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14.25" customHeight="1">
      <c r="A10" s="290"/>
      <c r="B10" s="290"/>
      <c r="C10" s="290" t="s">
        <v>1318</v>
      </c>
      <c r="D10" s="291">
        <f>D7+D8</f>
        <v>1023</v>
      </c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14.25" customHeight="1">
      <c r="A11" s="290"/>
      <c r="B11" s="290"/>
      <c r="C11" s="290"/>
      <c r="D11" s="291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ht="14.25" customHeight="1">
      <c r="A12" s="346">
        <v>45463</v>
      </c>
      <c r="B12" s="347" t="s">
        <v>482</v>
      </c>
      <c r="C12" s="348" t="s">
        <v>1825</v>
      </c>
      <c r="D12" s="349">
        <v>653</v>
      </c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ht="14.25" customHeight="1">
      <c r="A13" s="350"/>
      <c r="B13" s="347"/>
      <c r="C13" s="348"/>
      <c r="D13" s="351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ht="14.25" customHeight="1">
      <c r="A14" s="344"/>
      <c r="B14" s="344"/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</row>
    <row r="15" spans="1:26" ht="14.25" customHeight="1">
      <c r="A15" s="344"/>
      <c r="B15" s="344"/>
      <c r="C15" s="344"/>
      <c r="D15" s="344"/>
      <c r="E15" s="344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</row>
    <row r="16" spans="1:26" ht="14.25" customHeight="1">
      <c r="A16" s="344"/>
      <c r="B16" s="344"/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</row>
    <row r="17" spans="1:26" ht="14.25" customHeight="1">
      <c r="A17" s="344"/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</row>
    <row r="18" spans="1:26" ht="14.25" customHeight="1">
      <c r="A18" s="344"/>
      <c r="B18" s="344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</row>
    <row r="19" spans="1:26" ht="14.25" customHeight="1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</row>
    <row r="20" spans="1:26" ht="14.25" customHeight="1">
      <c r="A20" s="344"/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</row>
    <row r="21" spans="1:26" ht="14.25" customHeight="1">
      <c r="A21" s="344"/>
      <c r="B21" s="344"/>
      <c r="C21" s="344"/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</row>
    <row r="22" spans="1:26" ht="14.25" customHeight="1">
      <c r="A22" s="344"/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</row>
    <row r="23" spans="1:26" ht="14.25" customHeight="1">
      <c r="A23" s="344"/>
      <c r="B23" s="344"/>
      <c r="C23" s="344"/>
      <c r="D23" s="344"/>
      <c r="E23" s="344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</row>
    <row r="24" spans="1:26" ht="14.25" customHeight="1">
      <c r="A24" s="344"/>
      <c r="B24" s="344"/>
      <c r="C24" s="344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</row>
    <row r="25" spans="1:26" ht="14.25" customHeight="1">
      <c r="A25" s="344"/>
      <c r="B25" s="344"/>
      <c r="C25" s="344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</row>
    <row r="26" spans="1:26" ht="14.25" customHeight="1">
      <c r="A26" s="344"/>
      <c r="B26" s="344"/>
      <c r="C26" s="344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</row>
    <row r="27" spans="1:26" ht="14.25" customHeight="1">
      <c r="A27" s="344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</row>
    <row r="28" spans="1:26" ht="14.25" customHeight="1">
      <c r="A28" s="344"/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</row>
    <row r="29" spans="1:26" ht="14.25" customHeight="1">
      <c r="A29" s="344"/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</row>
    <row r="30" spans="1:26" ht="14.25" customHeight="1">
      <c r="A30" s="344"/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</row>
    <row r="31" spans="1:26" ht="14.25" customHeight="1">
      <c r="A31" s="344"/>
      <c r="B31" s="344"/>
      <c r="C31" s="344"/>
      <c r="D31" s="344"/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</row>
    <row r="32" spans="1:26" ht="14.25" customHeight="1">
      <c r="A32" s="344"/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</row>
    <row r="33" spans="1:26" ht="14.25" customHeight="1">
      <c r="A33" s="344"/>
      <c r="B33" s="344"/>
      <c r="C33" s="344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</row>
    <row r="34" spans="1:26" ht="14.25" customHeight="1">
      <c r="A34" s="344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</row>
    <row r="35" spans="1:26" ht="14.25" customHeight="1">
      <c r="A35" s="344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</row>
    <row r="36" spans="1:26" ht="14.25" customHeight="1">
      <c r="A36" s="344"/>
      <c r="B36" s="344"/>
      <c r="C36" s="344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</row>
    <row r="37" spans="1:26" ht="14.25" customHeight="1">
      <c r="A37" s="344"/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</row>
    <row r="38" spans="1:26" ht="14.25" customHeight="1">
      <c r="A38" s="344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</row>
    <row r="39" spans="1:26" ht="14.25" customHeight="1">
      <c r="A39" s="344"/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</row>
    <row r="40" spans="1:26" ht="14.25" customHeight="1">
      <c r="A40" s="344"/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</row>
    <row r="41" spans="1:26" ht="14.25" customHeight="1">
      <c r="A41" s="344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</row>
    <row r="42" spans="1:26" ht="14.25" customHeight="1">
      <c r="A42" s="344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</row>
    <row r="43" spans="1:26" ht="14.25" customHeight="1">
      <c r="A43" s="344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</row>
    <row r="44" spans="1:26" ht="14.25" customHeight="1">
      <c r="A44" s="344"/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</row>
    <row r="45" spans="1:26" ht="14.25" customHeight="1">
      <c r="A45" s="344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</row>
    <row r="46" spans="1:26" ht="14.25" customHeight="1">
      <c r="A46" s="344"/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</row>
    <row r="47" spans="1:26" ht="14.25" customHeight="1">
      <c r="A47" s="344"/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</row>
    <row r="48" spans="1:26" ht="14.25" customHeight="1">
      <c r="A48" s="344"/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pans="1:26" ht="14.25" customHeight="1">
      <c r="A49" s="344"/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pans="1:26" ht="14.25" customHeight="1">
      <c r="A50" s="344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pans="1:26" ht="14.25" customHeight="1">
      <c r="A51" s="344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pans="1:26" ht="14.25" customHeight="1">
      <c r="A52" s="344"/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pans="1:26" ht="14.25" customHeight="1">
      <c r="A53" s="344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pans="1:26" ht="14.25" customHeight="1">
      <c r="A54" s="344"/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pans="1:26" ht="14.25" customHeight="1">
      <c r="A55" s="344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pans="1:26" ht="14.25" customHeight="1">
      <c r="A56" s="344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pans="1:26" ht="14.25" customHeight="1">
      <c r="A57" s="344"/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</row>
    <row r="58" spans="1:26" ht="14.25" customHeight="1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</row>
    <row r="59" spans="1:26" ht="14.25" customHeight="1">
      <c r="A59" s="344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</row>
    <row r="60" spans="1:26" ht="14.25" customHeight="1">
      <c r="A60" s="344"/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</row>
    <row r="61" spans="1:26" ht="14.25" customHeight="1">
      <c r="A61" s="344"/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</row>
    <row r="62" spans="1:26" ht="14.25" customHeight="1">
      <c r="A62" s="344"/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</row>
    <row r="63" spans="1:26" ht="14.25" customHeight="1">
      <c r="A63" s="344"/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</row>
    <row r="64" spans="1:26" ht="14.25" customHeight="1">
      <c r="A64" s="344"/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</row>
    <row r="65" spans="1:26" ht="14.25" customHeight="1">
      <c r="A65" s="344"/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</row>
    <row r="66" spans="1:26" ht="14.25" customHeight="1">
      <c r="A66" s="344"/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</row>
    <row r="67" spans="1:26" ht="14.25" customHeight="1">
      <c r="A67" s="344"/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</row>
    <row r="68" spans="1:26" ht="14.25" customHeight="1">
      <c r="A68" s="344"/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pans="1:26" ht="14.25" customHeight="1">
      <c r="A69" s="344"/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pans="1:26" ht="14.25" customHeight="1">
      <c r="A70" s="344"/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pans="1:26" ht="14.25" customHeight="1">
      <c r="A71" s="344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pans="1:26" ht="14.25" customHeight="1">
      <c r="A72" s="344"/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pans="1:26" ht="14.25" customHeight="1">
      <c r="A73" s="344"/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pans="1:26" ht="14.25" customHeight="1">
      <c r="A74" s="344"/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pans="1:26" ht="14.25" customHeight="1">
      <c r="A75" s="344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pans="1:26" ht="14.25" customHeight="1">
      <c r="A76" s="344"/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pans="1:26" ht="14.25" customHeight="1">
      <c r="A77" s="344"/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pans="1:26" ht="14.25" customHeight="1">
      <c r="A78" s="344"/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pans="1:26" ht="14.25" customHeight="1">
      <c r="A79" s="344"/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pans="1:26" ht="14.25" customHeight="1">
      <c r="A80" s="344"/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pans="1:26" ht="14.25" customHeight="1">
      <c r="A81" s="344"/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pans="1:26" ht="14.25" customHeight="1">
      <c r="A82" s="344"/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pans="1:26" ht="14.25" customHeight="1">
      <c r="A83" s="344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pans="1:26" ht="14.25" customHeight="1">
      <c r="A84" s="344"/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pans="1:26" ht="14.25" customHeight="1">
      <c r="A85" s="344"/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pans="1:26" ht="14.25" customHeight="1">
      <c r="A86" s="344"/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pans="1:26" ht="14.25" customHeight="1">
      <c r="A87" s="344"/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pans="1:26" ht="14.25" customHeight="1">
      <c r="A88" s="344"/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pans="1:26" ht="14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pans="1:26" ht="14.25" customHeight="1">
      <c r="A90" s="344"/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pans="1:26" ht="14.25" customHeight="1">
      <c r="A91" s="344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pans="1:26" ht="14.25" customHeight="1">
      <c r="A92" s="344"/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pans="1:26" ht="14.25" customHeight="1">
      <c r="A93" s="344"/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pans="1:26" ht="14.25" customHeight="1">
      <c r="A94" s="344"/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pans="1:26" ht="14.25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pans="1:26" ht="14.25" customHeight="1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pans="1:26" ht="14.25" customHeight="1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pans="1:26" ht="14.25" customHeight="1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pans="1:26" ht="14.25" customHeight="1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pans="1:26" ht="14.25" customHeight="1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pans="1:26" ht="14.25" customHeight="1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pans="1:26" ht="14.25" customHeight="1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pans="1:26" ht="14.25" customHeight="1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pans="1:26" ht="14.25" customHeight="1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pans="1:26" ht="14.25" customHeight="1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pans="1:26" ht="14.25" customHeight="1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pans="1:26" ht="14.25" customHeight="1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pans="1:26" ht="14.25" customHeight="1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pans="1:26" ht="14.25" customHeight="1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pans="1:26" ht="14.25" customHeight="1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pans="1:26" ht="14.25" customHeight="1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pans="1:26" ht="14.25" customHeight="1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pans="1:26" ht="14.25" customHeight="1">
      <c r="A113" s="344"/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pans="1:26" ht="14.25" customHeight="1">
      <c r="A114" s="344"/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pans="1:26" ht="14.25" customHeight="1">
      <c r="A115" s="344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pans="1:26" ht="14.25" customHeight="1">
      <c r="A116" s="344"/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pans="1:26" ht="14.25" customHeight="1">
      <c r="A117" s="344"/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pans="1:26" ht="14.25" customHeight="1">
      <c r="A118" s="344"/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pans="1:26" ht="14.25" customHeight="1">
      <c r="A119" s="344"/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pans="1:26" ht="14.25" customHeight="1">
      <c r="A120" s="344"/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pans="1:26" ht="14.25" customHeight="1">
      <c r="A121" s="344"/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pans="1:26" ht="14.25" customHeight="1">
      <c r="A122" s="344"/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pans="1:26" ht="14.25" customHeight="1">
      <c r="A123" s="344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pans="1:26" ht="14.25" customHeight="1">
      <c r="A124" s="344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pans="1:26" ht="14.25" customHeight="1">
      <c r="A125" s="344"/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pans="1:26" ht="14.25" customHeight="1">
      <c r="A126" s="344"/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pans="1:26" ht="14.25" customHeight="1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pans="1:26" ht="14.25" customHeight="1">
      <c r="A128" s="344"/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pans="1:26" ht="14.25" customHeight="1">
      <c r="A129" s="344"/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pans="1:26" ht="14.25" customHeight="1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pans="1:26" ht="14.25" customHeight="1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pans="1:26" ht="14.25" customHeight="1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pans="1:26" ht="14.25" customHeight="1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pans="1:26" ht="14.25" customHeight="1">
      <c r="A134" s="344"/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pans="1:26" ht="14.25" customHeight="1">
      <c r="A135" s="344"/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pans="1:26" ht="14.25" customHeight="1">
      <c r="A136" s="344"/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pans="1:26" ht="14.25" customHeight="1">
      <c r="A137" s="344"/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pans="1:26" ht="14.25" customHeight="1">
      <c r="A138" s="344"/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pans="1:26" ht="14.25" customHeight="1">
      <c r="A139" s="344"/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pans="1:26" ht="14.25" customHeight="1">
      <c r="A140" s="344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pans="1:26" ht="14.25" customHeight="1">
      <c r="A141" s="344"/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pans="1:26" ht="14.25" customHeight="1">
      <c r="A142" s="344"/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pans="1:26" ht="14.25" customHeight="1">
      <c r="A143" s="344"/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pans="1:26" ht="14.25" customHeight="1">
      <c r="A144" s="344"/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pans="1:26" ht="14.25" customHeight="1">
      <c r="A145" s="344"/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pans="1:26" ht="14.25" customHeight="1">
      <c r="A146" s="344"/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pans="1:26" ht="14.25" customHeight="1">
      <c r="A147" s="344"/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pans="1:26" ht="14.25" customHeight="1">
      <c r="A148" s="344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pans="1:26" ht="14.25" customHeight="1">
      <c r="A149" s="344"/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pans="1:26" ht="14.25" customHeight="1">
      <c r="A150" s="344"/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pans="1:26" ht="14.25" customHeight="1">
      <c r="A151" s="344"/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pans="1:26" ht="14.25" customHeight="1">
      <c r="A152" s="344"/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pans="1:26" ht="14.25" customHeight="1">
      <c r="A153" s="344"/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pans="1:26" ht="14.25" customHeight="1">
      <c r="A154" s="344"/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pans="1:26" ht="14.25" customHeight="1">
      <c r="A155" s="344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pans="1:26" ht="14.25" customHeight="1">
      <c r="A156" s="344"/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pans="1:26" ht="14.25" customHeight="1">
      <c r="A157" s="344"/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pans="1:26" ht="14.25" customHeight="1">
      <c r="A158" s="344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pans="1:26" ht="14.25" customHeight="1">
      <c r="A159" s="344"/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pans="1:26" ht="14.25" customHeight="1">
      <c r="A160" s="344"/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pans="1:26" ht="14.25" customHeight="1">
      <c r="A161" s="344"/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pans="1:26" ht="14.25" customHeight="1">
      <c r="A162" s="344"/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pans="1:26" ht="14.25" customHeight="1">
      <c r="A163" s="344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pans="1:26" ht="14.25" customHeight="1">
      <c r="A164" s="344"/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pans="1:26" ht="14.25" customHeight="1">
      <c r="A165" s="344"/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pans="1:26" ht="14.25" customHeight="1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pans="1:26" ht="14.25" customHeight="1">
      <c r="A167" s="344"/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pans="1:26" ht="14.25" customHeight="1">
      <c r="A168" s="344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pans="1:26" ht="14.25" customHeight="1">
      <c r="A169" s="344"/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pans="1:26" ht="14.25" customHeight="1">
      <c r="A170" s="344"/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pans="1:26" ht="14.25" customHeight="1">
      <c r="A171" s="344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pans="1:26" ht="14.25" customHeight="1">
      <c r="A172" s="344"/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pans="1:26" ht="14.25" customHeight="1">
      <c r="A173" s="344"/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pans="1:26" ht="14.25" customHeight="1">
      <c r="A174" s="344"/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pans="1:26" ht="14.25" customHeight="1">
      <c r="A175" s="344"/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pans="1:26" ht="14.25" customHeight="1">
      <c r="A176" s="344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pans="1:26" ht="14.25" customHeight="1">
      <c r="A177" s="344"/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pans="1:26" ht="14.25" customHeight="1">
      <c r="A178" s="344"/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pans="1:26" ht="14.25" customHeight="1">
      <c r="A179" s="344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pans="1:26" ht="14.25" customHeight="1">
      <c r="A180" s="344"/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pans="1:26" ht="14.25" customHeight="1">
      <c r="A181" s="344"/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pans="1:26" ht="14.25" customHeight="1">
      <c r="A182" s="344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pans="1:26" ht="14.25" customHeight="1">
      <c r="A183" s="344"/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pans="1:26" ht="14.25" customHeight="1">
      <c r="A184" s="344"/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pans="1:26" ht="14.25" customHeight="1">
      <c r="A185" s="344"/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pans="1:26" ht="14.25" customHeight="1">
      <c r="A186" s="344"/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pans="1:26" ht="14.25" customHeight="1">
      <c r="A187" s="344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pans="1:26" ht="14.25" customHeight="1">
      <c r="A188" s="344"/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pans="1:26" ht="14.25" customHeight="1">
      <c r="A189" s="344"/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pans="1:26" ht="14.25" customHeight="1">
      <c r="A190" s="344"/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pans="1:26" ht="14.25" customHeight="1">
      <c r="A191" s="344"/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pans="1:26" ht="14.25" customHeight="1">
      <c r="A192" s="344"/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pans="1:26" ht="14.25" customHeight="1">
      <c r="A193" s="344"/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pans="1:26" ht="14.25" customHeight="1">
      <c r="A194" s="344"/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pans="1:26" ht="14.25" customHeight="1">
      <c r="A195" s="344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pans="1:26" ht="14.25" customHeight="1">
      <c r="A196" s="344"/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pans="1:26" ht="14.25" customHeight="1">
      <c r="A197" s="344"/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pans="1:26" ht="14.25" customHeight="1">
      <c r="A198" s="344"/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pans="1:26" ht="14.25" customHeight="1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pans="1:26" ht="14.25" customHeight="1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pans="1:26" ht="14.25" customHeight="1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pans="1:26" ht="14.25" customHeight="1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pans="1:26" ht="14.25" customHeight="1">
      <c r="A203" s="344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pans="1:26" ht="14.25" customHeight="1">
      <c r="A204" s="344"/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pans="1:26" ht="14.25" customHeight="1">
      <c r="A205" s="344"/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pans="1:26" ht="14.25" customHeight="1">
      <c r="A206" s="344"/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pans="1:26" ht="14.25" customHeight="1">
      <c r="A207" s="344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pans="1:26" ht="14.25" customHeight="1">
      <c r="A208" s="344"/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pans="1:26" ht="14.25" customHeight="1">
      <c r="A209" s="344"/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pans="1:26" ht="14.25" customHeight="1">
      <c r="A210" s="344"/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pans="1:26" ht="14.25" customHeight="1">
      <c r="A211" s="344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pans="1:26" ht="14.25" customHeight="1">
      <c r="A212" s="344"/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pans="1:26" ht="14.25" customHeight="1">
      <c r="A213" s="344"/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pans="1:26" ht="14.25" customHeight="1">
      <c r="A214" s="344"/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pans="1:26" ht="14.25" customHeight="1">
      <c r="A215" s="344"/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pans="1:26" ht="14.25" customHeight="1">
      <c r="A216" s="344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pans="1:26" ht="14.25" customHeight="1">
      <c r="A217" s="344"/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pans="1:26" ht="14.25" customHeight="1">
      <c r="A218" s="344"/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pans="1:26" ht="14.25" customHeight="1">
      <c r="A219" s="344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pans="1:26" ht="14.25" customHeight="1">
      <c r="A220" s="344"/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pans="1:26" ht="14.25" customHeight="1">
      <c r="A221" s="290"/>
      <c r="B221" s="290"/>
      <c r="C221" s="290"/>
      <c r="D221" s="290"/>
      <c r="E221" s="290"/>
      <c r="F221" s="290"/>
      <c r="G221" s="290"/>
      <c r="H221" s="290"/>
      <c r="I221" s="290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</row>
    <row r="222" spans="1:26" ht="14.25" customHeight="1">
      <c r="A222" s="290"/>
      <c r="B222" s="290"/>
      <c r="C222" s="290"/>
      <c r="D222" s="290"/>
      <c r="E222" s="290"/>
      <c r="F222" s="290"/>
      <c r="G222" s="290"/>
      <c r="H222" s="290"/>
      <c r="I222" s="290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</row>
    <row r="223" spans="1:26" ht="14.25" customHeight="1">
      <c r="A223" s="290"/>
      <c r="B223" s="290"/>
      <c r="C223" s="290"/>
      <c r="D223" s="290"/>
      <c r="E223" s="290"/>
      <c r="F223" s="290"/>
      <c r="G223" s="290"/>
      <c r="H223" s="290"/>
      <c r="I223" s="290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</row>
    <row r="224" spans="1:26" ht="14.25" customHeight="1">
      <c r="A224" s="290"/>
      <c r="B224" s="290"/>
      <c r="C224" s="290"/>
      <c r="D224" s="290"/>
      <c r="E224" s="290"/>
      <c r="F224" s="290"/>
      <c r="G224" s="290"/>
      <c r="H224" s="290"/>
      <c r="I224" s="290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</row>
    <row r="225" spans="1:26" ht="14.25" customHeight="1">
      <c r="A225" s="290"/>
      <c r="B225" s="290"/>
      <c r="C225" s="290"/>
      <c r="D225" s="290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</row>
    <row r="226" spans="1:26" ht="14.25" customHeight="1">
      <c r="A226" s="290"/>
      <c r="B226" s="290"/>
      <c r="C226" s="290"/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</row>
    <row r="227" spans="1:26" ht="14.25" customHeight="1">
      <c r="A227" s="290"/>
      <c r="B227" s="290"/>
      <c r="C227" s="290"/>
      <c r="D227" s="290"/>
      <c r="E227" s="290"/>
      <c r="F227" s="290"/>
      <c r="G227" s="290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</row>
    <row r="228" spans="1:26" ht="14.25" customHeight="1">
      <c r="A228" s="290"/>
      <c r="B228" s="290"/>
      <c r="C228" s="290"/>
      <c r="D228" s="290"/>
      <c r="E228" s="290"/>
      <c r="F228" s="290"/>
      <c r="G228" s="290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</row>
    <row r="229" spans="1:26" ht="14.25" customHeight="1">
      <c r="A229" s="290"/>
      <c r="B229" s="290"/>
      <c r="C229" s="290"/>
      <c r="D229" s="290"/>
      <c r="E229" s="290"/>
      <c r="F229" s="290"/>
      <c r="G229" s="290"/>
      <c r="H229" s="290"/>
      <c r="I229" s="290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</row>
    <row r="230" spans="1:26" ht="14.25" customHeight="1">
      <c r="A230" s="290"/>
      <c r="B230" s="290"/>
      <c r="C230" s="290"/>
      <c r="D230" s="290"/>
      <c r="E230" s="290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</row>
    <row r="231" spans="1:26" ht="14.25" customHeight="1">
      <c r="A231" s="290"/>
      <c r="B231" s="290"/>
      <c r="C231" s="290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</row>
    <row r="232" spans="1:26" ht="14.25" customHeight="1">
      <c r="A232" s="290"/>
      <c r="B232" s="290"/>
      <c r="C232" s="290"/>
      <c r="D232" s="290"/>
      <c r="E232" s="290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</row>
    <row r="233" spans="1:26" ht="14.25" customHeight="1">
      <c r="A233" s="290"/>
      <c r="B233" s="290"/>
      <c r="C233" s="290"/>
      <c r="D233" s="290"/>
      <c r="E233" s="290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</row>
    <row r="234" spans="1:26" ht="14.25" customHeight="1">
      <c r="A234" s="290"/>
      <c r="B234" s="290"/>
      <c r="C234" s="290"/>
      <c r="D234" s="290"/>
      <c r="E234" s="290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</row>
    <row r="235" spans="1:26" ht="14.25" customHeight="1">
      <c r="A235" s="290"/>
      <c r="B235" s="290"/>
      <c r="C235" s="290"/>
      <c r="D235" s="290"/>
      <c r="E235" s="290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</row>
    <row r="236" spans="1:26" ht="14.25" customHeight="1">
      <c r="A236" s="290"/>
      <c r="B236" s="290"/>
      <c r="C236" s="290"/>
      <c r="D236" s="290"/>
      <c r="E236" s="290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</row>
    <row r="237" spans="1:26" ht="14.25" customHeight="1">
      <c r="A237" s="290"/>
      <c r="B237" s="290"/>
      <c r="C237" s="290"/>
      <c r="D237" s="290"/>
      <c r="E237" s="290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</row>
    <row r="238" spans="1:26" ht="14.25" customHeight="1">
      <c r="A238" s="290"/>
      <c r="B238" s="290"/>
      <c r="C238" s="290"/>
      <c r="D238" s="290"/>
      <c r="E238" s="290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</row>
    <row r="239" spans="1:26" ht="14.25" customHeight="1">
      <c r="A239" s="290"/>
      <c r="B239" s="290"/>
      <c r="C239" s="290"/>
      <c r="D239" s="290"/>
      <c r="E239" s="290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</row>
    <row r="240" spans="1:26" ht="14.25" customHeight="1">
      <c r="A240" s="290"/>
      <c r="B240" s="290"/>
      <c r="C240" s="290"/>
      <c r="D240" s="290"/>
      <c r="E240" s="290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</row>
    <row r="241" spans="1:26" ht="14.25" customHeight="1">
      <c r="A241" s="290"/>
      <c r="B241" s="290"/>
      <c r="C241" s="290"/>
      <c r="D241" s="290"/>
      <c r="E241" s="290"/>
      <c r="F241" s="290"/>
      <c r="G241" s="290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</row>
    <row r="242" spans="1:26" ht="14.25" customHeight="1">
      <c r="A242" s="290"/>
      <c r="B242" s="290"/>
      <c r="C242" s="290"/>
      <c r="D242" s="290"/>
      <c r="E242" s="290"/>
      <c r="F242" s="290"/>
      <c r="G242" s="290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</row>
    <row r="243" spans="1:26" ht="14.25" customHeight="1">
      <c r="A243" s="290"/>
      <c r="B243" s="290"/>
      <c r="C243" s="290"/>
      <c r="D243" s="290"/>
      <c r="E243" s="290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</row>
    <row r="244" spans="1:26" ht="14.25" customHeight="1">
      <c r="A244" s="290"/>
      <c r="B244" s="290"/>
      <c r="C244" s="290"/>
      <c r="D244" s="290"/>
      <c r="E244" s="290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</row>
    <row r="245" spans="1:26" ht="14.25" customHeight="1">
      <c r="A245" s="290"/>
      <c r="B245" s="290"/>
      <c r="C245" s="290"/>
      <c r="D245" s="290"/>
      <c r="E245" s="290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</row>
    <row r="246" spans="1:26" ht="14.25" customHeight="1">
      <c r="A246" s="290"/>
      <c r="B246" s="290"/>
      <c r="C246" s="290"/>
      <c r="D246" s="290"/>
      <c r="E246" s="290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</row>
    <row r="247" spans="1:26" ht="14.25" customHeight="1">
      <c r="A247" s="290"/>
      <c r="B247" s="290"/>
      <c r="C247" s="290"/>
      <c r="D247" s="290"/>
      <c r="E247" s="290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</row>
    <row r="248" spans="1:26" ht="14.25" customHeight="1">
      <c r="A248" s="290"/>
      <c r="B248" s="290"/>
      <c r="C248" s="290"/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</row>
    <row r="249" spans="1:26" ht="14.25" customHeight="1">
      <c r="A249" s="290"/>
      <c r="B249" s="290"/>
      <c r="C249" s="290"/>
      <c r="D249" s="290"/>
      <c r="E249" s="290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</row>
    <row r="250" spans="1:26" ht="14.25" customHeight="1">
      <c r="A250" s="290"/>
      <c r="B250" s="290"/>
      <c r="C250" s="290"/>
      <c r="D250" s="290"/>
      <c r="E250" s="290"/>
      <c r="F250" s="290"/>
      <c r="G250" s="290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</row>
    <row r="251" spans="1:26" ht="14.25" customHeight="1">
      <c r="A251" s="290"/>
      <c r="B251" s="290"/>
      <c r="C251" s="290"/>
      <c r="D251" s="290"/>
      <c r="E251" s="290"/>
      <c r="F251" s="290"/>
      <c r="G251" s="290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</row>
    <row r="252" spans="1:26" ht="14.25" customHeight="1">
      <c r="A252" s="290"/>
      <c r="B252" s="290"/>
      <c r="C252" s="290"/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</row>
    <row r="253" spans="1:26" ht="14.25" customHeight="1">
      <c r="A253" s="290"/>
      <c r="B253" s="290"/>
      <c r="C253" s="290"/>
      <c r="D253" s="290"/>
      <c r="E253" s="290"/>
      <c r="F253" s="290"/>
      <c r="G253" s="290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</row>
    <row r="254" spans="1:26" ht="14.25" customHeight="1">
      <c r="A254" s="290"/>
      <c r="B254" s="290"/>
      <c r="C254" s="290"/>
      <c r="D254" s="290"/>
      <c r="E254" s="290"/>
      <c r="F254" s="290"/>
      <c r="G254" s="290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</row>
    <row r="255" spans="1:26" ht="14.25" customHeight="1">
      <c r="A255" s="290"/>
      <c r="B255" s="290"/>
      <c r="C255" s="290"/>
      <c r="D255" s="290"/>
      <c r="E255" s="290"/>
      <c r="F255" s="290"/>
      <c r="G255" s="290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</row>
    <row r="256" spans="1:26" ht="14.25" customHeight="1">
      <c r="A256" s="290"/>
      <c r="B256" s="290"/>
      <c r="C256" s="290"/>
      <c r="D256" s="290"/>
      <c r="E256" s="290"/>
      <c r="F256" s="290"/>
      <c r="G256" s="290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</row>
    <row r="257" spans="1:26" ht="14.25" customHeight="1">
      <c r="A257" s="290"/>
      <c r="B257" s="290"/>
      <c r="C257" s="290"/>
      <c r="D257" s="290"/>
      <c r="E257" s="290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</row>
    <row r="258" spans="1:26" ht="14.25" customHeight="1">
      <c r="A258" s="290"/>
      <c r="B258" s="290"/>
      <c r="C258" s="290"/>
      <c r="D258" s="290"/>
      <c r="E258" s="290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</row>
    <row r="259" spans="1:26" ht="14.25" customHeight="1">
      <c r="A259" s="290"/>
      <c r="B259" s="290"/>
      <c r="C259" s="290"/>
      <c r="D259" s="290"/>
      <c r="E259" s="290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</row>
    <row r="260" spans="1:26" ht="14.25" customHeight="1">
      <c r="A260" s="290"/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</row>
    <row r="261" spans="1:26" ht="14.25" customHeight="1">
      <c r="A261" s="290"/>
      <c r="B261" s="290"/>
      <c r="C261" s="290"/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</row>
    <row r="262" spans="1:26" ht="14.25" customHeight="1">
      <c r="A262" s="290"/>
      <c r="B262" s="290"/>
      <c r="C262" s="290"/>
      <c r="D262" s="290"/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</row>
    <row r="263" spans="1:26" ht="14.25" customHeight="1">
      <c r="A263" s="290"/>
      <c r="B263" s="290"/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</row>
    <row r="264" spans="1:26" ht="14.25" customHeight="1">
      <c r="A264" s="290"/>
      <c r="B264" s="290"/>
      <c r="C264" s="290"/>
      <c r="D264" s="290"/>
      <c r="E264" s="290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</row>
    <row r="265" spans="1:26" ht="14.25" customHeight="1">
      <c r="A265" s="290"/>
      <c r="B265" s="290"/>
      <c r="C265" s="290"/>
      <c r="D265" s="290"/>
      <c r="E265" s="290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</row>
    <row r="266" spans="1:26" ht="14.25" customHeight="1">
      <c r="A266" s="290"/>
      <c r="B266" s="290"/>
      <c r="C266" s="290"/>
      <c r="D266" s="290"/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</row>
    <row r="267" spans="1:26" ht="14.25" customHeight="1">
      <c r="A267" s="290"/>
      <c r="B267" s="290"/>
      <c r="C267" s="290"/>
      <c r="D267" s="290"/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</row>
    <row r="268" spans="1:26" ht="14.25" customHeight="1">
      <c r="A268" s="290"/>
      <c r="B268" s="290"/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</row>
    <row r="269" spans="1:26" ht="14.25" customHeight="1">
      <c r="A269" s="290"/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</row>
    <row r="270" spans="1:26" ht="14.25" customHeight="1">
      <c r="A270" s="290"/>
      <c r="B270" s="290"/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</row>
    <row r="271" spans="1:26" ht="14.25" customHeight="1">
      <c r="A271" s="290"/>
      <c r="B271" s="290"/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</row>
    <row r="272" spans="1:26" ht="14.25" customHeight="1">
      <c r="A272" s="290"/>
      <c r="B272" s="290"/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</row>
    <row r="273" spans="1:26" ht="14.25" customHeight="1">
      <c r="A273" s="290"/>
      <c r="B273" s="290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</row>
    <row r="274" spans="1:26" ht="14.25" customHeight="1">
      <c r="A274" s="290"/>
      <c r="B274" s="290"/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</row>
    <row r="275" spans="1:26" ht="14.25" customHeight="1">
      <c r="A275" s="290"/>
      <c r="B275" s="290"/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</row>
    <row r="276" spans="1:26" ht="14.25" customHeight="1">
      <c r="A276" s="290"/>
      <c r="B276" s="290"/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</row>
    <row r="277" spans="1:26" ht="14.25" customHeight="1">
      <c r="A277" s="290"/>
      <c r="B277" s="290"/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</row>
    <row r="278" spans="1:26" ht="14.25" customHeight="1">
      <c r="A278" s="290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</row>
    <row r="279" spans="1:26" ht="14.25" customHeight="1">
      <c r="A279" s="290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</row>
    <row r="280" spans="1:26" ht="14.25" customHeight="1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</row>
    <row r="281" spans="1:26" ht="14.25" customHeight="1">
      <c r="A281" s="290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</row>
    <row r="282" spans="1:26" ht="14.25" customHeight="1">
      <c r="A282" s="290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</row>
    <row r="283" spans="1:26" ht="14.25" customHeight="1">
      <c r="A283" s="290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</row>
    <row r="284" spans="1:26" ht="14.25" customHeight="1">
      <c r="A284" s="290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</row>
    <row r="285" spans="1:26" ht="14.25" customHeight="1">
      <c r="A285" s="290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</row>
    <row r="286" spans="1:26" ht="14.25" customHeight="1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ht="14.25" customHeight="1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ht="14.25" customHeight="1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ht="14.25" customHeight="1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ht="14.25" customHeight="1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ht="14.25" customHeight="1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ht="14.25" customHeight="1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ht="14.25" customHeight="1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ht="14.25" customHeight="1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ht="14.25" customHeight="1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ht="14.25" customHeight="1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ht="14.25" customHeight="1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ht="14.25" customHeight="1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ht="14.25" customHeight="1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ht="14.25" customHeight="1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ht="14.25" customHeight="1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ht="14.25" customHeight="1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ht="14.25" customHeight="1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ht="14.25" customHeight="1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ht="14.25" customHeight="1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ht="14.25" customHeight="1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ht="14.25" customHeight="1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ht="14.25" customHeight="1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ht="14.25" customHeight="1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ht="14.25" customHeight="1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ht="14.25" customHeight="1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ht="14.25" customHeight="1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ht="14.25" customHeight="1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ht="14.25" customHeight="1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ht="14.25" customHeight="1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ht="14.25" customHeight="1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ht="14.25" customHeight="1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ht="14.25" customHeight="1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ht="14.25" customHeight="1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ht="14.25" customHeight="1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ht="14.25" customHeight="1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ht="14.25" customHeight="1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ht="14.25" customHeight="1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ht="14.25" customHeight="1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ht="14.25" customHeight="1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ht="14.25" customHeight="1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ht="14.25" customHeight="1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ht="14.25" customHeight="1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ht="14.25" customHeight="1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ht="14.25" customHeight="1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ht="14.25" customHeight="1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ht="14.25" customHeight="1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ht="14.25" customHeight="1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ht="14.25" customHeight="1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ht="14.25" customHeight="1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ht="14.25" customHeight="1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ht="14.25" customHeight="1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ht="14.25" customHeight="1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ht="14.25" customHeight="1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ht="14.25" customHeight="1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ht="14.25" customHeight="1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ht="14.25" customHeight="1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ht="14.25" customHeight="1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ht="14.25" customHeight="1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ht="14.25" customHeight="1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ht="14.25" customHeight="1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ht="14.25" customHeight="1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ht="14.25" customHeight="1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ht="14.25" customHeight="1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ht="14.25" customHeight="1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ht="14.25" customHeight="1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ht="14.25" customHeight="1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ht="14.25" customHeight="1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ht="14.25" customHeight="1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ht="14.25" customHeight="1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ht="14.25" customHeight="1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ht="14.25" customHeight="1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ht="14.25" customHeight="1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ht="14.25" customHeight="1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ht="14.25" customHeight="1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ht="14.25" customHeight="1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ht="14.25" customHeight="1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ht="14.25" customHeight="1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ht="14.25" customHeight="1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ht="14.25" customHeight="1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ht="14.25" customHeight="1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ht="14.25" customHeight="1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ht="14.25" customHeight="1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ht="14.25" customHeight="1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ht="14.25" customHeight="1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ht="14.25" customHeight="1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ht="14.25" customHeight="1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ht="14.25" customHeight="1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ht="14.25" customHeight="1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ht="14.25" customHeight="1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ht="14.25" customHeight="1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ht="14.25" customHeight="1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ht="14.25" customHeight="1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ht="14.25" customHeight="1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ht="14.25" customHeight="1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ht="14.25" customHeight="1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ht="14.25" customHeight="1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ht="14.25" customHeight="1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ht="14.25" customHeight="1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ht="14.25" customHeight="1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ht="14.25" customHeight="1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ht="14.25" customHeight="1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ht="14.25" customHeight="1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ht="14.25" customHeight="1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ht="14.25" customHeight="1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ht="14.25" customHeight="1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ht="14.25" customHeight="1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ht="14.25" customHeight="1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ht="14.25" customHeight="1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ht="14.25" customHeight="1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ht="14.25" customHeight="1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ht="14.25" customHeight="1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ht="14.25" customHeight="1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ht="14.25" customHeight="1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ht="14.25" customHeight="1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ht="14.25" customHeight="1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ht="14.25" customHeight="1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ht="14.25" customHeight="1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ht="14.25" customHeight="1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ht="14.25" customHeight="1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ht="14.25" customHeight="1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ht="14.25" customHeight="1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ht="14.25" customHeight="1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ht="14.25" customHeight="1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ht="14.25" customHeight="1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ht="14.25" customHeight="1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ht="14.25" customHeight="1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ht="14.25" customHeight="1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ht="14.25" customHeight="1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ht="14.25" customHeight="1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ht="14.25" customHeight="1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ht="14.25" customHeight="1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ht="14.25" customHeight="1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ht="14.25" customHeight="1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ht="14.25" customHeight="1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ht="14.25" customHeight="1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ht="14.25" customHeight="1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ht="14.25" customHeight="1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ht="14.25" customHeight="1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ht="14.25" customHeight="1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ht="14.25" customHeight="1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ht="14.25" customHeight="1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ht="14.25" customHeight="1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ht="14.25" customHeight="1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ht="14.25" customHeight="1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ht="14.25" customHeight="1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ht="14.25" customHeight="1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ht="14.25" customHeight="1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ht="14.25" customHeight="1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ht="14.25" customHeight="1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ht="14.25" customHeight="1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ht="14.25" customHeight="1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ht="14.25" customHeight="1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ht="14.25" customHeight="1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ht="14.25" customHeight="1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ht="14.25" customHeight="1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ht="14.25" customHeight="1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ht="14.25" customHeight="1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ht="14.25" customHeight="1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ht="14.25" customHeight="1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ht="14.25" customHeight="1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ht="14.25" customHeight="1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ht="14.25" customHeight="1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ht="14.25" customHeight="1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ht="14.25" customHeight="1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ht="14.25" customHeight="1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ht="14.25" customHeight="1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ht="14.25" customHeight="1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ht="14.25" customHeight="1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ht="14.25" customHeight="1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ht="14.25" customHeight="1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ht="14.25" customHeight="1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ht="14.25" customHeight="1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ht="14.25" customHeight="1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ht="14.25" customHeight="1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ht="14.25" customHeight="1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ht="14.25" customHeight="1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ht="14.25" customHeight="1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ht="14.25" customHeight="1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ht="14.25" customHeight="1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ht="14.25" customHeight="1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ht="14.25" customHeight="1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ht="14.25" customHeight="1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ht="14.25" customHeight="1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ht="14.25" customHeight="1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ht="14.25" customHeight="1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ht="14.25" customHeight="1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ht="14.25" customHeight="1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ht="14.25" customHeight="1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ht="14.25" customHeight="1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ht="14.25" customHeight="1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ht="14.25" customHeight="1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ht="14.25" customHeight="1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ht="14.25" customHeight="1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ht="14.25" customHeight="1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ht="14.25" customHeight="1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ht="14.25" customHeight="1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ht="14.25" customHeight="1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ht="14.25" customHeight="1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ht="14.25" customHeight="1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ht="14.25" customHeight="1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ht="14.25" customHeight="1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ht="14.25" customHeight="1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ht="14.25" customHeight="1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ht="14.25" customHeight="1">
      <c r="A490" s="290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ht="14.25" customHeight="1">
      <c r="A491" s="290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ht="14.25" customHeight="1">
      <c r="A492" s="290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ht="14.25" customHeight="1">
      <c r="A493" s="290"/>
      <c r="B493" s="290"/>
      <c r="C493" s="290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ht="14.25" customHeight="1">
      <c r="A494" s="290"/>
      <c r="B494" s="290"/>
      <c r="C494" s="290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ht="14.25" customHeight="1">
      <c r="A495" s="290"/>
      <c r="B495" s="290"/>
      <c r="C495" s="290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ht="14.25" customHeight="1">
      <c r="A496" s="290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ht="14.25" customHeight="1">
      <c r="A497" s="290"/>
      <c r="B497" s="290"/>
      <c r="C497" s="290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ht="14.25" customHeight="1">
      <c r="A498" s="290"/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ht="14.25" customHeight="1">
      <c r="A499" s="290"/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ht="14.25" customHeight="1">
      <c r="A500" s="290"/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ht="14.25" customHeight="1">
      <c r="A501" s="290"/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ht="14.25" customHeight="1">
      <c r="A502" s="290"/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ht="14.25" customHeight="1">
      <c r="A503" s="290"/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ht="14.25" customHeight="1">
      <c r="A504" s="290"/>
      <c r="B504" s="290"/>
      <c r="C504" s="290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ht="14.25" customHeight="1">
      <c r="A505" s="290"/>
      <c r="B505" s="290"/>
      <c r="C505" s="290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ht="14.25" customHeight="1">
      <c r="A506" s="290"/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ht="14.25" customHeight="1">
      <c r="A507" s="290"/>
      <c r="B507" s="290"/>
      <c r="C507" s="290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ht="14.25" customHeight="1">
      <c r="A508" s="290"/>
      <c r="B508" s="290"/>
      <c r="C508" s="290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ht="14.25" customHeight="1">
      <c r="A509" s="290"/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ht="14.25" customHeight="1">
      <c r="A510" s="290"/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ht="14.25" customHeight="1">
      <c r="A511" s="290"/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ht="14.25" customHeight="1">
      <c r="A512" s="290"/>
      <c r="B512" s="290"/>
      <c r="C512" s="290"/>
      <c r="D512" s="290"/>
      <c r="E512" s="290"/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ht="14.25" customHeight="1">
      <c r="A513" s="290"/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ht="14.25" customHeight="1">
      <c r="A514" s="290"/>
      <c r="B514" s="290"/>
      <c r="C514" s="290"/>
      <c r="D514" s="290"/>
      <c r="E514" s="290"/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ht="14.25" customHeight="1">
      <c r="A515" s="290"/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ht="14.25" customHeight="1">
      <c r="A516" s="290"/>
      <c r="B516" s="290"/>
      <c r="C516" s="290"/>
      <c r="D516" s="290"/>
      <c r="E516" s="290"/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ht="14.25" customHeight="1">
      <c r="A517" s="290"/>
      <c r="B517" s="290"/>
      <c r="C517" s="290"/>
      <c r="D517" s="290"/>
      <c r="E517" s="290"/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ht="14.25" customHeight="1">
      <c r="A518" s="290"/>
      <c r="B518" s="290"/>
      <c r="C518" s="290"/>
      <c r="D518" s="290"/>
      <c r="E518" s="290"/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ht="14.25" customHeight="1">
      <c r="A519" s="290"/>
      <c r="B519" s="290"/>
      <c r="C519" s="290"/>
      <c r="D519" s="290"/>
      <c r="E519" s="290"/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ht="14.25" customHeight="1">
      <c r="A520" s="290"/>
      <c r="B520" s="290"/>
      <c r="C520" s="290"/>
      <c r="D520" s="290"/>
      <c r="E520" s="290"/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ht="14.25" customHeight="1">
      <c r="A521" s="290"/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ht="14.25" customHeight="1">
      <c r="A522" s="290"/>
      <c r="B522" s="290"/>
      <c r="C522" s="290"/>
      <c r="D522" s="290"/>
      <c r="E522" s="290"/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ht="14.25" customHeight="1">
      <c r="A523" s="290"/>
      <c r="B523" s="290"/>
      <c r="C523" s="290"/>
      <c r="D523" s="290"/>
      <c r="E523" s="290"/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ht="14.25" customHeight="1">
      <c r="A524" s="290"/>
      <c r="B524" s="290"/>
      <c r="C524" s="290"/>
      <c r="D524" s="290"/>
      <c r="E524" s="290"/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ht="14.25" customHeight="1">
      <c r="A525" s="290"/>
      <c r="B525" s="290"/>
      <c r="C525" s="290"/>
      <c r="D525" s="290"/>
      <c r="E525" s="290"/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ht="14.25" customHeight="1">
      <c r="A526" s="290"/>
      <c r="B526" s="290"/>
      <c r="C526" s="290"/>
      <c r="D526" s="290"/>
      <c r="E526" s="290"/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ht="14.25" customHeight="1">
      <c r="A527" s="290"/>
      <c r="B527" s="290"/>
      <c r="C527" s="290"/>
      <c r="D527" s="290"/>
      <c r="E527" s="290"/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ht="14.25" customHeight="1">
      <c r="A528" s="290"/>
      <c r="B528" s="290"/>
      <c r="C528" s="290"/>
      <c r="D528" s="290"/>
      <c r="E528" s="290"/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ht="14.25" customHeight="1">
      <c r="A529" s="290"/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ht="14.25" customHeight="1">
      <c r="A530" s="290"/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ht="14.25" customHeight="1">
      <c r="A531" s="290"/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ht="14.25" customHeight="1">
      <c r="A532" s="290"/>
      <c r="B532" s="290"/>
      <c r="C532" s="290"/>
      <c r="D532" s="290"/>
      <c r="E532" s="290"/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ht="14.25" customHeight="1">
      <c r="A533" s="290"/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ht="14.25" customHeight="1">
      <c r="A534" s="290"/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ht="14.25" customHeight="1">
      <c r="A535" s="290"/>
      <c r="B535" s="290"/>
      <c r="C535" s="290"/>
      <c r="D535" s="290"/>
      <c r="E535" s="290"/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ht="14.25" customHeight="1">
      <c r="A536" s="290"/>
      <c r="B536" s="290"/>
      <c r="C536" s="290"/>
      <c r="D536" s="290"/>
      <c r="E536" s="290"/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ht="14.25" customHeight="1">
      <c r="A537" s="290"/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ht="14.25" customHeight="1">
      <c r="A538" s="290"/>
      <c r="B538" s="290"/>
      <c r="C538" s="290"/>
      <c r="D538" s="290"/>
      <c r="E538" s="290"/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ht="14.25" customHeight="1">
      <c r="A539" s="290"/>
      <c r="B539" s="290"/>
      <c r="C539" s="290"/>
      <c r="D539" s="290"/>
      <c r="E539" s="290"/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ht="14.25" customHeight="1">
      <c r="A540" s="290"/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ht="14.25" customHeight="1">
      <c r="A541" s="290"/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ht="14.25" customHeight="1">
      <c r="A542" s="290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ht="14.25" customHeight="1">
      <c r="A543" s="290"/>
      <c r="B543" s="290"/>
      <c r="C543" s="290"/>
      <c r="D543" s="290"/>
      <c r="E543" s="290"/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ht="14.25" customHeight="1">
      <c r="A544" s="290"/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ht="14.25" customHeight="1">
      <c r="A545" s="290"/>
      <c r="B545" s="290"/>
      <c r="C545" s="290"/>
      <c r="D545" s="290"/>
      <c r="E545" s="290"/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ht="14.25" customHeight="1">
      <c r="A546" s="290"/>
      <c r="B546" s="290"/>
      <c r="C546" s="290"/>
      <c r="D546" s="290"/>
      <c r="E546" s="290"/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ht="14.25" customHeight="1">
      <c r="A547" s="290"/>
      <c r="B547" s="290"/>
      <c r="C547" s="290"/>
      <c r="D547" s="290"/>
      <c r="E547" s="290"/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ht="14.25" customHeight="1">
      <c r="A548" s="290"/>
      <c r="B548" s="290"/>
      <c r="C548" s="290"/>
      <c r="D548" s="290"/>
      <c r="E548" s="290"/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ht="14.25" customHeight="1">
      <c r="A549" s="290"/>
      <c r="B549" s="290"/>
      <c r="C549" s="290"/>
      <c r="D549" s="290"/>
      <c r="E549" s="290"/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ht="14.25" customHeight="1">
      <c r="A550" s="290"/>
      <c r="B550" s="290"/>
      <c r="C550" s="290"/>
      <c r="D550" s="290"/>
      <c r="E550" s="290"/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ht="14.25" customHeight="1">
      <c r="A551" s="290"/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ht="14.25" customHeight="1">
      <c r="A552" s="290"/>
      <c r="B552" s="290"/>
      <c r="C552" s="290"/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ht="14.25" customHeight="1">
      <c r="A553" s="290"/>
      <c r="B553" s="290"/>
      <c r="C553" s="290"/>
      <c r="D553" s="290"/>
      <c r="E553" s="290"/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ht="14.25" customHeight="1">
      <c r="A554" s="290"/>
      <c r="B554" s="290"/>
      <c r="C554" s="290"/>
      <c r="D554" s="290"/>
      <c r="E554" s="290"/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ht="14.25" customHeight="1">
      <c r="A555" s="290"/>
      <c r="B555" s="290"/>
      <c r="C555" s="290"/>
      <c r="D555" s="290"/>
      <c r="E555" s="290"/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ht="14.25" customHeight="1">
      <c r="A556" s="290"/>
      <c r="B556" s="290"/>
      <c r="C556" s="290"/>
      <c r="D556" s="290"/>
      <c r="E556" s="290"/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ht="14.25" customHeight="1">
      <c r="A557" s="290"/>
      <c r="B557" s="290"/>
      <c r="C557" s="290"/>
      <c r="D557" s="290"/>
      <c r="E557" s="290"/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ht="14.25" customHeight="1">
      <c r="A558" s="290"/>
      <c r="B558" s="290"/>
      <c r="C558" s="290"/>
      <c r="D558" s="290"/>
      <c r="E558" s="290"/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ht="14.25" customHeight="1">
      <c r="A559" s="290"/>
      <c r="B559" s="290"/>
      <c r="C559" s="290"/>
      <c r="D559" s="290"/>
      <c r="E559" s="290"/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ht="14.25" customHeight="1">
      <c r="A560" s="290"/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ht="14.25" customHeight="1">
      <c r="A561" s="290"/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ht="14.25" customHeight="1">
      <c r="A562" s="290"/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ht="14.25" customHeight="1">
      <c r="A563" s="290"/>
      <c r="B563" s="290"/>
      <c r="C563" s="290"/>
      <c r="D563" s="290"/>
      <c r="E563" s="290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ht="14.25" customHeight="1">
      <c r="A564" s="290"/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ht="14.25" customHeight="1">
      <c r="A565" s="290"/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ht="14.25" customHeight="1">
      <c r="A566" s="290"/>
      <c r="B566" s="290"/>
      <c r="C566" s="290"/>
      <c r="D566" s="290"/>
      <c r="E566" s="290"/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ht="14.25" customHeight="1">
      <c r="A567" s="290"/>
      <c r="B567" s="290"/>
      <c r="C567" s="290"/>
      <c r="D567" s="290"/>
      <c r="E567" s="290"/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ht="14.25" customHeight="1">
      <c r="A568" s="290"/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ht="14.25" customHeight="1">
      <c r="A569" s="290"/>
      <c r="B569" s="290"/>
      <c r="C569" s="290"/>
      <c r="D569" s="290"/>
      <c r="E569" s="290"/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ht="14.25" customHeight="1">
      <c r="A570" s="290"/>
      <c r="B570" s="290"/>
      <c r="C570" s="290"/>
      <c r="D570" s="290"/>
      <c r="E570" s="290"/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ht="14.25" customHeight="1">
      <c r="A571" s="290"/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ht="14.25" customHeight="1">
      <c r="A572" s="290"/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ht="14.25" customHeight="1">
      <c r="A573" s="290"/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ht="14.25" customHeight="1">
      <c r="A574" s="290"/>
      <c r="B574" s="290"/>
      <c r="C574" s="290"/>
      <c r="D574" s="290"/>
      <c r="E574" s="290"/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ht="14.25" customHeight="1">
      <c r="A575" s="290"/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ht="14.25" customHeight="1">
      <c r="A576" s="290"/>
      <c r="B576" s="290"/>
      <c r="C576" s="290"/>
      <c r="D576" s="290"/>
      <c r="E576" s="290"/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ht="14.25" customHeight="1">
      <c r="A577" s="290"/>
      <c r="B577" s="290"/>
      <c r="C577" s="290"/>
      <c r="D577" s="290"/>
      <c r="E577" s="290"/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ht="14.25" customHeight="1">
      <c r="A578" s="290"/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ht="14.25" customHeight="1">
      <c r="A579" s="290"/>
      <c r="B579" s="290"/>
      <c r="C579" s="290"/>
      <c r="D579" s="290"/>
      <c r="E579" s="290"/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ht="14.25" customHeight="1">
      <c r="A580" s="290"/>
      <c r="B580" s="290"/>
      <c r="C580" s="290"/>
      <c r="D580" s="290"/>
      <c r="E580" s="290"/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ht="14.25" customHeight="1">
      <c r="A581" s="290"/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ht="14.25" customHeight="1">
      <c r="A582" s="290"/>
      <c r="B582" s="290"/>
      <c r="C582" s="290"/>
      <c r="D582" s="290"/>
      <c r="E582" s="290"/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ht="14.25" customHeight="1">
      <c r="A583" s="290"/>
      <c r="B583" s="290"/>
      <c r="C583" s="290"/>
      <c r="D583" s="290"/>
      <c r="E583" s="290"/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ht="14.25" customHeight="1">
      <c r="A584" s="290"/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ht="14.25" customHeight="1">
      <c r="A585" s="290"/>
      <c r="B585" s="290"/>
      <c r="C585" s="290"/>
      <c r="D585" s="290"/>
      <c r="E585" s="290"/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ht="14.25" customHeight="1">
      <c r="A586" s="290"/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ht="14.25" customHeight="1">
      <c r="A587" s="290"/>
      <c r="B587" s="290"/>
      <c r="C587" s="290"/>
      <c r="D587" s="290"/>
      <c r="E587" s="290"/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ht="14.25" customHeight="1">
      <c r="A588" s="290"/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ht="14.25" customHeight="1">
      <c r="A589" s="290"/>
      <c r="B589" s="290"/>
      <c r="C589" s="290"/>
      <c r="D589" s="290"/>
      <c r="E589" s="290"/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ht="14.25" customHeight="1">
      <c r="A590" s="290"/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ht="14.25" customHeight="1">
      <c r="A591" s="290"/>
      <c r="B591" s="290"/>
      <c r="C591" s="290"/>
      <c r="D591" s="290"/>
      <c r="E591" s="290"/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ht="14.25" customHeight="1">
      <c r="A592" s="290"/>
      <c r="B592" s="290"/>
      <c r="C592" s="290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ht="14.25" customHeight="1">
      <c r="A593" s="290"/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ht="14.25" customHeight="1">
      <c r="A594" s="290"/>
      <c r="B594" s="290"/>
      <c r="C594" s="290"/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ht="14.25" customHeight="1">
      <c r="A595" s="290"/>
      <c r="B595" s="290"/>
      <c r="C595" s="290"/>
      <c r="D595" s="290"/>
      <c r="E595" s="290"/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ht="14.25" customHeight="1">
      <c r="A596" s="290"/>
      <c r="B596" s="290"/>
      <c r="C596" s="290"/>
      <c r="D596" s="290"/>
      <c r="E596" s="290"/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ht="14.25" customHeight="1">
      <c r="A597" s="290"/>
      <c r="B597" s="290"/>
      <c r="C597" s="290"/>
      <c r="D597" s="290"/>
      <c r="E597" s="290"/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ht="14.25" customHeight="1">
      <c r="A598" s="290"/>
      <c r="B598" s="290"/>
      <c r="C598" s="290"/>
      <c r="D598" s="290"/>
      <c r="E598" s="290"/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ht="14.25" customHeight="1">
      <c r="A599" s="290"/>
      <c r="B599" s="290"/>
      <c r="C599" s="290"/>
      <c r="D599" s="290"/>
      <c r="E599" s="290"/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ht="14.25" customHeight="1">
      <c r="A600" s="290"/>
      <c r="B600" s="290"/>
      <c r="C600" s="290"/>
      <c r="D600" s="290"/>
      <c r="E600" s="290"/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ht="14.25" customHeight="1">
      <c r="A601" s="290"/>
      <c r="B601" s="290"/>
      <c r="C601" s="290"/>
      <c r="D601" s="290"/>
      <c r="E601" s="290"/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ht="14.25" customHeight="1">
      <c r="A602" s="290"/>
      <c r="B602" s="290"/>
      <c r="C602" s="290"/>
      <c r="D602" s="290"/>
      <c r="E602" s="290"/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ht="14.25" customHeight="1">
      <c r="A603" s="290"/>
      <c r="B603" s="290"/>
      <c r="C603" s="290"/>
      <c r="D603" s="290"/>
      <c r="E603" s="290"/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ht="14.25" customHeight="1">
      <c r="A604" s="290"/>
      <c r="B604" s="290"/>
      <c r="C604" s="290"/>
      <c r="D604" s="290"/>
      <c r="E604" s="290"/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ht="14.25" customHeight="1">
      <c r="A605" s="290"/>
      <c r="B605" s="290"/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ht="14.25" customHeight="1">
      <c r="A606" s="290"/>
      <c r="B606" s="290"/>
      <c r="C606" s="290"/>
      <c r="D606" s="290"/>
      <c r="E606" s="290"/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ht="14.25" customHeight="1">
      <c r="A607" s="290"/>
      <c r="B607" s="290"/>
      <c r="C607" s="290"/>
      <c r="D607" s="290"/>
      <c r="E607" s="290"/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ht="14.25" customHeight="1">
      <c r="A608" s="290"/>
      <c r="B608" s="290"/>
      <c r="C608" s="290"/>
      <c r="D608" s="290"/>
      <c r="E608" s="290"/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ht="14.25" customHeight="1">
      <c r="A609" s="290"/>
      <c r="B609" s="290"/>
      <c r="C609" s="290"/>
      <c r="D609" s="290"/>
      <c r="E609" s="290"/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ht="14.25" customHeight="1">
      <c r="A610" s="290"/>
      <c r="B610" s="290"/>
      <c r="C610" s="290"/>
      <c r="D610" s="290"/>
      <c r="E610" s="290"/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ht="14.25" customHeight="1">
      <c r="A611" s="290"/>
      <c r="B611" s="290"/>
      <c r="C611" s="290"/>
      <c r="D611" s="290"/>
      <c r="E611" s="290"/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ht="14.25" customHeight="1">
      <c r="A612" s="290"/>
      <c r="B612" s="290"/>
      <c r="C612" s="290"/>
      <c r="D612" s="290"/>
      <c r="E612" s="290"/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ht="14.25" customHeight="1">
      <c r="A613" s="290"/>
      <c r="B613" s="290"/>
      <c r="C613" s="290"/>
      <c r="D613" s="290"/>
      <c r="E613" s="290"/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ht="14.25" customHeight="1">
      <c r="A614" s="290"/>
      <c r="B614" s="290"/>
      <c r="C614" s="290"/>
      <c r="D614" s="290"/>
      <c r="E614" s="290"/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ht="14.25" customHeight="1">
      <c r="A615" s="290"/>
      <c r="B615" s="290"/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ht="14.25" customHeight="1">
      <c r="A616" s="290"/>
      <c r="B616" s="290"/>
      <c r="C616" s="290"/>
      <c r="D616" s="290"/>
      <c r="E616" s="290"/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ht="14.25" customHeight="1">
      <c r="A617" s="290"/>
      <c r="B617" s="290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ht="14.25" customHeight="1">
      <c r="A618" s="290"/>
      <c r="B618" s="290"/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ht="14.25" customHeight="1">
      <c r="A619" s="290"/>
      <c r="B619" s="290"/>
      <c r="C619" s="290"/>
      <c r="D619" s="290"/>
      <c r="E619" s="290"/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ht="14.25" customHeight="1">
      <c r="A620" s="290"/>
      <c r="B620" s="290"/>
      <c r="C620" s="290"/>
      <c r="D620" s="290"/>
      <c r="E620" s="290"/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ht="14.25" customHeight="1">
      <c r="A621" s="290"/>
      <c r="B621" s="290"/>
      <c r="C621" s="290"/>
      <c r="D621" s="290"/>
      <c r="E621" s="290"/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ht="14.25" customHeight="1">
      <c r="A622" s="290"/>
      <c r="B622" s="290"/>
      <c r="C622" s="290"/>
      <c r="D622" s="290"/>
      <c r="E622" s="290"/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ht="14.25" customHeight="1">
      <c r="A623" s="290"/>
      <c r="B623" s="290"/>
      <c r="C623" s="290"/>
      <c r="D623" s="290"/>
      <c r="E623" s="290"/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ht="14.25" customHeight="1">
      <c r="A624" s="290"/>
      <c r="B624" s="290"/>
      <c r="C624" s="290"/>
      <c r="D624" s="290"/>
      <c r="E624" s="290"/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ht="14.25" customHeight="1">
      <c r="A625" s="290"/>
      <c r="B625" s="290"/>
      <c r="C625" s="290"/>
      <c r="D625" s="290"/>
      <c r="E625" s="290"/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ht="14.25" customHeight="1">
      <c r="A626" s="290"/>
      <c r="B626" s="290"/>
      <c r="C626" s="290"/>
      <c r="D626" s="290"/>
      <c r="E626" s="290"/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ht="14.25" customHeight="1">
      <c r="A627" s="290"/>
      <c r="B627" s="290"/>
      <c r="C627" s="290"/>
      <c r="D627" s="290"/>
      <c r="E627" s="290"/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ht="14.25" customHeight="1">
      <c r="A628" s="290"/>
      <c r="B628" s="290"/>
      <c r="C628" s="290"/>
      <c r="D628" s="290"/>
      <c r="E628" s="290"/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ht="14.25" customHeight="1">
      <c r="A629" s="290"/>
      <c r="B629" s="290"/>
      <c r="C629" s="290"/>
      <c r="D629" s="290"/>
      <c r="E629" s="290"/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ht="14.25" customHeight="1">
      <c r="A630" s="290"/>
      <c r="B630" s="290"/>
      <c r="C630" s="290"/>
      <c r="D630" s="290"/>
      <c r="E630" s="290"/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ht="14.25" customHeight="1">
      <c r="A631" s="290"/>
      <c r="B631" s="290"/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ht="14.25" customHeight="1">
      <c r="A632" s="290"/>
      <c r="B632" s="290"/>
      <c r="C632" s="290"/>
      <c r="D632" s="290"/>
      <c r="E632" s="290"/>
      <c r="F632" s="290"/>
      <c r="G632" s="290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ht="14.25" customHeight="1">
      <c r="A633" s="290"/>
      <c r="B633" s="290"/>
      <c r="C633" s="290"/>
      <c r="D633" s="290"/>
      <c r="E633" s="290"/>
      <c r="F633" s="290"/>
      <c r="G633" s="290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ht="14.25" customHeight="1">
      <c r="A634" s="290"/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ht="14.25" customHeight="1">
      <c r="A635" s="290"/>
      <c r="B635" s="290"/>
      <c r="C635" s="290"/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ht="14.25" customHeight="1">
      <c r="A636" s="290"/>
      <c r="B636" s="290"/>
      <c r="C636" s="290"/>
      <c r="D636" s="290"/>
      <c r="E636" s="290"/>
      <c r="F636" s="290"/>
      <c r="G636" s="290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ht="14.25" customHeight="1">
      <c r="A637" s="290"/>
      <c r="B637" s="290"/>
      <c r="C637" s="290"/>
      <c r="D637" s="290"/>
      <c r="E637" s="290"/>
      <c r="F637" s="290"/>
      <c r="G637" s="290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ht="14.25" customHeight="1">
      <c r="A638" s="290"/>
      <c r="B638" s="290"/>
      <c r="C638" s="290"/>
      <c r="D638" s="290"/>
      <c r="E638" s="290"/>
      <c r="F638" s="290"/>
      <c r="G638" s="290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ht="14.25" customHeight="1">
      <c r="A639" s="290"/>
      <c r="B639" s="290"/>
      <c r="C639" s="290"/>
      <c r="D639" s="290"/>
      <c r="E639" s="290"/>
      <c r="F639" s="290"/>
      <c r="G639" s="290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ht="14.25" customHeight="1">
      <c r="A640" s="290"/>
      <c r="B640" s="290"/>
      <c r="C640" s="290"/>
      <c r="D640" s="290"/>
      <c r="E640" s="290"/>
      <c r="F640" s="290"/>
      <c r="G640" s="290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ht="14.25" customHeight="1">
      <c r="A641" s="290"/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ht="14.25" customHeight="1">
      <c r="A642" s="290"/>
      <c r="B642" s="290"/>
      <c r="C642" s="290"/>
      <c r="D642" s="290"/>
      <c r="E642" s="290"/>
      <c r="F642" s="290"/>
      <c r="G642" s="290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ht="14.25" customHeight="1">
      <c r="A643" s="290"/>
      <c r="B643" s="290"/>
      <c r="C643" s="290"/>
      <c r="D643" s="290"/>
      <c r="E643" s="290"/>
      <c r="F643" s="290"/>
      <c r="G643" s="290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ht="14.25" customHeight="1">
      <c r="A644" s="290"/>
      <c r="B644" s="290"/>
      <c r="C644" s="290"/>
      <c r="D644" s="290"/>
      <c r="E644" s="290"/>
      <c r="F644" s="290"/>
      <c r="G644" s="290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ht="14.25" customHeight="1">
      <c r="A645" s="290"/>
      <c r="B645" s="290"/>
      <c r="C645" s="290"/>
      <c r="D645" s="290"/>
      <c r="E645" s="290"/>
      <c r="F645" s="290"/>
      <c r="G645" s="290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ht="14.25" customHeight="1">
      <c r="A646" s="290"/>
      <c r="B646" s="290"/>
      <c r="C646" s="290"/>
      <c r="D646" s="290"/>
      <c r="E646" s="290"/>
      <c r="F646" s="290"/>
      <c r="G646" s="290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ht="14.25" customHeight="1">
      <c r="A647" s="290"/>
      <c r="B647" s="290"/>
      <c r="C647" s="290"/>
      <c r="D647" s="290"/>
      <c r="E647" s="290"/>
      <c r="F647" s="290"/>
      <c r="G647" s="290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ht="14.25" customHeight="1">
      <c r="A648" s="290"/>
      <c r="B648" s="290"/>
      <c r="C648" s="290"/>
      <c r="D648" s="290"/>
      <c r="E648" s="290"/>
      <c r="F648" s="290"/>
      <c r="G648" s="290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ht="14.25" customHeight="1">
      <c r="A649" s="290"/>
      <c r="B649" s="290"/>
      <c r="C649" s="290"/>
      <c r="D649" s="290"/>
      <c r="E649" s="290"/>
      <c r="F649" s="290"/>
      <c r="G649" s="290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ht="14.25" customHeight="1">
      <c r="A650" s="290"/>
      <c r="B650" s="290"/>
      <c r="C650" s="290"/>
      <c r="D650" s="290"/>
      <c r="E650" s="290"/>
      <c r="F650" s="290"/>
      <c r="G650" s="290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ht="14.25" customHeight="1">
      <c r="A651" s="290"/>
      <c r="B651" s="290"/>
      <c r="C651" s="290"/>
      <c r="D651" s="290"/>
      <c r="E651" s="290"/>
      <c r="F651" s="290"/>
      <c r="G651" s="290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ht="14.25" customHeight="1">
      <c r="A652" s="290"/>
      <c r="B652" s="290"/>
      <c r="C652" s="290"/>
      <c r="D652" s="290"/>
      <c r="E652" s="290"/>
      <c r="F652" s="290"/>
      <c r="G652" s="290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ht="14.25" customHeight="1">
      <c r="A653" s="290"/>
      <c r="B653" s="290"/>
      <c r="C653" s="290"/>
      <c r="D653" s="290"/>
      <c r="E653" s="290"/>
      <c r="F653" s="290"/>
      <c r="G653" s="290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ht="14.25" customHeight="1">
      <c r="A654" s="290"/>
      <c r="B654" s="290"/>
      <c r="C654" s="290"/>
      <c r="D654" s="290"/>
      <c r="E654" s="290"/>
      <c r="F654" s="290"/>
      <c r="G654" s="290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ht="14.25" customHeight="1">
      <c r="A655" s="290"/>
      <c r="B655" s="290"/>
      <c r="C655" s="290"/>
      <c r="D655" s="290"/>
      <c r="E655" s="290"/>
      <c r="F655" s="290"/>
      <c r="G655" s="290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ht="14.25" customHeight="1">
      <c r="A656" s="290"/>
      <c r="B656" s="290"/>
      <c r="C656" s="290"/>
      <c r="D656" s="290"/>
      <c r="E656" s="290"/>
      <c r="F656" s="290"/>
      <c r="G656" s="290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ht="14.25" customHeight="1">
      <c r="A657" s="290"/>
      <c r="B657" s="290"/>
      <c r="C657" s="290"/>
      <c r="D657" s="290"/>
      <c r="E657" s="290"/>
      <c r="F657" s="290"/>
      <c r="G657" s="290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ht="14.25" customHeight="1">
      <c r="A658" s="290"/>
      <c r="B658" s="290"/>
      <c r="C658" s="290"/>
      <c r="D658" s="290"/>
      <c r="E658" s="290"/>
      <c r="F658" s="290"/>
      <c r="G658" s="290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ht="14.25" customHeight="1">
      <c r="A659" s="290"/>
      <c r="B659" s="290"/>
      <c r="C659" s="290"/>
      <c r="D659" s="290"/>
      <c r="E659" s="290"/>
      <c r="F659" s="290"/>
      <c r="G659" s="290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ht="14.25" customHeight="1">
      <c r="A660" s="290"/>
      <c r="B660" s="290"/>
      <c r="C660" s="290"/>
      <c r="D660" s="290"/>
      <c r="E660" s="290"/>
      <c r="F660" s="290"/>
      <c r="G660" s="290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ht="14.25" customHeight="1">
      <c r="A661" s="290"/>
      <c r="B661" s="290"/>
      <c r="C661" s="290"/>
      <c r="D661" s="290"/>
      <c r="E661" s="290"/>
      <c r="F661" s="290"/>
      <c r="G661" s="290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ht="14.25" customHeight="1">
      <c r="A662" s="290"/>
      <c r="B662" s="290"/>
      <c r="C662" s="290"/>
      <c r="D662" s="290"/>
      <c r="E662" s="290"/>
      <c r="F662" s="290"/>
      <c r="G662" s="290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ht="14.25" customHeight="1">
      <c r="A663" s="290"/>
      <c r="B663" s="290"/>
      <c r="C663" s="290"/>
      <c r="D663" s="290"/>
      <c r="E663" s="290"/>
      <c r="F663" s="290"/>
      <c r="G663" s="290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ht="14.25" customHeight="1">
      <c r="A664" s="290"/>
      <c r="B664" s="290"/>
      <c r="C664" s="290"/>
      <c r="D664" s="290"/>
      <c r="E664" s="290"/>
      <c r="F664" s="290"/>
      <c r="G664" s="290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ht="14.25" customHeight="1">
      <c r="A665" s="290"/>
      <c r="B665" s="290"/>
      <c r="C665" s="290"/>
      <c r="D665" s="290"/>
      <c r="E665" s="290"/>
      <c r="F665" s="290"/>
      <c r="G665" s="290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ht="14.25" customHeight="1">
      <c r="A666" s="290"/>
      <c r="B666" s="290"/>
      <c r="C666" s="290"/>
      <c r="D666" s="290"/>
      <c r="E666" s="290"/>
      <c r="F666" s="290"/>
      <c r="G666" s="290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ht="14.25" customHeight="1">
      <c r="A667" s="290"/>
      <c r="B667" s="290"/>
      <c r="C667" s="290"/>
      <c r="D667" s="290"/>
      <c r="E667" s="290"/>
      <c r="F667" s="290"/>
      <c r="G667" s="290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ht="14.25" customHeight="1">
      <c r="A668" s="290"/>
      <c r="B668" s="290"/>
      <c r="C668" s="290"/>
      <c r="D668" s="290"/>
      <c r="E668" s="290"/>
      <c r="F668" s="290"/>
      <c r="G668" s="290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ht="14.25" customHeight="1">
      <c r="A669" s="290"/>
      <c r="B669" s="290"/>
      <c r="C669" s="290"/>
      <c r="D669" s="290"/>
      <c r="E669" s="290"/>
      <c r="F669" s="290"/>
      <c r="G669" s="290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ht="14.25" customHeight="1">
      <c r="A670" s="290"/>
      <c r="B670" s="290"/>
      <c r="C670" s="290"/>
      <c r="D670" s="290"/>
      <c r="E670" s="290"/>
      <c r="F670" s="290"/>
      <c r="G670" s="290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ht="14.25" customHeight="1">
      <c r="A671" s="290"/>
      <c r="B671" s="290"/>
      <c r="C671" s="290"/>
      <c r="D671" s="290"/>
      <c r="E671" s="290"/>
      <c r="F671" s="290"/>
      <c r="G671" s="290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ht="14.25" customHeight="1">
      <c r="A672" s="290"/>
      <c r="B672" s="290"/>
      <c r="C672" s="290"/>
      <c r="D672" s="290"/>
      <c r="E672" s="290"/>
      <c r="F672" s="290"/>
      <c r="G672" s="290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ht="14.25" customHeight="1">
      <c r="A673" s="290"/>
      <c r="B673" s="290"/>
      <c r="C673" s="290"/>
      <c r="D673" s="290"/>
      <c r="E673" s="290"/>
      <c r="F673" s="290"/>
      <c r="G673" s="290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ht="14.25" customHeight="1">
      <c r="A674" s="290"/>
      <c r="B674" s="290"/>
      <c r="C674" s="290"/>
      <c r="D674" s="290"/>
      <c r="E674" s="290"/>
      <c r="F674" s="290"/>
      <c r="G674" s="290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ht="14.25" customHeight="1">
      <c r="A675" s="290"/>
      <c r="B675" s="290"/>
      <c r="C675" s="290"/>
      <c r="D675" s="290"/>
      <c r="E675" s="290"/>
      <c r="F675" s="290"/>
      <c r="G675" s="290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ht="14.25" customHeight="1">
      <c r="A676" s="290"/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ht="14.25" customHeight="1">
      <c r="A677" s="290"/>
      <c r="B677" s="290"/>
      <c r="C677" s="290"/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ht="14.25" customHeight="1">
      <c r="A678" s="290"/>
      <c r="B678" s="290"/>
      <c r="C678" s="290"/>
      <c r="D678" s="290"/>
      <c r="E678" s="290"/>
      <c r="F678" s="290"/>
      <c r="G678" s="290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ht="14.25" customHeight="1">
      <c r="A679" s="290"/>
      <c r="B679" s="290"/>
      <c r="C679" s="290"/>
      <c r="D679" s="290"/>
      <c r="E679" s="290"/>
      <c r="F679" s="290"/>
      <c r="G679" s="290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ht="14.25" customHeight="1">
      <c r="A680" s="290"/>
      <c r="B680" s="290"/>
      <c r="C680" s="290"/>
      <c r="D680" s="290"/>
      <c r="E680" s="290"/>
      <c r="F680" s="290"/>
      <c r="G680" s="290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ht="14.25" customHeight="1">
      <c r="A681" s="290"/>
      <c r="B681" s="290"/>
      <c r="C681" s="290"/>
      <c r="D681" s="290"/>
      <c r="E681" s="290"/>
      <c r="F681" s="290"/>
      <c r="G681" s="290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ht="14.25" customHeight="1">
      <c r="A682" s="290"/>
      <c r="B682" s="290"/>
      <c r="C682" s="290"/>
      <c r="D682" s="290"/>
      <c r="E682" s="290"/>
      <c r="F682" s="290"/>
      <c r="G682" s="290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ht="14.25" customHeight="1">
      <c r="A683" s="290"/>
      <c r="B683" s="290"/>
      <c r="C683" s="290"/>
      <c r="D683" s="290"/>
      <c r="E683" s="290"/>
      <c r="F683" s="290"/>
      <c r="G683" s="290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ht="14.25" customHeight="1">
      <c r="A684" s="290"/>
      <c r="B684" s="290"/>
      <c r="C684" s="290"/>
      <c r="D684" s="290"/>
      <c r="E684" s="290"/>
      <c r="F684" s="290"/>
      <c r="G684" s="290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ht="14.25" customHeight="1">
      <c r="A685" s="290"/>
      <c r="B685" s="290"/>
      <c r="C685" s="290"/>
      <c r="D685" s="290"/>
      <c r="E685" s="290"/>
      <c r="F685" s="290"/>
      <c r="G685" s="290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ht="14.25" customHeight="1">
      <c r="A686" s="290"/>
      <c r="B686" s="290"/>
      <c r="C686" s="290"/>
      <c r="D686" s="290"/>
      <c r="E686" s="290"/>
      <c r="F686" s="290"/>
      <c r="G686" s="290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ht="14.25" customHeight="1">
      <c r="A687" s="290"/>
      <c r="B687" s="290"/>
      <c r="C687" s="290"/>
      <c r="D687" s="290"/>
      <c r="E687" s="290"/>
      <c r="F687" s="290"/>
      <c r="G687" s="290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ht="14.25" customHeight="1">
      <c r="A688" s="290"/>
      <c r="B688" s="290"/>
      <c r="C688" s="290"/>
      <c r="D688" s="290"/>
      <c r="E688" s="290"/>
      <c r="F688" s="290"/>
      <c r="G688" s="290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ht="14.25" customHeight="1">
      <c r="A689" s="290"/>
      <c r="B689" s="290"/>
      <c r="C689" s="290"/>
      <c r="D689" s="290"/>
      <c r="E689" s="290"/>
      <c r="F689" s="290"/>
      <c r="G689" s="290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ht="14.25" customHeight="1">
      <c r="A690" s="290"/>
      <c r="B690" s="290"/>
      <c r="C690" s="290"/>
      <c r="D690" s="290"/>
      <c r="E690" s="290"/>
      <c r="F690" s="290"/>
      <c r="G690" s="290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ht="14.25" customHeight="1">
      <c r="A691" s="290"/>
      <c r="B691" s="290"/>
      <c r="C691" s="290"/>
      <c r="D691" s="290"/>
      <c r="E691" s="290"/>
      <c r="F691" s="290"/>
      <c r="G691" s="290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ht="14.25" customHeight="1">
      <c r="A692" s="290"/>
      <c r="B692" s="290"/>
      <c r="C692" s="290"/>
      <c r="D692" s="290"/>
      <c r="E692" s="290"/>
      <c r="F692" s="290"/>
      <c r="G692" s="290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ht="14.25" customHeight="1">
      <c r="A693" s="290"/>
      <c r="B693" s="290"/>
      <c r="C693" s="290"/>
      <c r="D693" s="290"/>
      <c r="E693" s="290"/>
      <c r="F693" s="290"/>
      <c r="G693" s="290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ht="14.25" customHeight="1">
      <c r="A694" s="290"/>
      <c r="B694" s="290"/>
      <c r="C694" s="290"/>
      <c r="D694" s="290"/>
      <c r="E694" s="290"/>
      <c r="F694" s="290"/>
      <c r="G694" s="290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ht="14.25" customHeight="1">
      <c r="A695" s="290"/>
      <c r="B695" s="290"/>
      <c r="C695" s="290"/>
      <c r="D695" s="290"/>
      <c r="E695" s="290"/>
      <c r="F695" s="290"/>
      <c r="G695" s="290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ht="14.25" customHeight="1">
      <c r="A696" s="290"/>
      <c r="B696" s="290"/>
      <c r="C696" s="290"/>
      <c r="D696" s="290"/>
      <c r="E696" s="290"/>
      <c r="F696" s="290"/>
      <c r="G696" s="290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ht="14.25" customHeight="1">
      <c r="A697" s="290"/>
      <c r="B697" s="290"/>
      <c r="C697" s="290"/>
      <c r="D697" s="290"/>
      <c r="E697" s="290"/>
      <c r="F697" s="290"/>
      <c r="G697" s="290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ht="14.25" customHeight="1">
      <c r="A698" s="290"/>
      <c r="B698" s="290"/>
      <c r="C698" s="290"/>
      <c r="D698" s="290"/>
      <c r="E698" s="290"/>
      <c r="F698" s="290"/>
      <c r="G698" s="290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ht="14.25" customHeight="1">
      <c r="A699" s="290"/>
      <c r="B699" s="290"/>
      <c r="C699" s="290"/>
      <c r="D699" s="290"/>
      <c r="E699" s="290"/>
      <c r="F699" s="290"/>
      <c r="G699" s="290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ht="14.25" customHeight="1">
      <c r="A700" s="290"/>
      <c r="B700" s="290"/>
      <c r="C700" s="290"/>
      <c r="D700" s="290"/>
      <c r="E700" s="290"/>
      <c r="F700" s="290"/>
      <c r="G700" s="290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ht="14.25" customHeight="1">
      <c r="A701" s="290"/>
      <c r="B701" s="290"/>
      <c r="C701" s="290"/>
      <c r="D701" s="290"/>
      <c r="E701" s="290"/>
      <c r="F701" s="290"/>
      <c r="G701" s="290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ht="14.25" customHeight="1">
      <c r="A702" s="290"/>
      <c r="B702" s="290"/>
      <c r="C702" s="290"/>
      <c r="D702" s="290"/>
      <c r="E702" s="290"/>
      <c r="F702" s="290"/>
      <c r="G702" s="290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ht="14.25" customHeight="1">
      <c r="A703" s="290"/>
      <c r="B703" s="290"/>
      <c r="C703" s="290"/>
      <c r="D703" s="290"/>
      <c r="E703" s="290"/>
      <c r="F703" s="290"/>
      <c r="G703" s="290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ht="14.25" customHeight="1">
      <c r="A704" s="290"/>
      <c r="B704" s="290"/>
      <c r="C704" s="290"/>
      <c r="D704" s="290"/>
      <c r="E704" s="290"/>
      <c r="F704" s="290"/>
      <c r="G704" s="290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ht="14.25" customHeight="1">
      <c r="A705" s="290"/>
      <c r="B705" s="290"/>
      <c r="C705" s="290"/>
      <c r="D705" s="290"/>
      <c r="E705" s="290"/>
      <c r="F705" s="290"/>
      <c r="G705" s="290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ht="14.25" customHeight="1">
      <c r="A706" s="290"/>
      <c r="B706" s="290"/>
      <c r="C706" s="290"/>
      <c r="D706" s="290"/>
      <c r="E706" s="290"/>
      <c r="F706" s="290"/>
      <c r="G706" s="290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ht="14.25" customHeight="1">
      <c r="A707" s="290"/>
      <c r="B707" s="290"/>
      <c r="C707" s="290"/>
      <c r="D707" s="290"/>
      <c r="E707" s="290"/>
      <c r="F707" s="290"/>
      <c r="G707" s="290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ht="14.25" customHeight="1">
      <c r="A708" s="290"/>
      <c r="B708" s="290"/>
      <c r="C708" s="290"/>
      <c r="D708" s="290"/>
      <c r="E708" s="290"/>
      <c r="F708" s="290"/>
      <c r="G708" s="290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ht="14.25" customHeight="1">
      <c r="A709" s="290"/>
      <c r="B709" s="290"/>
      <c r="C709" s="290"/>
      <c r="D709" s="290"/>
      <c r="E709" s="290"/>
      <c r="F709" s="290"/>
      <c r="G709" s="290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ht="14.25" customHeight="1">
      <c r="A710" s="290"/>
      <c r="B710" s="290"/>
      <c r="C710" s="290"/>
      <c r="D710" s="290"/>
      <c r="E710" s="290"/>
      <c r="F710" s="290"/>
      <c r="G710" s="290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ht="14.25" customHeight="1">
      <c r="A711" s="290"/>
      <c r="B711" s="290"/>
      <c r="C711" s="290"/>
      <c r="D711" s="290"/>
      <c r="E711" s="290"/>
      <c r="F711" s="290"/>
      <c r="G711" s="290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ht="14.25" customHeight="1">
      <c r="A712" s="290"/>
      <c r="B712" s="290"/>
      <c r="C712" s="290"/>
      <c r="D712" s="290"/>
      <c r="E712" s="290"/>
      <c r="F712" s="290"/>
      <c r="G712" s="290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ht="14.25" customHeight="1">
      <c r="A713" s="290"/>
      <c r="B713" s="290"/>
      <c r="C713" s="290"/>
      <c r="D713" s="290"/>
      <c r="E713" s="290"/>
      <c r="F713" s="290"/>
      <c r="G713" s="290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ht="14.25" customHeight="1">
      <c r="A714" s="290"/>
      <c r="B714" s="290"/>
      <c r="C714" s="290"/>
      <c r="D714" s="290"/>
      <c r="E714" s="290"/>
      <c r="F714" s="290"/>
      <c r="G714" s="290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ht="14.25" customHeight="1">
      <c r="A715" s="290"/>
      <c r="B715" s="290"/>
      <c r="C715" s="290"/>
      <c r="D715" s="290"/>
      <c r="E715" s="290"/>
      <c r="F715" s="290"/>
      <c r="G715" s="290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ht="14.25" customHeight="1">
      <c r="A716" s="290"/>
      <c r="B716" s="290"/>
      <c r="C716" s="290"/>
      <c r="D716" s="290"/>
      <c r="E716" s="290"/>
      <c r="F716" s="290"/>
      <c r="G716" s="290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ht="14.25" customHeight="1">
      <c r="A717" s="290"/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ht="14.25" customHeight="1">
      <c r="A718" s="290"/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ht="14.25" customHeight="1">
      <c r="A719" s="290"/>
      <c r="B719" s="290"/>
      <c r="C719" s="290"/>
      <c r="D719" s="290"/>
      <c r="E719" s="290"/>
      <c r="F719" s="290"/>
      <c r="G719" s="290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ht="14.25" customHeight="1">
      <c r="A720" s="290"/>
      <c r="B720" s="290"/>
      <c r="C720" s="290"/>
      <c r="D720" s="290"/>
      <c r="E720" s="290"/>
      <c r="F720" s="290"/>
      <c r="G720" s="290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ht="14.25" customHeight="1">
      <c r="A721" s="290"/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ht="14.25" customHeight="1">
      <c r="A722" s="290"/>
      <c r="B722" s="290"/>
      <c r="C722" s="290"/>
      <c r="D722" s="290"/>
      <c r="E722" s="290"/>
      <c r="F722" s="290"/>
      <c r="G722" s="290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ht="14.25" customHeight="1">
      <c r="A723" s="290"/>
      <c r="B723" s="290"/>
      <c r="C723" s="290"/>
      <c r="D723" s="290"/>
      <c r="E723" s="290"/>
      <c r="F723" s="290"/>
      <c r="G723" s="290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ht="14.25" customHeight="1">
      <c r="A724" s="290"/>
      <c r="B724" s="290"/>
      <c r="C724" s="290"/>
      <c r="D724" s="290"/>
      <c r="E724" s="290"/>
      <c r="F724" s="290"/>
      <c r="G724" s="290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ht="14.25" customHeight="1">
      <c r="A725" s="290"/>
      <c r="B725" s="290"/>
      <c r="C725" s="290"/>
      <c r="D725" s="290"/>
      <c r="E725" s="290"/>
      <c r="F725" s="290"/>
      <c r="G725" s="290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ht="14.25" customHeight="1">
      <c r="A726" s="290"/>
      <c r="B726" s="290"/>
      <c r="C726" s="290"/>
      <c r="D726" s="290"/>
      <c r="E726" s="290"/>
      <c r="F726" s="290"/>
      <c r="G726" s="290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ht="14.25" customHeight="1">
      <c r="A727" s="290"/>
      <c r="B727" s="290"/>
      <c r="C727" s="290"/>
      <c r="D727" s="290"/>
      <c r="E727" s="290"/>
      <c r="F727" s="290"/>
      <c r="G727" s="290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ht="14.25" customHeight="1">
      <c r="A728" s="290"/>
      <c r="B728" s="290"/>
      <c r="C728" s="290"/>
      <c r="D728" s="290"/>
      <c r="E728" s="290"/>
      <c r="F728" s="290"/>
      <c r="G728" s="290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ht="14.25" customHeight="1">
      <c r="A729" s="290"/>
      <c r="B729" s="290"/>
      <c r="C729" s="290"/>
      <c r="D729" s="290"/>
      <c r="E729" s="290"/>
      <c r="F729" s="290"/>
      <c r="G729" s="290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ht="14.25" customHeight="1">
      <c r="A730" s="290"/>
      <c r="B730" s="290"/>
      <c r="C730" s="290"/>
      <c r="D730" s="290"/>
      <c r="E730" s="290"/>
      <c r="F730" s="290"/>
      <c r="G730" s="290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ht="14.25" customHeight="1">
      <c r="A731" s="290"/>
      <c r="B731" s="290"/>
      <c r="C731" s="290"/>
      <c r="D731" s="290"/>
      <c r="E731" s="290"/>
      <c r="F731" s="290"/>
      <c r="G731" s="290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ht="14.25" customHeight="1">
      <c r="A732" s="290"/>
      <c r="B732" s="290"/>
      <c r="C732" s="290"/>
      <c r="D732" s="290"/>
      <c r="E732" s="290"/>
      <c r="F732" s="290"/>
      <c r="G732" s="290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ht="14.25" customHeight="1">
      <c r="A733" s="290"/>
      <c r="B733" s="290"/>
      <c r="C733" s="290"/>
      <c r="D733" s="290"/>
      <c r="E733" s="290"/>
      <c r="F733" s="290"/>
      <c r="G733" s="290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ht="14.25" customHeight="1">
      <c r="A734" s="290"/>
      <c r="B734" s="290"/>
      <c r="C734" s="290"/>
      <c r="D734" s="290"/>
      <c r="E734" s="290"/>
      <c r="F734" s="290"/>
      <c r="G734" s="290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ht="14.25" customHeight="1">
      <c r="A735" s="290"/>
      <c r="B735" s="290"/>
      <c r="C735" s="290"/>
      <c r="D735" s="290"/>
      <c r="E735" s="290"/>
      <c r="F735" s="290"/>
      <c r="G735" s="290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ht="14.25" customHeight="1">
      <c r="A736" s="290"/>
      <c r="B736" s="290"/>
      <c r="C736" s="290"/>
      <c r="D736" s="290"/>
      <c r="E736" s="290"/>
      <c r="F736" s="290"/>
      <c r="G736" s="290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ht="14.25" customHeight="1">
      <c r="A737" s="290"/>
      <c r="B737" s="290"/>
      <c r="C737" s="290"/>
      <c r="D737" s="290"/>
      <c r="E737" s="290"/>
      <c r="F737" s="290"/>
      <c r="G737" s="290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ht="14.25" customHeight="1">
      <c r="A738" s="290"/>
      <c r="B738" s="290"/>
      <c r="C738" s="290"/>
      <c r="D738" s="290"/>
      <c r="E738" s="290"/>
      <c r="F738" s="290"/>
      <c r="G738" s="290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ht="14.25" customHeight="1">
      <c r="A739" s="290"/>
      <c r="B739" s="290"/>
      <c r="C739" s="290"/>
      <c r="D739" s="290"/>
      <c r="E739" s="290"/>
      <c r="F739" s="290"/>
      <c r="G739" s="290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ht="14.25" customHeight="1">
      <c r="A740" s="290"/>
      <c r="B740" s="290"/>
      <c r="C740" s="290"/>
      <c r="D740" s="290"/>
      <c r="E740" s="290"/>
      <c r="F740" s="290"/>
      <c r="G740" s="290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ht="14.25" customHeight="1">
      <c r="A741" s="290"/>
      <c r="B741" s="290"/>
      <c r="C741" s="290"/>
      <c r="D741" s="290"/>
      <c r="E741" s="290"/>
      <c r="F741" s="290"/>
      <c r="G741" s="290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ht="14.25" customHeight="1">
      <c r="A742" s="290"/>
      <c r="B742" s="290"/>
      <c r="C742" s="290"/>
      <c r="D742" s="290"/>
      <c r="E742" s="290"/>
      <c r="F742" s="290"/>
      <c r="G742" s="290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ht="14.25" customHeight="1">
      <c r="A743" s="290"/>
      <c r="B743" s="290"/>
      <c r="C743" s="290"/>
      <c r="D743" s="290"/>
      <c r="E743" s="290"/>
      <c r="F743" s="290"/>
      <c r="G743" s="290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ht="14.25" customHeight="1">
      <c r="A744" s="290"/>
      <c r="B744" s="290"/>
      <c r="C744" s="290"/>
      <c r="D744" s="290"/>
      <c r="E744" s="290"/>
      <c r="F744" s="290"/>
      <c r="G744" s="290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ht="14.25" customHeight="1">
      <c r="A745" s="290"/>
      <c r="B745" s="290"/>
      <c r="C745" s="290"/>
      <c r="D745" s="290"/>
      <c r="E745" s="290"/>
      <c r="F745" s="290"/>
      <c r="G745" s="290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ht="14.25" customHeight="1">
      <c r="A746" s="290"/>
      <c r="B746" s="290"/>
      <c r="C746" s="290"/>
      <c r="D746" s="290"/>
      <c r="E746" s="290"/>
      <c r="F746" s="290"/>
      <c r="G746" s="290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ht="14.25" customHeight="1">
      <c r="A747" s="290"/>
      <c r="B747" s="290"/>
      <c r="C747" s="290"/>
      <c r="D747" s="290"/>
      <c r="E747" s="290"/>
      <c r="F747" s="290"/>
      <c r="G747" s="290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ht="14.25" customHeight="1">
      <c r="A748" s="290"/>
      <c r="B748" s="290"/>
      <c r="C748" s="290"/>
      <c r="D748" s="290"/>
      <c r="E748" s="290"/>
      <c r="F748" s="290"/>
      <c r="G748" s="290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ht="14.25" customHeight="1">
      <c r="A749" s="290"/>
      <c r="B749" s="290"/>
      <c r="C749" s="290"/>
      <c r="D749" s="290"/>
      <c r="E749" s="290"/>
      <c r="F749" s="290"/>
      <c r="G749" s="290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ht="14.25" customHeight="1">
      <c r="A750" s="290"/>
      <c r="B750" s="290"/>
      <c r="C750" s="290"/>
      <c r="D750" s="290"/>
      <c r="E750" s="290"/>
      <c r="F750" s="290"/>
      <c r="G750" s="290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ht="14.25" customHeight="1">
      <c r="A751" s="290"/>
      <c r="B751" s="290"/>
      <c r="C751" s="290"/>
      <c r="D751" s="290"/>
      <c r="E751" s="290"/>
      <c r="F751" s="290"/>
      <c r="G751" s="290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ht="14.25" customHeight="1">
      <c r="A752" s="290"/>
      <c r="B752" s="290"/>
      <c r="C752" s="290"/>
      <c r="D752" s="290"/>
      <c r="E752" s="290"/>
      <c r="F752" s="290"/>
      <c r="G752" s="290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ht="14.25" customHeight="1">
      <c r="A753" s="290"/>
      <c r="B753" s="290"/>
      <c r="C753" s="290"/>
      <c r="D753" s="290"/>
      <c r="E753" s="290"/>
      <c r="F753" s="290"/>
      <c r="G753" s="290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ht="14.25" customHeight="1">
      <c r="A754" s="290"/>
      <c r="B754" s="290"/>
      <c r="C754" s="290"/>
      <c r="D754" s="290"/>
      <c r="E754" s="290"/>
      <c r="F754" s="290"/>
      <c r="G754" s="290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ht="14.25" customHeight="1">
      <c r="A755" s="290"/>
      <c r="B755" s="290"/>
      <c r="C755" s="290"/>
      <c r="D755" s="290"/>
      <c r="E755" s="290"/>
      <c r="F755" s="290"/>
      <c r="G755" s="290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ht="14.25" customHeight="1">
      <c r="A756" s="290"/>
      <c r="B756" s="290"/>
      <c r="C756" s="290"/>
      <c r="D756" s="290"/>
      <c r="E756" s="290"/>
      <c r="F756" s="290"/>
      <c r="G756" s="290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ht="14.25" customHeight="1">
      <c r="A757" s="290"/>
      <c r="B757" s="290"/>
      <c r="C757" s="290"/>
      <c r="D757" s="290"/>
      <c r="E757" s="290"/>
      <c r="F757" s="290"/>
      <c r="G757" s="290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ht="14.25" customHeight="1">
      <c r="A758" s="290"/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ht="14.25" customHeight="1">
      <c r="A759" s="290"/>
      <c r="B759" s="290"/>
      <c r="C759" s="290"/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ht="14.25" customHeight="1">
      <c r="A760" s="290"/>
      <c r="B760" s="290"/>
      <c r="C760" s="290"/>
      <c r="D760" s="290"/>
      <c r="E760" s="290"/>
      <c r="F760" s="290"/>
      <c r="G760" s="290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ht="14.25" customHeight="1">
      <c r="A761" s="290"/>
      <c r="B761" s="290"/>
      <c r="C761" s="290"/>
      <c r="D761" s="290"/>
      <c r="E761" s="290"/>
      <c r="F761" s="290"/>
      <c r="G761" s="290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ht="14.25" customHeight="1">
      <c r="A762" s="290"/>
      <c r="B762" s="290"/>
      <c r="C762" s="290"/>
      <c r="D762" s="290"/>
      <c r="E762" s="290"/>
      <c r="F762" s="290"/>
      <c r="G762" s="290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ht="14.25" customHeight="1">
      <c r="A763" s="290"/>
      <c r="B763" s="290"/>
      <c r="C763" s="290"/>
      <c r="D763" s="290"/>
      <c r="E763" s="290"/>
      <c r="F763" s="290"/>
      <c r="G763" s="290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ht="14.25" customHeight="1">
      <c r="A764" s="290"/>
      <c r="B764" s="290"/>
      <c r="C764" s="290"/>
      <c r="D764" s="290"/>
      <c r="E764" s="290"/>
      <c r="F764" s="290"/>
      <c r="G764" s="290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ht="14.25" customHeight="1">
      <c r="A765" s="290"/>
      <c r="B765" s="290"/>
      <c r="C765" s="290"/>
      <c r="D765" s="290"/>
      <c r="E765" s="290"/>
      <c r="F765" s="290"/>
      <c r="G765" s="290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ht="14.25" customHeight="1">
      <c r="A766" s="290"/>
      <c r="B766" s="290"/>
      <c r="C766" s="290"/>
      <c r="D766" s="290"/>
      <c r="E766" s="290"/>
      <c r="F766" s="290"/>
      <c r="G766" s="290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ht="14.25" customHeight="1">
      <c r="A767" s="290"/>
      <c r="B767" s="290"/>
      <c r="C767" s="290"/>
      <c r="D767" s="290"/>
      <c r="E767" s="290"/>
      <c r="F767" s="290"/>
      <c r="G767" s="290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ht="14.25" customHeight="1">
      <c r="A768" s="290"/>
      <c r="B768" s="290"/>
      <c r="C768" s="290"/>
      <c r="D768" s="290"/>
      <c r="E768" s="290"/>
      <c r="F768" s="290"/>
      <c r="G768" s="290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ht="14.25" customHeight="1">
      <c r="A769" s="290"/>
      <c r="B769" s="290"/>
      <c r="C769" s="290"/>
      <c r="D769" s="290"/>
      <c r="E769" s="290"/>
      <c r="F769" s="290"/>
      <c r="G769" s="290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ht="14.25" customHeight="1">
      <c r="A770" s="290"/>
      <c r="B770" s="290"/>
      <c r="C770" s="290"/>
      <c r="D770" s="290"/>
      <c r="E770" s="290"/>
      <c r="F770" s="290"/>
      <c r="G770" s="290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ht="14.25" customHeight="1">
      <c r="A771" s="290"/>
      <c r="B771" s="290"/>
      <c r="C771" s="290"/>
      <c r="D771" s="290"/>
      <c r="E771" s="290"/>
      <c r="F771" s="290"/>
      <c r="G771" s="290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ht="14.25" customHeight="1">
      <c r="A772" s="290"/>
      <c r="B772" s="290"/>
      <c r="C772" s="290"/>
      <c r="D772" s="290"/>
      <c r="E772" s="290"/>
      <c r="F772" s="290"/>
      <c r="G772" s="290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ht="14.25" customHeight="1">
      <c r="A773" s="290"/>
      <c r="B773" s="290"/>
      <c r="C773" s="290"/>
      <c r="D773" s="290"/>
      <c r="E773" s="290"/>
      <c r="F773" s="290"/>
      <c r="G773" s="290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ht="14.25" customHeight="1">
      <c r="A774" s="290"/>
      <c r="B774" s="290"/>
      <c r="C774" s="290"/>
      <c r="D774" s="290"/>
      <c r="E774" s="290"/>
      <c r="F774" s="290"/>
      <c r="G774" s="290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ht="14.25" customHeight="1">
      <c r="A775" s="290"/>
      <c r="B775" s="290"/>
      <c r="C775" s="290"/>
      <c r="D775" s="290"/>
      <c r="E775" s="290"/>
      <c r="F775" s="290"/>
      <c r="G775" s="290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ht="14.25" customHeight="1">
      <c r="A776" s="290"/>
      <c r="B776" s="290"/>
      <c r="C776" s="290"/>
      <c r="D776" s="290"/>
      <c r="E776" s="290"/>
      <c r="F776" s="290"/>
      <c r="G776" s="290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ht="14.25" customHeight="1">
      <c r="A777" s="290"/>
      <c r="B777" s="290"/>
      <c r="C777" s="290"/>
      <c r="D777" s="290"/>
      <c r="E777" s="290"/>
      <c r="F777" s="290"/>
      <c r="G777" s="290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ht="14.25" customHeight="1">
      <c r="A778" s="290"/>
      <c r="B778" s="290"/>
      <c r="C778" s="290"/>
      <c r="D778" s="290"/>
      <c r="E778" s="290"/>
      <c r="F778" s="290"/>
      <c r="G778" s="290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ht="14.25" customHeight="1">
      <c r="A779" s="290"/>
      <c r="B779" s="290"/>
      <c r="C779" s="290"/>
      <c r="D779" s="290"/>
      <c r="E779" s="290"/>
      <c r="F779" s="290"/>
      <c r="G779" s="290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ht="14.25" customHeight="1">
      <c r="A780" s="290"/>
      <c r="B780" s="290"/>
      <c r="C780" s="290"/>
      <c r="D780" s="290"/>
      <c r="E780" s="290"/>
      <c r="F780" s="290"/>
      <c r="G780" s="290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ht="14.25" customHeight="1">
      <c r="A781" s="290"/>
      <c r="B781" s="290"/>
      <c r="C781" s="290"/>
      <c r="D781" s="290"/>
      <c r="E781" s="290"/>
      <c r="F781" s="290"/>
      <c r="G781" s="290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ht="14.25" customHeight="1">
      <c r="A782" s="290"/>
      <c r="B782" s="290"/>
      <c r="C782" s="290"/>
      <c r="D782" s="290"/>
      <c r="E782" s="290"/>
      <c r="F782" s="290"/>
      <c r="G782" s="290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ht="14.25" customHeight="1">
      <c r="A783" s="290"/>
      <c r="B783" s="290"/>
      <c r="C783" s="290"/>
      <c r="D783" s="290"/>
      <c r="E783" s="290"/>
      <c r="F783" s="290"/>
      <c r="G783" s="290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ht="14.25" customHeight="1">
      <c r="A784" s="290"/>
      <c r="B784" s="290"/>
      <c r="C784" s="290"/>
      <c r="D784" s="290"/>
      <c r="E784" s="290"/>
      <c r="F784" s="290"/>
      <c r="G784" s="290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ht="14.25" customHeight="1">
      <c r="A785" s="290"/>
      <c r="B785" s="290"/>
      <c r="C785" s="290"/>
      <c r="D785" s="290"/>
      <c r="E785" s="290"/>
      <c r="F785" s="290"/>
      <c r="G785" s="290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ht="14.25" customHeight="1">
      <c r="A786" s="290"/>
      <c r="B786" s="290"/>
      <c r="C786" s="290"/>
      <c r="D786" s="290"/>
      <c r="E786" s="290"/>
      <c r="F786" s="290"/>
      <c r="G786" s="290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ht="14.25" customHeight="1">
      <c r="A787" s="290"/>
      <c r="B787" s="290"/>
      <c r="C787" s="290"/>
      <c r="D787" s="290"/>
      <c r="E787" s="290"/>
      <c r="F787" s="290"/>
      <c r="G787" s="290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ht="14.25" customHeight="1">
      <c r="A788" s="290"/>
      <c r="B788" s="290"/>
      <c r="C788" s="290"/>
      <c r="D788" s="290"/>
      <c r="E788" s="290"/>
      <c r="F788" s="290"/>
      <c r="G788" s="290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ht="14.25" customHeight="1">
      <c r="A789" s="290"/>
      <c r="B789" s="290"/>
      <c r="C789" s="290"/>
      <c r="D789" s="290"/>
      <c r="E789" s="290"/>
      <c r="F789" s="290"/>
      <c r="G789" s="290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ht="14.25" customHeight="1">
      <c r="A790" s="290"/>
      <c r="B790" s="290"/>
      <c r="C790" s="290"/>
      <c r="D790" s="290"/>
      <c r="E790" s="290"/>
      <c r="F790" s="290"/>
      <c r="G790" s="290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ht="14.25" customHeight="1">
      <c r="A791" s="290"/>
      <c r="B791" s="290"/>
      <c r="C791" s="290"/>
      <c r="D791" s="290"/>
      <c r="E791" s="290"/>
      <c r="F791" s="290"/>
      <c r="G791" s="290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ht="14.25" customHeight="1">
      <c r="A792" s="290"/>
      <c r="B792" s="290"/>
      <c r="C792" s="290"/>
      <c r="D792" s="290"/>
      <c r="E792" s="290"/>
      <c r="F792" s="290"/>
      <c r="G792" s="290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ht="14.25" customHeight="1">
      <c r="A793" s="290"/>
      <c r="B793" s="290"/>
      <c r="C793" s="290"/>
      <c r="D793" s="290"/>
      <c r="E793" s="290"/>
      <c r="F793" s="290"/>
      <c r="G793" s="290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ht="14.25" customHeight="1">
      <c r="A794" s="290"/>
      <c r="B794" s="290"/>
      <c r="C794" s="290"/>
      <c r="D794" s="290"/>
      <c r="E794" s="290"/>
      <c r="F794" s="290"/>
      <c r="G794" s="290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ht="14.25" customHeight="1">
      <c r="A795" s="290"/>
      <c r="B795" s="290"/>
      <c r="C795" s="290"/>
      <c r="D795" s="290"/>
      <c r="E795" s="290"/>
      <c r="F795" s="290"/>
      <c r="G795" s="290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ht="14.25" customHeight="1">
      <c r="A796" s="290"/>
      <c r="B796" s="290"/>
      <c r="C796" s="290"/>
      <c r="D796" s="290"/>
      <c r="E796" s="290"/>
      <c r="F796" s="290"/>
      <c r="G796" s="290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ht="14.25" customHeight="1">
      <c r="A797" s="290"/>
      <c r="B797" s="290"/>
      <c r="C797" s="290"/>
      <c r="D797" s="290"/>
      <c r="E797" s="290"/>
      <c r="F797" s="290"/>
      <c r="G797" s="290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ht="14.25" customHeight="1">
      <c r="A798" s="290"/>
      <c r="B798" s="290"/>
      <c r="C798" s="290"/>
      <c r="D798" s="290"/>
      <c r="E798" s="290"/>
      <c r="F798" s="290"/>
      <c r="G798" s="290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ht="14.25" customHeight="1">
      <c r="A799" s="290"/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ht="14.25" customHeight="1">
      <c r="A800" s="290"/>
      <c r="B800" s="290"/>
      <c r="C800" s="290"/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ht="14.25" customHeight="1">
      <c r="A801" s="290"/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ht="14.25" customHeight="1">
      <c r="A802" s="290"/>
      <c r="B802" s="290"/>
      <c r="C802" s="290"/>
      <c r="D802" s="290"/>
      <c r="E802" s="290"/>
      <c r="F802" s="290"/>
      <c r="G802" s="290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ht="14.25" customHeight="1">
      <c r="A803" s="290"/>
      <c r="B803" s="290"/>
      <c r="C803" s="290"/>
      <c r="D803" s="290"/>
      <c r="E803" s="290"/>
      <c r="F803" s="290"/>
      <c r="G803" s="290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ht="14.25" customHeight="1">
      <c r="A804" s="290"/>
      <c r="B804" s="290"/>
      <c r="C804" s="290"/>
      <c r="D804" s="290"/>
      <c r="E804" s="290"/>
      <c r="F804" s="290"/>
      <c r="G804" s="290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ht="14.25" customHeight="1">
      <c r="A805" s="290"/>
      <c r="B805" s="290"/>
      <c r="C805" s="290"/>
      <c r="D805" s="290"/>
      <c r="E805" s="290"/>
      <c r="F805" s="290"/>
      <c r="G805" s="290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ht="14.25" customHeight="1">
      <c r="A806" s="290"/>
      <c r="B806" s="290"/>
      <c r="C806" s="290"/>
      <c r="D806" s="290"/>
      <c r="E806" s="290"/>
      <c r="F806" s="290"/>
      <c r="G806" s="290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ht="14.25" customHeight="1">
      <c r="A807" s="290"/>
      <c r="B807" s="290"/>
      <c r="C807" s="290"/>
      <c r="D807" s="290"/>
      <c r="E807" s="290"/>
      <c r="F807" s="290"/>
      <c r="G807" s="290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ht="14.25" customHeight="1">
      <c r="A808" s="290"/>
      <c r="B808" s="290"/>
      <c r="C808" s="290"/>
      <c r="D808" s="290"/>
      <c r="E808" s="290"/>
      <c r="F808" s="290"/>
      <c r="G808" s="290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ht="14.25" customHeight="1">
      <c r="A809" s="290"/>
      <c r="B809" s="290"/>
      <c r="C809" s="290"/>
      <c r="D809" s="290"/>
      <c r="E809" s="290"/>
      <c r="F809" s="290"/>
      <c r="G809" s="290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ht="14.25" customHeight="1">
      <c r="A810" s="290"/>
      <c r="B810" s="290"/>
      <c r="C810" s="290"/>
      <c r="D810" s="290"/>
      <c r="E810" s="290"/>
      <c r="F810" s="290"/>
      <c r="G810" s="290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ht="14.25" customHeight="1">
      <c r="A811" s="290"/>
      <c r="B811" s="290"/>
      <c r="C811" s="290"/>
      <c r="D811" s="290"/>
      <c r="E811" s="290"/>
      <c r="F811" s="290"/>
      <c r="G811" s="290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ht="14.25" customHeight="1">
      <c r="A812" s="290"/>
      <c r="B812" s="290"/>
      <c r="C812" s="290"/>
      <c r="D812" s="290"/>
      <c r="E812" s="290"/>
      <c r="F812" s="290"/>
      <c r="G812" s="290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ht="14.25" customHeight="1">
      <c r="A813" s="290"/>
      <c r="B813" s="290"/>
      <c r="C813" s="290"/>
      <c r="D813" s="290"/>
      <c r="E813" s="290"/>
      <c r="F813" s="290"/>
      <c r="G813" s="290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ht="14.25" customHeight="1">
      <c r="A814" s="290"/>
      <c r="B814" s="290"/>
      <c r="C814" s="290"/>
      <c r="D814" s="290"/>
      <c r="E814" s="290"/>
      <c r="F814" s="290"/>
      <c r="G814" s="290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ht="14.25" customHeight="1">
      <c r="A815" s="290"/>
      <c r="B815" s="290"/>
      <c r="C815" s="290"/>
      <c r="D815" s="290"/>
      <c r="E815" s="290"/>
      <c r="F815" s="290"/>
      <c r="G815" s="290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ht="14.25" customHeight="1">
      <c r="A816" s="290"/>
      <c r="B816" s="290"/>
      <c r="C816" s="290"/>
      <c r="D816" s="290"/>
      <c r="E816" s="290"/>
      <c r="F816" s="290"/>
      <c r="G816" s="290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ht="14.25" customHeight="1">
      <c r="A817" s="290"/>
      <c r="B817" s="290"/>
      <c r="C817" s="290"/>
      <c r="D817" s="290"/>
      <c r="E817" s="290"/>
      <c r="F817" s="290"/>
      <c r="G817" s="290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ht="14.25" customHeight="1">
      <c r="A818" s="290"/>
      <c r="B818" s="290"/>
      <c r="C818" s="290"/>
      <c r="D818" s="290"/>
      <c r="E818" s="290"/>
      <c r="F818" s="290"/>
      <c r="G818" s="290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ht="14.25" customHeight="1">
      <c r="A819" s="290"/>
      <c r="B819" s="290"/>
      <c r="C819" s="290"/>
      <c r="D819" s="290"/>
      <c r="E819" s="290"/>
      <c r="F819" s="290"/>
      <c r="G819" s="290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ht="14.25" customHeight="1">
      <c r="A820" s="290"/>
      <c r="B820" s="290"/>
      <c r="C820" s="290"/>
      <c r="D820" s="290"/>
      <c r="E820" s="290"/>
      <c r="F820" s="290"/>
      <c r="G820" s="290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ht="14.25" customHeight="1">
      <c r="A821" s="290"/>
      <c r="B821" s="290"/>
      <c r="C821" s="290"/>
      <c r="D821" s="290"/>
      <c r="E821" s="290"/>
      <c r="F821" s="290"/>
      <c r="G821" s="290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ht="14.25" customHeight="1">
      <c r="A822" s="290"/>
      <c r="B822" s="290"/>
      <c r="C822" s="290"/>
      <c r="D822" s="290"/>
      <c r="E822" s="290"/>
      <c r="F822" s="290"/>
      <c r="G822" s="290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ht="14.25" customHeight="1">
      <c r="A823" s="290"/>
      <c r="B823" s="290"/>
      <c r="C823" s="290"/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ht="14.25" customHeight="1">
      <c r="A824" s="290"/>
      <c r="B824" s="290"/>
      <c r="C824" s="290"/>
      <c r="D824" s="290"/>
      <c r="E824" s="290"/>
      <c r="F824" s="290"/>
      <c r="G824" s="290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ht="14.25" customHeight="1">
      <c r="A825" s="290"/>
      <c r="B825" s="290"/>
      <c r="C825" s="290"/>
      <c r="D825" s="290"/>
      <c r="E825" s="290"/>
      <c r="F825" s="290"/>
      <c r="G825" s="290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ht="14.25" customHeight="1">
      <c r="A826" s="290"/>
      <c r="B826" s="290"/>
      <c r="C826" s="290"/>
      <c r="D826" s="290"/>
      <c r="E826" s="290"/>
      <c r="F826" s="290"/>
      <c r="G826" s="290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ht="14.25" customHeight="1">
      <c r="A827" s="290"/>
      <c r="B827" s="290"/>
      <c r="C827" s="290"/>
      <c r="D827" s="290"/>
      <c r="E827" s="290"/>
      <c r="F827" s="290"/>
      <c r="G827" s="290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ht="14.25" customHeight="1">
      <c r="A828" s="290"/>
      <c r="B828" s="290"/>
      <c r="C828" s="290"/>
      <c r="D828" s="290"/>
      <c r="E828" s="290"/>
      <c r="F828" s="290"/>
      <c r="G828" s="290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ht="14.25" customHeight="1">
      <c r="A829" s="290"/>
      <c r="B829" s="290"/>
      <c r="C829" s="290"/>
      <c r="D829" s="290"/>
      <c r="E829" s="290"/>
      <c r="F829" s="290"/>
      <c r="G829" s="290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ht="14.25" customHeight="1">
      <c r="A830" s="290"/>
      <c r="B830" s="290"/>
      <c r="C830" s="290"/>
      <c r="D830" s="290"/>
      <c r="E830" s="290"/>
      <c r="F830" s="290"/>
      <c r="G830" s="290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ht="14.25" customHeight="1">
      <c r="A831" s="290"/>
      <c r="B831" s="290"/>
      <c r="C831" s="290"/>
      <c r="D831" s="290"/>
      <c r="E831" s="290"/>
      <c r="F831" s="290"/>
      <c r="G831" s="290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ht="14.25" customHeight="1">
      <c r="A832" s="290"/>
      <c r="B832" s="290"/>
      <c r="C832" s="290"/>
      <c r="D832" s="290"/>
      <c r="E832" s="290"/>
      <c r="F832" s="290"/>
      <c r="G832" s="290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ht="14.25" customHeight="1">
      <c r="A833" s="290"/>
      <c r="B833" s="290"/>
      <c r="C833" s="290"/>
      <c r="D833" s="290"/>
      <c r="E833" s="290"/>
      <c r="F833" s="290"/>
      <c r="G833" s="290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ht="14.25" customHeight="1">
      <c r="A834" s="290"/>
      <c r="B834" s="290"/>
      <c r="C834" s="290"/>
      <c r="D834" s="290"/>
      <c r="E834" s="290"/>
      <c r="F834" s="290"/>
      <c r="G834" s="290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ht="14.25" customHeight="1">
      <c r="A835" s="290"/>
      <c r="B835" s="290"/>
      <c r="C835" s="290"/>
      <c r="D835" s="290"/>
      <c r="E835" s="290"/>
      <c r="F835" s="290"/>
      <c r="G835" s="290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ht="14.25" customHeight="1">
      <c r="A836" s="290"/>
      <c r="B836" s="290"/>
      <c r="C836" s="290"/>
      <c r="D836" s="290"/>
      <c r="E836" s="290"/>
      <c r="F836" s="290"/>
      <c r="G836" s="290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ht="14.25" customHeight="1">
      <c r="A837" s="290"/>
      <c r="B837" s="290"/>
      <c r="C837" s="290"/>
      <c r="D837" s="290"/>
      <c r="E837" s="290"/>
      <c r="F837" s="290"/>
      <c r="G837" s="290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ht="14.25" customHeight="1">
      <c r="A838" s="290"/>
      <c r="B838" s="290"/>
      <c r="C838" s="290"/>
      <c r="D838" s="290"/>
      <c r="E838" s="290"/>
      <c r="F838" s="290"/>
      <c r="G838" s="290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ht="14.25" customHeight="1">
      <c r="A839" s="290"/>
      <c r="B839" s="290"/>
      <c r="C839" s="290"/>
      <c r="D839" s="290"/>
      <c r="E839" s="290"/>
      <c r="F839" s="290"/>
      <c r="G839" s="290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ht="14.25" customHeight="1">
      <c r="A840" s="290"/>
      <c r="B840" s="290"/>
      <c r="C840" s="290"/>
      <c r="D840" s="290"/>
      <c r="E840" s="290"/>
      <c r="F840" s="290"/>
      <c r="G840" s="290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ht="14.25" customHeight="1">
      <c r="A841" s="290"/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ht="14.25" customHeight="1">
      <c r="A842" s="290"/>
      <c r="B842" s="290"/>
      <c r="C842" s="290"/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ht="14.25" customHeight="1">
      <c r="A843" s="290"/>
      <c r="B843" s="290"/>
      <c r="C843" s="290"/>
      <c r="D843" s="290"/>
      <c r="E843" s="290"/>
      <c r="F843" s="290"/>
      <c r="G843" s="290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ht="14.25" customHeight="1">
      <c r="A844" s="290"/>
      <c r="B844" s="290"/>
      <c r="C844" s="290"/>
      <c r="D844" s="290"/>
      <c r="E844" s="290"/>
      <c r="F844" s="290"/>
      <c r="G844" s="290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ht="14.25" customHeight="1">
      <c r="A845" s="290"/>
      <c r="B845" s="290"/>
      <c r="C845" s="290"/>
      <c r="D845" s="290"/>
      <c r="E845" s="290"/>
      <c r="F845" s="290"/>
      <c r="G845" s="290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ht="14.25" customHeight="1">
      <c r="A846" s="290"/>
      <c r="B846" s="290"/>
      <c r="C846" s="290"/>
      <c r="D846" s="290"/>
      <c r="E846" s="290"/>
      <c r="F846" s="290"/>
      <c r="G846" s="290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ht="14.25" customHeight="1">
      <c r="A847" s="290"/>
      <c r="B847" s="290"/>
      <c r="C847" s="290"/>
      <c r="D847" s="290"/>
      <c r="E847" s="290"/>
      <c r="F847" s="290"/>
      <c r="G847" s="290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ht="14.25" customHeight="1">
      <c r="A848" s="290"/>
      <c r="B848" s="290"/>
      <c r="C848" s="290"/>
      <c r="D848" s="290"/>
      <c r="E848" s="290"/>
      <c r="F848" s="290"/>
      <c r="G848" s="290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ht="14.25" customHeight="1">
      <c r="A849" s="290"/>
      <c r="B849" s="290"/>
      <c r="C849" s="290"/>
      <c r="D849" s="290"/>
      <c r="E849" s="290"/>
      <c r="F849" s="290"/>
      <c r="G849" s="290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ht="14.25" customHeight="1">
      <c r="A850" s="290"/>
      <c r="B850" s="290"/>
      <c r="C850" s="290"/>
      <c r="D850" s="290"/>
      <c r="E850" s="290"/>
      <c r="F850" s="290"/>
      <c r="G850" s="290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ht="14.25" customHeight="1">
      <c r="A851" s="290"/>
      <c r="B851" s="290"/>
      <c r="C851" s="290"/>
      <c r="D851" s="290"/>
      <c r="E851" s="290"/>
      <c r="F851" s="290"/>
      <c r="G851" s="290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ht="14.25" customHeight="1">
      <c r="A852" s="290"/>
      <c r="B852" s="290"/>
      <c r="C852" s="290"/>
      <c r="D852" s="290"/>
      <c r="E852" s="290"/>
      <c r="F852" s="290"/>
      <c r="G852" s="290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ht="14.25" customHeight="1">
      <c r="A853" s="290"/>
      <c r="B853" s="290"/>
      <c r="C853" s="290"/>
      <c r="D853" s="290"/>
      <c r="E853" s="290"/>
      <c r="F853" s="290"/>
      <c r="G853" s="290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ht="14.25" customHeight="1">
      <c r="A854" s="290"/>
      <c r="B854" s="290"/>
      <c r="C854" s="290"/>
      <c r="D854" s="290"/>
      <c r="E854" s="290"/>
      <c r="F854" s="290"/>
      <c r="G854" s="290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  <row r="855" spans="1:26" ht="14.25" customHeight="1">
      <c r="A855" s="290"/>
      <c r="B855" s="290"/>
      <c r="C855" s="290"/>
      <c r="D855" s="290"/>
      <c r="E855" s="290"/>
      <c r="F855" s="290"/>
      <c r="G855" s="290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</row>
    <row r="856" spans="1:26" ht="14.25" customHeight="1">
      <c r="A856" s="290"/>
      <c r="B856" s="290"/>
      <c r="C856" s="290"/>
      <c r="D856" s="290"/>
      <c r="E856" s="290"/>
      <c r="F856" s="290"/>
      <c r="G856" s="290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</row>
    <row r="857" spans="1:26" ht="14.25" customHeight="1">
      <c r="A857" s="290"/>
      <c r="B857" s="290"/>
      <c r="C857" s="290"/>
      <c r="D857" s="290"/>
      <c r="E857" s="290"/>
      <c r="F857" s="290"/>
      <c r="G857" s="290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</row>
    <row r="858" spans="1:26" ht="14.25" customHeight="1">
      <c r="A858" s="290"/>
      <c r="B858" s="290"/>
      <c r="C858" s="290"/>
      <c r="D858" s="290"/>
      <c r="E858" s="290"/>
      <c r="F858" s="290"/>
      <c r="G858" s="290"/>
      <c r="H858" s="290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</row>
    <row r="859" spans="1:26" ht="14.25" customHeight="1">
      <c r="A859" s="290"/>
      <c r="B859" s="290"/>
      <c r="C859" s="290"/>
      <c r="D859" s="290"/>
      <c r="E859" s="290"/>
      <c r="F859" s="290"/>
      <c r="G859" s="290"/>
      <c r="H859" s="290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</row>
    <row r="860" spans="1:26" ht="14.25" customHeight="1">
      <c r="A860" s="290"/>
      <c r="B860" s="290"/>
      <c r="C860" s="290"/>
      <c r="D860" s="290"/>
      <c r="E860" s="290"/>
      <c r="F860" s="290"/>
      <c r="G860" s="290"/>
      <c r="H860" s="290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</row>
    <row r="861" spans="1:26" ht="14.25" customHeight="1">
      <c r="A861" s="290"/>
      <c r="B861" s="290"/>
      <c r="C861" s="290"/>
      <c r="D861" s="290"/>
      <c r="E861" s="290"/>
      <c r="F861" s="290"/>
      <c r="G861" s="290"/>
      <c r="H861" s="290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</row>
    <row r="862" spans="1:26" ht="14.25" customHeight="1">
      <c r="A862" s="290"/>
      <c r="B862" s="290"/>
      <c r="C862" s="290"/>
      <c r="D862" s="290"/>
      <c r="E862" s="290"/>
      <c r="F862" s="290"/>
      <c r="G862" s="290"/>
      <c r="H862" s="290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</row>
    <row r="863" spans="1:26" ht="14.25" customHeight="1">
      <c r="A863" s="290"/>
      <c r="B863" s="290"/>
      <c r="C863" s="290"/>
      <c r="D863" s="290"/>
      <c r="E863" s="290"/>
      <c r="F863" s="290"/>
      <c r="G863" s="290"/>
      <c r="H863" s="290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</row>
    <row r="864" spans="1:26" ht="14.25" customHeight="1">
      <c r="A864" s="290"/>
      <c r="B864" s="290"/>
      <c r="C864" s="290"/>
      <c r="D864" s="290"/>
      <c r="E864" s="290"/>
      <c r="F864" s="290"/>
      <c r="G864" s="290"/>
      <c r="H864" s="290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</row>
    <row r="865" spans="1:26" ht="14.25" customHeight="1">
      <c r="A865" s="290"/>
      <c r="B865" s="290"/>
      <c r="C865" s="290"/>
      <c r="D865" s="290"/>
      <c r="E865" s="290"/>
      <c r="F865" s="290"/>
      <c r="G865" s="290"/>
      <c r="H865" s="290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</row>
    <row r="866" spans="1:26" ht="14.25" customHeight="1">
      <c r="A866" s="290"/>
      <c r="B866" s="290"/>
      <c r="C866" s="290"/>
      <c r="D866" s="290"/>
      <c r="E866" s="290"/>
      <c r="F866" s="290"/>
      <c r="G866" s="290"/>
      <c r="H866" s="290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</row>
    <row r="867" spans="1:26" ht="14.25" customHeight="1">
      <c r="A867" s="290"/>
      <c r="B867" s="290"/>
      <c r="C867" s="290"/>
      <c r="D867" s="290"/>
      <c r="E867" s="290"/>
      <c r="F867" s="290"/>
      <c r="G867" s="290"/>
      <c r="H867" s="290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</row>
    <row r="868" spans="1:26" ht="14.25" customHeight="1">
      <c r="A868" s="290"/>
      <c r="B868" s="290"/>
      <c r="C868" s="290"/>
      <c r="D868" s="290"/>
      <c r="E868" s="290"/>
      <c r="F868" s="290"/>
      <c r="G868" s="290"/>
      <c r="H868" s="290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</row>
    <row r="869" spans="1:26" ht="14.25" customHeight="1">
      <c r="A869" s="290"/>
      <c r="B869" s="290"/>
      <c r="C869" s="290"/>
      <c r="D869" s="290"/>
      <c r="E869" s="290"/>
      <c r="F869" s="290"/>
      <c r="G869" s="290"/>
      <c r="H869" s="290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</row>
    <row r="870" spans="1:26" ht="14.25" customHeight="1">
      <c r="A870" s="290"/>
      <c r="B870" s="290"/>
      <c r="C870" s="290"/>
      <c r="D870" s="290"/>
      <c r="E870" s="290"/>
      <c r="F870" s="290"/>
      <c r="G870" s="290"/>
      <c r="H870" s="290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</row>
    <row r="871" spans="1:26" ht="14.25" customHeight="1">
      <c r="A871" s="290"/>
      <c r="B871" s="290"/>
      <c r="C871" s="290"/>
      <c r="D871" s="290"/>
      <c r="E871" s="290"/>
      <c r="F871" s="290"/>
      <c r="G871" s="290"/>
      <c r="H871" s="290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</row>
    <row r="872" spans="1:26" ht="14.25" customHeight="1">
      <c r="A872" s="290"/>
      <c r="B872" s="290"/>
      <c r="C872" s="290"/>
      <c r="D872" s="290"/>
      <c r="E872" s="290"/>
      <c r="F872" s="290"/>
      <c r="G872" s="290"/>
      <c r="H872" s="290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</row>
    <row r="873" spans="1:26" ht="14.25" customHeight="1">
      <c r="A873" s="290"/>
      <c r="B873" s="290"/>
      <c r="C873" s="290"/>
      <c r="D873" s="290"/>
      <c r="E873" s="290"/>
      <c r="F873" s="290"/>
      <c r="G873" s="290"/>
      <c r="H873" s="290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</row>
    <row r="874" spans="1:26" ht="14.25" customHeight="1">
      <c r="A874" s="290"/>
      <c r="B874" s="290"/>
      <c r="C874" s="290"/>
      <c r="D874" s="290"/>
      <c r="E874" s="290"/>
      <c r="F874" s="290"/>
      <c r="G874" s="290"/>
      <c r="H874" s="290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</row>
    <row r="875" spans="1:26" ht="14.25" customHeight="1">
      <c r="A875" s="290"/>
      <c r="B875" s="290"/>
      <c r="C875" s="290"/>
      <c r="D875" s="290"/>
      <c r="E875" s="290"/>
      <c r="F875" s="290"/>
      <c r="G875" s="290"/>
      <c r="H875" s="290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</row>
    <row r="876" spans="1:26" ht="14.25" customHeight="1">
      <c r="A876" s="290"/>
      <c r="B876" s="290"/>
      <c r="C876" s="290"/>
      <c r="D876" s="290"/>
      <c r="E876" s="290"/>
      <c r="F876" s="290"/>
      <c r="G876" s="290"/>
      <c r="H876" s="290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</row>
    <row r="877" spans="1:26" ht="14.25" customHeight="1">
      <c r="A877" s="290"/>
      <c r="B877" s="290"/>
      <c r="C877" s="290"/>
      <c r="D877" s="290"/>
      <c r="E877" s="290"/>
      <c r="F877" s="290"/>
      <c r="G877" s="290"/>
      <c r="H877" s="290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</row>
    <row r="878" spans="1:26" ht="14.25" customHeight="1">
      <c r="A878" s="290"/>
      <c r="B878" s="290"/>
      <c r="C878" s="290"/>
      <c r="D878" s="290"/>
      <c r="E878" s="290"/>
      <c r="F878" s="290"/>
      <c r="G878" s="290"/>
      <c r="H878" s="290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</row>
    <row r="879" spans="1:26" ht="14.25" customHeight="1">
      <c r="A879" s="290"/>
      <c r="B879" s="290"/>
      <c r="C879" s="290"/>
      <c r="D879" s="290"/>
      <c r="E879" s="290"/>
      <c r="F879" s="290"/>
      <c r="G879" s="290"/>
      <c r="H879" s="290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</row>
    <row r="880" spans="1:26" ht="14.25" customHeight="1">
      <c r="A880" s="290"/>
      <c r="B880" s="290"/>
      <c r="C880" s="290"/>
      <c r="D880" s="290"/>
      <c r="E880" s="290"/>
      <c r="F880" s="290"/>
      <c r="G880" s="290"/>
      <c r="H880" s="290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</row>
    <row r="881" spans="1:26" ht="14.25" customHeight="1">
      <c r="A881" s="290"/>
      <c r="B881" s="290"/>
      <c r="C881" s="290"/>
      <c r="D881" s="290"/>
      <c r="E881" s="290"/>
      <c r="F881" s="290"/>
      <c r="G881" s="290"/>
      <c r="H881" s="290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</row>
    <row r="882" spans="1:26" ht="14.25" customHeight="1">
      <c r="A882" s="290"/>
      <c r="B882" s="290"/>
      <c r="C882" s="290"/>
      <c r="D882" s="290"/>
      <c r="E882" s="290"/>
      <c r="F882" s="290"/>
      <c r="G882" s="290"/>
      <c r="H882" s="290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</row>
    <row r="883" spans="1:26" ht="14.25" customHeight="1">
      <c r="A883" s="290"/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</row>
    <row r="884" spans="1:26" ht="14.25" customHeight="1">
      <c r="A884" s="290"/>
      <c r="B884" s="290"/>
      <c r="C884" s="290"/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</row>
    <row r="885" spans="1:26" ht="14.25" customHeight="1">
      <c r="A885" s="290"/>
      <c r="B885" s="290"/>
      <c r="C885" s="290"/>
      <c r="D885" s="290"/>
      <c r="E885" s="290"/>
      <c r="F885" s="290"/>
      <c r="G885" s="290"/>
      <c r="H885" s="290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</row>
    <row r="886" spans="1:26" ht="14.25" customHeight="1">
      <c r="A886" s="290"/>
      <c r="B886" s="290"/>
      <c r="C886" s="290"/>
      <c r="D886" s="290"/>
      <c r="E886" s="290"/>
      <c r="F886" s="290"/>
      <c r="G886" s="290"/>
      <c r="H886" s="290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</row>
    <row r="887" spans="1:26" ht="14.25" customHeight="1">
      <c r="A887" s="290"/>
      <c r="B887" s="290"/>
      <c r="C887" s="290"/>
      <c r="D887" s="290"/>
      <c r="E887" s="290"/>
      <c r="F887" s="290"/>
      <c r="G887" s="290"/>
      <c r="H887" s="290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</row>
    <row r="888" spans="1:26" ht="14.25" customHeight="1">
      <c r="A888" s="290"/>
      <c r="B888" s="290"/>
      <c r="C888" s="290"/>
      <c r="D888" s="290"/>
      <c r="E888" s="290"/>
      <c r="F888" s="290"/>
      <c r="G888" s="290"/>
      <c r="H888" s="290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</row>
    <row r="889" spans="1:26" ht="14.25" customHeight="1">
      <c r="A889" s="290"/>
      <c r="B889" s="290"/>
      <c r="C889" s="290"/>
      <c r="D889" s="290"/>
      <c r="E889" s="290"/>
      <c r="F889" s="290"/>
      <c r="G889" s="290"/>
      <c r="H889" s="290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</row>
    <row r="890" spans="1:26" ht="14.25" customHeight="1">
      <c r="A890" s="290"/>
      <c r="B890" s="290"/>
      <c r="C890" s="290"/>
      <c r="D890" s="290"/>
      <c r="E890" s="290"/>
      <c r="F890" s="290"/>
      <c r="G890" s="290"/>
      <c r="H890" s="290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</row>
    <row r="891" spans="1:26" ht="14.25" customHeight="1">
      <c r="A891" s="290"/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</row>
    <row r="892" spans="1:26" ht="14.25" customHeight="1">
      <c r="A892" s="290"/>
      <c r="B892" s="290"/>
      <c r="C892" s="290"/>
      <c r="D892" s="290"/>
      <c r="E892" s="290"/>
      <c r="F892" s="290"/>
      <c r="G892" s="290"/>
      <c r="H892" s="290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</row>
    <row r="893" spans="1:26" ht="14.25" customHeight="1">
      <c r="A893" s="290"/>
      <c r="B893" s="290"/>
      <c r="C893" s="290"/>
      <c r="D893" s="290"/>
      <c r="E893" s="290"/>
      <c r="F893" s="290"/>
      <c r="G893" s="290"/>
      <c r="H893" s="290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</row>
    <row r="894" spans="1:26" ht="14.25" customHeight="1">
      <c r="A894" s="290"/>
      <c r="B894" s="290"/>
      <c r="C894" s="290"/>
      <c r="D894" s="290"/>
      <c r="E894" s="290"/>
      <c r="F894" s="290"/>
      <c r="G894" s="290"/>
      <c r="H894" s="290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</row>
    <row r="895" spans="1:26" ht="14.25" customHeight="1">
      <c r="A895" s="290"/>
      <c r="B895" s="290"/>
      <c r="C895" s="290"/>
      <c r="D895" s="290"/>
      <c r="E895" s="290"/>
      <c r="F895" s="290"/>
      <c r="G895" s="290"/>
      <c r="H895" s="290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</row>
    <row r="896" spans="1:26" ht="14.25" customHeight="1">
      <c r="A896" s="290"/>
      <c r="B896" s="290"/>
      <c r="C896" s="290"/>
      <c r="D896" s="290"/>
      <c r="E896" s="290"/>
      <c r="F896" s="290"/>
      <c r="G896" s="290"/>
      <c r="H896" s="290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</row>
    <row r="897" spans="1:26" ht="14.25" customHeight="1">
      <c r="A897" s="290"/>
      <c r="B897" s="290"/>
      <c r="C897" s="290"/>
      <c r="D897" s="290"/>
      <c r="E897" s="290"/>
      <c r="F897" s="290"/>
      <c r="G897" s="290"/>
      <c r="H897" s="290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</row>
    <row r="898" spans="1:26" ht="14.25" customHeight="1">
      <c r="A898" s="290"/>
      <c r="B898" s="290"/>
      <c r="C898" s="290"/>
      <c r="D898" s="290"/>
      <c r="E898" s="290"/>
      <c r="F898" s="290"/>
      <c r="G898" s="290"/>
      <c r="H898" s="290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</row>
    <row r="899" spans="1:26" ht="14.25" customHeight="1">
      <c r="A899" s="290"/>
      <c r="B899" s="290"/>
      <c r="C899" s="290"/>
      <c r="D899" s="290"/>
      <c r="E899" s="290"/>
      <c r="F899" s="290"/>
      <c r="G899" s="290"/>
      <c r="H899" s="290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</row>
    <row r="900" spans="1:26" ht="14.25" customHeight="1">
      <c r="A900" s="290"/>
      <c r="B900" s="290"/>
      <c r="C900" s="290"/>
      <c r="D900" s="290"/>
      <c r="E900" s="290"/>
      <c r="F900" s="290"/>
      <c r="G900" s="290"/>
      <c r="H900" s="290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</row>
    <row r="901" spans="1:26" ht="14.25" customHeight="1">
      <c r="A901" s="290"/>
      <c r="B901" s="290"/>
      <c r="C901" s="290"/>
      <c r="D901" s="290"/>
      <c r="E901" s="290"/>
      <c r="F901" s="290"/>
      <c r="G901" s="290"/>
      <c r="H901" s="290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</row>
    <row r="902" spans="1:26" ht="14.25" customHeight="1">
      <c r="A902" s="290"/>
      <c r="B902" s="290"/>
      <c r="C902" s="290"/>
      <c r="D902" s="290"/>
      <c r="E902" s="290"/>
      <c r="F902" s="290"/>
      <c r="G902" s="290"/>
      <c r="H902" s="290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</row>
    <row r="903" spans="1:26" ht="14.25" customHeight="1">
      <c r="A903" s="290"/>
      <c r="B903" s="290"/>
      <c r="C903" s="290"/>
      <c r="D903" s="290"/>
      <c r="E903" s="290"/>
      <c r="F903" s="290"/>
      <c r="G903" s="290"/>
      <c r="H903" s="290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</row>
    <row r="904" spans="1:26" ht="14.25" customHeight="1">
      <c r="A904" s="290"/>
      <c r="B904" s="290"/>
      <c r="C904" s="290"/>
      <c r="D904" s="290"/>
      <c r="E904" s="290"/>
      <c r="F904" s="290"/>
      <c r="G904" s="290"/>
      <c r="H904" s="290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</row>
    <row r="905" spans="1:26" ht="14.25" customHeight="1">
      <c r="A905" s="290"/>
      <c r="B905" s="290"/>
      <c r="C905" s="290"/>
      <c r="D905" s="290"/>
      <c r="E905" s="290"/>
      <c r="F905" s="290"/>
      <c r="G905" s="290"/>
      <c r="H905" s="290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</row>
    <row r="906" spans="1:26" ht="14.25" customHeight="1">
      <c r="A906" s="290"/>
      <c r="B906" s="290"/>
      <c r="C906" s="290"/>
      <c r="D906" s="290"/>
      <c r="E906" s="290"/>
      <c r="F906" s="290"/>
      <c r="G906" s="290"/>
      <c r="H906" s="290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</row>
    <row r="907" spans="1:26" ht="14.25" customHeight="1">
      <c r="A907" s="290"/>
      <c r="B907" s="290"/>
      <c r="C907" s="290"/>
      <c r="D907" s="290"/>
      <c r="E907" s="290"/>
      <c r="F907" s="290"/>
      <c r="G907" s="290"/>
      <c r="H907" s="290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</row>
    <row r="908" spans="1:26" ht="14.25" customHeight="1">
      <c r="A908" s="290"/>
      <c r="B908" s="290"/>
      <c r="C908" s="290"/>
      <c r="D908" s="290"/>
      <c r="E908" s="290"/>
      <c r="F908" s="290"/>
      <c r="G908" s="290"/>
      <c r="H908" s="290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</row>
    <row r="909" spans="1:26" ht="14.25" customHeight="1">
      <c r="A909" s="290"/>
      <c r="B909" s="290"/>
      <c r="C909" s="290"/>
      <c r="D909" s="290"/>
      <c r="E909" s="290"/>
      <c r="F909" s="290"/>
      <c r="G909" s="290"/>
      <c r="H909" s="290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</row>
    <row r="910" spans="1:26" ht="14.25" customHeight="1">
      <c r="A910" s="290"/>
      <c r="B910" s="290"/>
      <c r="C910" s="290"/>
      <c r="D910" s="290"/>
      <c r="E910" s="290"/>
      <c r="F910" s="290"/>
      <c r="G910" s="290"/>
      <c r="H910" s="290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</row>
    <row r="911" spans="1:26" ht="14.25" customHeight="1">
      <c r="A911" s="290"/>
      <c r="B911" s="290"/>
      <c r="C911" s="290"/>
      <c r="D911" s="290"/>
      <c r="E911" s="290"/>
      <c r="F911" s="290"/>
      <c r="G911" s="290"/>
      <c r="H911" s="290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</row>
    <row r="912" spans="1:26" ht="14.25" customHeight="1">
      <c r="A912" s="290"/>
      <c r="B912" s="290"/>
      <c r="C912" s="290"/>
      <c r="D912" s="290"/>
      <c r="E912" s="290"/>
      <c r="F912" s="290"/>
      <c r="G912" s="290"/>
      <c r="H912" s="290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</row>
    <row r="913" spans="1:26" ht="14.25" customHeight="1">
      <c r="A913" s="290"/>
      <c r="B913" s="290"/>
      <c r="C913" s="290"/>
      <c r="D913" s="290"/>
      <c r="E913" s="290"/>
      <c r="F913" s="290"/>
      <c r="G913" s="290"/>
      <c r="H913" s="290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</row>
    <row r="914" spans="1:26" ht="14.25" customHeight="1">
      <c r="A914" s="290"/>
      <c r="B914" s="290"/>
      <c r="C914" s="290"/>
      <c r="D914" s="290"/>
      <c r="E914" s="290"/>
      <c r="F914" s="290"/>
      <c r="G914" s="290"/>
      <c r="H914" s="290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</row>
    <row r="915" spans="1:26" ht="14.25" customHeight="1">
      <c r="A915" s="290"/>
      <c r="B915" s="290"/>
      <c r="C915" s="290"/>
      <c r="D915" s="290"/>
      <c r="E915" s="290"/>
      <c r="F915" s="290"/>
      <c r="G915" s="290"/>
      <c r="H915" s="290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</row>
    <row r="916" spans="1:26" ht="14.25" customHeight="1">
      <c r="A916" s="290"/>
      <c r="B916" s="290"/>
      <c r="C916" s="290"/>
      <c r="D916" s="290"/>
      <c r="E916" s="290"/>
      <c r="F916" s="290"/>
      <c r="G916" s="290"/>
      <c r="H916" s="290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</row>
    <row r="917" spans="1:26" ht="14.25" customHeight="1">
      <c r="A917" s="290"/>
      <c r="B917" s="290"/>
      <c r="C917" s="290"/>
      <c r="D917" s="290"/>
      <c r="E917" s="290"/>
      <c r="F917" s="290"/>
      <c r="G917" s="290"/>
      <c r="H917" s="290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</row>
    <row r="918" spans="1:26" ht="14.25" customHeight="1">
      <c r="A918" s="290"/>
      <c r="B918" s="290"/>
      <c r="C918" s="290"/>
      <c r="D918" s="290"/>
      <c r="E918" s="290"/>
      <c r="F918" s="290"/>
      <c r="G918" s="290"/>
      <c r="H918" s="290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</row>
    <row r="919" spans="1:26" ht="14.25" customHeight="1">
      <c r="A919" s="290"/>
      <c r="B919" s="290"/>
      <c r="C919" s="290"/>
      <c r="D919" s="290"/>
      <c r="E919" s="290"/>
      <c r="F919" s="290"/>
      <c r="G919" s="290"/>
      <c r="H919" s="290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</row>
    <row r="920" spans="1:26" ht="14.25" customHeight="1">
      <c r="A920" s="290"/>
      <c r="B920" s="290"/>
      <c r="C920" s="290"/>
      <c r="D920" s="290"/>
      <c r="E920" s="290"/>
      <c r="F920" s="290"/>
      <c r="G920" s="290"/>
      <c r="H920" s="290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</row>
    <row r="921" spans="1:26" ht="14.25" customHeight="1">
      <c r="A921" s="290"/>
      <c r="B921" s="290"/>
      <c r="C921" s="290"/>
      <c r="D921" s="290"/>
      <c r="E921" s="290"/>
      <c r="F921" s="290"/>
      <c r="G921" s="290"/>
      <c r="H921" s="290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</row>
    <row r="922" spans="1:26" ht="14.25" customHeight="1">
      <c r="A922" s="290"/>
      <c r="B922" s="290"/>
      <c r="C922" s="290"/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</row>
    <row r="923" spans="1:26" ht="14.25" customHeight="1">
      <c r="A923" s="290"/>
      <c r="B923" s="290"/>
      <c r="C923" s="290"/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</row>
    <row r="924" spans="1:26" ht="14.25" customHeight="1">
      <c r="A924" s="290"/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</row>
    <row r="925" spans="1:26" ht="14.25" customHeight="1">
      <c r="A925" s="290"/>
      <c r="B925" s="290"/>
      <c r="C925" s="290"/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</row>
    <row r="926" spans="1:26" ht="14.25" customHeight="1">
      <c r="A926" s="290"/>
      <c r="B926" s="290"/>
      <c r="C926" s="290"/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</row>
    <row r="927" spans="1:26" ht="14.25" customHeight="1">
      <c r="A927" s="290"/>
      <c r="B927" s="290"/>
      <c r="C927" s="290"/>
      <c r="D927" s="290"/>
      <c r="E927" s="290"/>
      <c r="F927" s="290"/>
      <c r="G927" s="290"/>
      <c r="H927" s="290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</row>
    <row r="928" spans="1:26" ht="14.25" customHeight="1">
      <c r="A928" s="290"/>
      <c r="B928" s="290"/>
      <c r="C928" s="290"/>
      <c r="D928" s="290"/>
      <c r="E928" s="290"/>
      <c r="F928" s="290"/>
      <c r="G928" s="290"/>
      <c r="H928" s="290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</row>
    <row r="929" spans="1:26" ht="14.25" customHeight="1">
      <c r="A929" s="290"/>
      <c r="B929" s="290"/>
      <c r="C929" s="290"/>
      <c r="D929" s="290"/>
      <c r="E929" s="290"/>
      <c r="F929" s="290"/>
      <c r="G929" s="290"/>
      <c r="H929" s="290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</row>
    <row r="930" spans="1:26" ht="14.25" customHeight="1">
      <c r="A930" s="290"/>
      <c r="B930" s="290"/>
      <c r="C930" s="290"/>
      <c r="D930" s="290"/>
      <c r="E930" s="290"/>
      <c r="F930" s="290"/>
      <c r="G930" s="290"/>
      <c r="H930" s="290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</row>
    <row r="931" spans="1:26" ht="14.25" customHeight="1">
      <c r="A931" s="290"/>
      <c r="B931" s="290"/>
      <c r="C931" s="290"/>
      <c r="D931" s="290"/>
      <c r="E931" s="290"/>
      <c r="F931" s="290"/>
      <c r="G931" s="290"/>
      <c r="H931" s="290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</row>
    <row r="932" spans="1:26" ht="14.25" customHeight="1">
      <c r="A932" s="290"/>
      <c r="B932" s="290"/>
      <c r="C932" s="290"/>
      <c r="D932" s="290"/>
      <c r="E932" s="290"/>
      <c r="F932" s="290"/>
      <c r="G932" s="290"/>
      <c r="H932" s="290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</row>
    <row r="933" spans="1:26" ht="14.25" customHeight="1">
      <c r="A933" s="290"/>
      <c r="B933" s="290"/>
      <c r="C933" s="290"/>
      <c r="D933" s="290"/>
      <c r="E933" s="290"/>
      <c r="F933" s="290"/>
      <c r="G933" s="290"/>
      <c r="H933" s="290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</row>
    <row r="934" spans="1:26" ht="14.25" customHeight="1">
      <c r="A934" s="290"/>
      <c r="B934" s="290"/>
      <c r="C934" s="290"/>
      <c r="D934" s="290"/>
      <c r="E934" s="290"/>
      <c r="F934" s="290"/>
      <c r="G934" s="290"/>
      <c r="H934" s="290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</row>
    <row r="935" spans="1:26" ht="14.25" customHeight="1">
      <c r="A935" s="290"/>
      <c r="B935" s="290"/>
      <c r="C935" s="290"/>
      <c r="D935" s="290"/>
      <c r="E935" s="290"/>
      <c r="F935" s="290"/>
      <c r="G935" s="290"/>
      <c r="H935" s="290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</row>
    <row r="936" spans="1:26" ht="14.25" customHeight="1">
      <c r="A936" s="290"/>
      <c r="B936" s="290"/>
      <c r="C936" s="290"/>
      <c r="D936" s="290"/>
      <c r="E936" s="290"/>
      <c r="F936" s="290"/>
      <c r="G936" s="290"/>
      <c r="H936" s="290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</row>
    <row r="937" spans="1:26" ht="14.25" customHeight="1">
      <c r="A937" s="290"/>
      <c r="B937" s="290"/>
      <c r="C937" s="290"/>
      <c r="D937" s="290"/>
      <c r="E937" s="290"/>
      <c r="F937" s="290"/>
      <c r="G937" s="290"/>
      <c r="H937" s="290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</row>
    <row r="938" spans="1:26" ht="14.25" customHeight="1">
      <c r="A938" s="290"/>
      <c r="B938" s="290"/>
      <c r="C938" s="290"/>
      <c r="D938" s="290"/>
      <c r="E938" s="290"/>
      <c r="F938" s="290"/>
      <c r="G938" s="290"/>
      <c r="H938" s="290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</row>
    <row r="939" spans="1:26" ht="14.25" customHeight="1">
      <c r="A939" s="290"/>
      <c r="B939" s="290"/>
      <c r="C939" s="290"/>
      <c r="D939" s="290"/>
      <c r="E939" s="290"/>
      <c r="F939" s="290"/>
      <c r="G939" s="290"/>
      <c r="H939" s="290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</row>
    <row r="940" spans="1:26" ht="14.25" customHeight="1">
      <c r="A940" s="290"/>
      <c r="B940" s="290"/>
      <c r="C940" s="290"/>
      <c r="D940" s="290"/>
      <c r="E940" s="290"/>
      <c r="F940" s="290"/>
      <c r="G940" s="290"/>
      <c r="H940" s="290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</row>
    <row r="941" spans="1:26" ht="14.25" customHeight="1">
      <c r="A941" s="290"/>
      <c r="B941" s="290"/>
      <c r="C941" s="290"/>
      <c r="D941" s="290"/>
      <c r="E941" s="290"/>
      <c r="F941" s="290"/>
      <c r="G941" s="290"/>
      <c r="H941" s="290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</row>
    <row r="942" spans="1:26" ht="14.25" customHeight="1">
      <c r="A942" s="290"/>
      <c r="B942" s="290"/>
      <c r="C942" s="290"/>
      <c r="D942" s="290"/>
      <c r="E942" s="290"/>
      <c r="F942" s="290"/>
      <c r="G942" s="290"/>
      <c r="H942" s="290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</row>
    <row r="943" spans="1:26" ht="14.25" customHeight="1">
      <c r="A943" s="290"/>
      <c r="B943" s="290"/>
      <c r="C943" s="290"/>
      <c r="D943" s="290"/>
      <c r="E943" s="290"/>
      <c r="F943" s="290"/>
      <c r="G943" s="290"/>
      <c r="H943" s="290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</row>
    <row r="944" spans="1:26" ht="14.25" customHeight="1">
      <c r="A944" s="290"/>
      <c r="B944" s="290"/>
      <c r="C944" s="290"/>
      <c r="D944" s="290"/>
      <c r="E944" s="290"/>
      <c r="F944" s="290"/>
      <c r="G944" s="290"/>
      <c r="H944" s="290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</row>
    <row r="945" spans="1:26" ht="14.25" customHeight="1">
      <c r="A945" s="290"/>
      <c r="B945" s="290"/>
      <c r="C945" s="290"/>
      <c r="D945" s="290"/>
      <c r="E945" s="290"/>
      <c r="F945" s="290"/>
      <c r="G945" s="290"/>
      <c r="H945" s="290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</row>
    <row r="946" spans="1:26" ht="14.25" customHeight="1">
      <c r="A946" s="290"/>
      <c r="B946" s="290"/>
      <c r="C946" s="290"/>
      <c r="D946" s="290"/>
      <c r="E946" s="290"/>
      <c r="F946" s="290"/>
      <c r="G946" s="290"/>
      <c r="H946" s="290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</row>
    <row r="947" spans="1:26" ht="14.25" customHeight="1">
      <c r="A947" s="290"/>
      <c r="B947" s="290"/>
      <c r="C947" s="290"/>
      <c r="D947" s="290"/>
      <c r="E947" s="290"/>
      <c r="F947" s="290"/>
      <c r="G947" s="290"/>
      <c r="H947" s="290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</row>
    <row r="948" spans="1:26" ht="14.25" customHeight="1">
      <c r="A948" s="290"/>
      <c r="B948" s="290"/>
      <c r="C948" s="290"/>
      <c r="D948" s="290"/>
      <c r="E948" s="290"/>
      <c r="F948" s="290"/>
      <c r="G948" s="290"/>
      <c r="H948" s="290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</row>
    <row r="949" spans="1:26" ht="14.25" customHeight="1">
      <c r="A949" s="290"/>
      <c r="B949" s="290"/>
      <c r="C949" s="290"/>
      <c r="D949" s="290"/>
      <c r="E949" s="290"/>
      <c r="F949" s="290"/>
      <c r="G949" s="290"/>
      <c r="H949" s="290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</row>
    <row r="950" spans="1:26" ht="14.25" customHeight="1">
      <c r="A950" s="290"/>
      <c r="B950" s="290"/>
      <c r="C950" s="290"/>
      <c r="D950" s="290"/>
      <c r="E950" s="290"/>
      <c r="F950" s="290"/>
      <c r="G950" s="290"/>
      <c r="H950" s="290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</row>
    <row r="951" spans="1:26" ht="14.25" customHeight="1">
      <c r="A951" s="290"/>
      <c r="B951" s="290"/>
      <c r="C951" s="290"/>
      <c r="D951" s="290"/>
      <c r="E951" s="290"/>
      <c r="F951" s="290"/>
      <c r="G951" s="290"/>
      <c r="H951" s="290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</row>
    <row r="952" spans="1:26" ht="14.25" customHeight="1">
      <c r="A952" s="290"/>
      <c r="B952" s="290"/>
      <c r="C952" s="290"/>
      <c r="D952" s="290"/>
      <c r="E952" s="290"/>
      <c r="F952" s="290"/>
      <c r="G952" s="290"/>
      <c r="H952" s="290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</row>
    <row r="953" spans="1:26" ht="14.25" customHeight="1">
      <c r="A953" s="290"/>
      <c r="B953" s="290"/>
      <c r="C953" s="290"/>
      <c r="D953" s="290"/>
      <c r="E953" s="290"/>
      <c r="F953" s="290"/>
      <c r="G953" s="290"/>
      <c r="H953" s="290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</row>
    <row r="954" spans="1:26" ht="14.25" customHeight="1">
      <c r="A954" s="290"/>
      <c r="B954" s="290"/>
      <c r="C954" s="290"/>
      <c r="D954" s="290"/>
      <c r="E954" s="290"/>
      <c r="F954" s="290"/>
      <c r="G954" s="290"/>
      <c r="H954" s="290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</row>
    <row r="955" spans="1:26" ht="14.25" customHeight="1">
      <c r="A955" s="290"/>
      <c r="B955" s="290"/>
      <c r="C955" s="290"/>
      <c r="D955" s="290"/>
      <c r="E955" s="290"/>
      <c r="F955" s="290"/>
      <c r="G955" s="290"/>
      <c r="H955" s="290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</row>
    <row r="956" spans="1:26" ht="14.25" customHeight="1">
      <c r="A956" s="290"/>
      <c r="B956" s="290"/>
      <c r="C956" s="290"/>
      <c r="D956" s="290"/>
      <c r="E956" s="290"/>
      <c r="F956" s="290"/>
      <c r="G956" s="290"/>
      <c r="H956" s="290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</row>
    <row r="957" spans="1:26" ht="14.25" customHeight="1">
      <c r="A957" s="290"/>
      <c r="B957" s="290"/>
      <c r="C957" s="290"/>
      <c r="D957" s="290"/>
      <c r="E957" s="290"/>
      <c r="F957" s="290"/>
      <c r="G957" s="290"/>
      <c r="H957" s="290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</row>
    <row r="958" spans="1:26" ht="14.25" customHeight="1">
      <c r="A958" s="290"/>
      <c r="B958" s="290"/>
      <c r="C958" s="290"/>
      <c r="D958" s="290"/>
      <c r="E958" s="290"/>
      <c r="F958" s="290"/>
      <c r="G958" s="290"/>
      <c r="H958" s="290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</row>
    <row r="959" spans="1:26" ht="14.25" customHeight="1">
      <c r="A959" s="290"/>
      <c r="B959" s="290"/>
      <c r="C959" s="290"/>
      <c r="D959" s="290"/>
      <c r="E959" s="290"/>
      <c r="F959" s="290"/>
      <c r="G959" s="290"/>
      <c r="H959" s="290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</row>
    <row r="960" spans="1:26" ht="14.25" customHeight="1">
      <c r="A960" s="290"/>
      <c r="B960" s="290"/>
      <c r="C960" s="290"/>
      <c r="D960" s="290"/>
      <c r="E960" s="290"/>
      <c r="F960" s="290"/>
      <c r="G960" s="290"/>
      <c r="H960" s="290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</row>
    <row r="961" spans="1:26" ht="14.25" customHeight="1">
      <c r="A961" s="290"/>
      <c r="B961" s="290"/>
      <c r="C961" s="290"/>
      <c r="D961" s="290"/>
      <c r="E961" s="290"/>
      <c r="F961" s="290"/>
      <c r="G961" s="290"/>
      <c r="H961" s="290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</row>
    <row r="962" spans="1:26" ht="14.25" customHeight="1">
      <c r="A962" s="290"/>
      <c r="B962" s="290"/>
      <c r="C962" s="290"/>
      <c r="D962" s="290"/>
      <c r="E962" s="290"/>
      <c r="F962" s="290"/>
      <c r="G962" s="290"/>
      <c r="H962" s="290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</row>
    <row r="963" spans="1:26" ht="14.25" customHeight="1">
      <c r="A963" s="290"/>
      <c r="B963" s="290"/>
      <c r="C963" s="290"/>
      <c r="D963" s="290"/>
      <c r="E963" s="290"/>
      <c r="F963" s="290"/>
      <c r="G963" s="290"/>
      <c r="H963" s="290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</row>
    <row r="964" spans="1:26" ht="14.25" customHeight="1">
      <c r="A964" s="290"/>
      <c r="B964" s="290"/>
      <c r="C964" s="290"/>
      <c r="D964" s="290"/>
      <c r="E964" s="290"/>
      <c r="F964" s="290"/>
      <c r="G964" s="290"/>
      <c r="H964" s="290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</row>
    <row r="965" spans="1:26" ht="14.25" customHeight="1">
      <c r="A965" s="290"/>
      <c r="B965" s="290"/>
      <c r="C965" s="290"/>
      <c r="D965" s="290"/>
      <c r="E965" s="290"/>
      <c r="F965" s="290"/>
      <c r="G965" s="290"/>
      <c r="H965" s="290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</row>
    <row r="966" spans="1:26" ht="14.25" customHeight="1">
      <c r="A966" s="290"/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</row>
    <row r="967" spans="1:26" ht="14.25" customHeight="1">
      <c r="A967" s="290"/>
      <c r="B967" s="290"/>
      <c r="C967" s="290"/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</row>
    <row r="968" spans="1:26" ht="14.25" customHeight="1">
      <c r="A968" s="290"/>
      <c r="B968" s="290"/>
      <c r="C968" s="290"/>
      <c r="D968" s="290"/>
      <c r="E968" s="290"/>
      <c r="F968" s="290"/>
      <c r="G968" s="290"/>
      <c r="H968" s="290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</row>
    <row r="969" spans="1:26" ht="14.25" customHeight="1">
      <c r="A969" s="290"/>
      <c r="B969" s="290"/>
      <c r="C969" s="290"/>
      <c r="D969" s="290"/>
      <c r="E969" s="290"/>
      <c r="F969" s="290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</row>
    <row r="970" spans="1:26" ht="14.25" customHeight="1">
      <c r="A970" s="290"/>
      <c r="B970" s="290"/>
      <c r="C970" s="290"/>
      <c r="D970" s="290"/>
      <c r="E970" s="290"/>
      <c r="F970" s="290"/>
      <c r="G970" s="290"/>
      <c r="H970" s="290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</row>
    <row r="971" spans="1:26" ht="14.25" customHeight="1">
      <c r="A971" s="290"/>
      <c r="B971" s="290"/>
      <c r="C971" s="290"/>
      <c r="D971" s="290"/>
      <c r="E971" s="290"/>
      <c r="F971" s="290"/>
      <c r="G971" s="290"/>
      <c r="H971" s="290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</row>
    <row r="972" spans="1:26" ht="14.25" customHeight="1">
      <c r="A972" s="290"/>
      <c r="B972" s="290"/>
      <c r="C972" s="290"/>
      <c r="D972" s="290"/>
      <c r="E972" s="290"/>
      <c r="F972" s="290"/>
      <c r="G972" s="290"/>
      <c r="H972" s="290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</row>
    <row r="973" spans="1:26" ht="14.25" customHeight="1">
      <c r="A973" s="290"/>
      <c r="B973" s="290"/>
      <c r="C973" s="290"/>
      <c r="D973" s="290"/>
      <c r="E973" s="290"/>
      <c r="F973" s="290"/>
      <c r="G973" s="290"/>
      <c r="H973" s="290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</row>
    <row r="974" spans="1:26" ht="14.25" customHeight="1">
      <c r="A974" s="290"/>
      <c r="B974" s="290"/>
      <c r="C974" s="290"/>
      <c r="D974" s="290"/>
      <c r="E974" s="290"/>
      <c r="F974" s="290"/>
      <c r="G974" s="290"/>
      <c r="H974" s="290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</row>
    <row r="975" spans="1:26" ht="14.25" customHeight="1">
      <c r="A975" s="290"/>
      <c r="B975" s="290"/>
      <c r="C975" s="290"/>
      <c r="D975" s="290"/>
      <c r="E975" s="290"/>
      <c r="F975" s="290"/>
      <c r="G975" s="290"/>
      <c r="H975" s="290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</row>
    <row r="976" spans="1:26" ht="14.25" customHeight="1">
      <c r="A976" s="290"/>
      <c r="B976" s="290"/>
      <c r="C976" s="290"/>
      <c r="D976" s="290"/>
      <c r="E976" s="290"/>
      <c r="F976" s="290"/>
      <c r="G976" s="290"/>
      <c r="H976" s="290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</row>
    <row r="977" spans="1:26" ht="14.25" customHeight="1">
      <c r="A977" s="290"/>
      <c r="B977" s="290"/>
      <c r="C977" s="290"/>
      <c r="D977" s="290"/>
      <c r="E977" s="290"/>
      <c r="F977" s="290"/>
      <c r="G977" s="290"/>
      <c r="H977" s="290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</row>
    <row r="978" spans="1:26" ht="14.25" customHeight="1">
      <c r="A978" s="290"/>
      <c r="B978" s="290"/>
      <c r="C978" s="290"/>
      <c r="D978" s="290"/>
      <c r="E978" s="290"/>
      <c r="F978" s="290"/>
      <c r="G978" s="290"/>
      <c r="H978" s="290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</row>
    <row r="979" spans="1:26" ht="14.25" customHeight="1">
      <c r="A979" s="290"/>
      <c r="B979" s="290"/>
      <c r="C979" s="290"/>
      <c r="D979" s="290"/>
      <c r="E979" s="290"/>
      <c r="F979" s="290"/>
      <c r="G979" s="290"/>
      <c r="H979" s="290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</row>
    <row r="980" spans="1:26" ht="14.25" customHeight="1">
      <c r="A980" s="290"/>
      <c r="B980" s="290"/>
      <c r="C980" s="290"/>
      <c r="D980" s="290"/>
      <c r="E980" s="290"/>
      <c r="F980" s="290"/>
      <c r="G980" s="290"/>
      <c r="H980" s="290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</row>
    <row r="981" spans="1:26" ht="14.25" customHeight="1">
      <c r="A981" s="290"/>
      <c r="B981" s="290"/>
      <c r="C981" s="290"/>
      <c r="D981" s="290"/>
      <c r="E981" s="290"/>
      <c r="F981" s="290"/>
      <c r="G981" s="290"/>
      <c r="H981" s="290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</row>
    <row r="982" spans="1:26" ht="14.25" customHeight="1">
      <c r="A982" s="290"/>
      <c r="B982" s="290"/>
      <c r="C982" s="290"/>
      <c r="D982" s="290"/>
      <c r="E982" s="290"/>
      <c r="F982" s="290"/>
      <c r="G982" s="290"/>
      <c r="H982" s="290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</row>
    <row r="983" spans="1:26" ht="14.25" customHeight="1">
      <c r="A983" s="290"/>
      <c r="B983" s="290"/>
      <c r="C983" s="290"/>
      <c r="D983" s="290"/>
      <c r="E983" s="290"/>
      <c r="F983" s="290"/>
      <c r="G983" s="290"/>
      <c r="H983" s="290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</row>
    <row r="984" spans="1:26" ht="14.25" customHeight="1">
      <c r="A984" s="290"/>
      <c r="B984" s="290"/>
      <c r="C984" s="290"/>
      <c r="D984" s="290"/>
      <c r="E984" s="290"/>
      <c r="F984" s="290"/>
      <c r="G984" s="290"/>
      <c r="H984" s="290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</row>
    <row r="985" spans="1:26" ht="14.25" customHeight="1">
      <c r="A985" s="290"/>
      <c r="B985" s="290"/>
      <c r="C985" s="290"/>
      <c r="D985" s="290"/>
      <c r="E985" s="290"/>
      <c r="F985" s="290"/>
      <c r="G985" s="290"/>
      <c r="H985" s="290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</row>
    <row r="986" spans="1:26" ht="14.25" customHeight="1">
      <c r="A986" s="290"/>
      <c r="B986" s="290"/>
      <c r="C986" s="290"/>
      <c r="D986" s="290"/>
      <c r="E986" s="290"/>
      <c r="F986" s="290"/>
      <c r="G986" s="290"/>
      <c r="H986" s="290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</row>
    <row r="987" spans="1:26" ht="14.25" customHeight="1">
      <c r="A987" s="290"/>
      <c r="B987" s="290"/>
      <c r="C987" s="290"/>
      <c r="D987" s="290"/>
      <c r="E987" s="290"/>
      <c r="F987" s="290"/>
      <c r="G987" s="290"/>
      <c r="H987" s="290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</row>
    <row r="988" spans="1:26" ht="14.25" customHeight="1">
      <c r="A988" s="290"/>
      <c r="B988" s="290"/>
      <c r="C988" s="290"/>
      <c r="D988" s="290"/>
      <c r="E988" s="290"/>
      <c r="F988" s="290"/>
      <c r="G988" s="290"/>
      <c r="H988" s="290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</row>
    <row r="989" spans="1:26" ht="14.25" customHeight="1">
      <c r="A989" s="290"/>
      <c r="B989" s="290"/>
      <c r="C989" s="290"/>
      <c r="D989" s="290"/>
      <c r="E989" s="290"/>
      <c r="F989" s="290"/>
      <c r="G989" s="290"/>
      <c r="H989" s="290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</row>
    <row r="990" spans="1:26" ht="14.25" customHeight="1">
      <c r="A990" s="290"/>
      <c r="B990" s="290"/>
      <c r="C990" s="290"/>
      <c r="D990" s="290"/>
      <c r="E990" s="290"/>
      <c r="F990" s="290"/>
      <c r="G990" s="290"/>
      <c r="H990" s="290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</row>
    <row r="991" spans="1:26" ht="14.25" customHeight="1">
      <c r="A991" s="290"/>
      <c r="B991" s="290"/>
      <c r="C991" s="290"/>
      <c r="D991" s="290"/>
      <c r="E991" s="290"/>
      <c r="F991" s="290"/>
      <c r="G991" s="290"/>
      <c r="H991" s="290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</row>
    <row r="992" spans="1:26" ht="14.25" customHeight="1">
      <c r="A992" s="290"/>
      <c r="B992" s="290"/>
      <c r="C992" s="290"/>
      <c r="D992" s="290"/>
      <c r="E992" s="290"/>
      <c r="F992" s="290"/>
      <c r="G992" s="290"/>
      <c r="H992" s="290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</row>
    <row r="993" spans="1:26" ht="14.25" customHeight="1">
      <c r="A993" s="290"/>
      <c r="B993" s="290"/>
      <c r="C993" s="290"/>
      <c r="D993" s="290"/>
      <c r="E993" s="290"/>
      <c r="F993" s="290"/>
      <c r="G993" s="290"/>
      <c r="H993" s="290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</row>
    <row r="994" spans="1:26" ht="14.25" customHeight="1">
      <c r="A994" s="290"/>
      <c r="B994" s="290"/>
      <c r="C994" s="290"/>
      <c r="D994" s="290"/>
      <c r="E994" s="290"/>
      <c r="F994" s="290"/>
      <c r="G994" s="290"/>
      <c r="H994" s="290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</row>
    <row r="995" spans="1:26" ht="14.25" customHeight="1">
      <c r="A995" s="290"/>
      <c r="B995" s="290"/>
      <c r="C995" s="290"/>
      <c r="D995" s="290"/>
      <c r="E995" s="290"/>
      <c r="F995" s="290"/>
      <c r="G995" s="290"/>
      <c r="H995" s="290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</row>
    <row r="996" spans="1:26" ht="14.25" customHeight="1">
      <c r="A996" s="290"/>
      <c r="B996" s="290"/>
      <c r="C996" s="290"/>
      <c r="D996" s="290"/>
      <c r="E996" s="290"/>
      <c r="F996" s="290"/>
      <c r="G996" s="290"/>
      <c r="H996" s="290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</row>
    <row r="997" spans="1:26" ht="14.25" customHeight="1">
      <c r="A997" s="290"/>
      <c r="B997" s="290"/>
      <c r="C997" s="290"/>
      <c r="D997" s="290"/>
      <c r="E997" s="290"/>
      <c r="F997" s="290"/>
      <c r="G997" s="290"/>
      <c r="H997" s="290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</row>
    <row r="998" spans="1:26" ht="14.25" customHeight="1">
      <c r="A998" s="290"/>
      <c r="B998" s="290"/>
      <c r="C998" s="290"/>
      <c r="D998" s="290"/>
      <c r="E998" s="290"/>
      <c r="F998" s="290"/>
      <c r="G998" s="290"/>
      <c r="H998" s="290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</row>
    <row r="999" spans="1:26" ht="14.25" customHeight="1">
      <c r="A999" s="290"/>
      <c r="B999" s="290"/>
      <c r="C999" s="290"/>
      <c r="D999" s="290"/>
      <c r="E999" s="290"/>
      <c r="F999" s="290"/>
      <c r="G999" s="290"/>
      <c r="H999" s="290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</row>
    <row r="1000" spans="1:26" ht="14.25" customHeight="1">
      <c r="A1000" s="290"/>
      <c r="B1000" s="290"/>
      <c r="C1000" s="290"/>
      <c r="D1000" s="290"/>
      <c r="E1000" s="290"/>
      <c r="F1000" s="290"/>
      <c r="G1000" s="290"/>
      <c r="H1000" s="290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</row>
  </sheetData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Gerencial</vt:lpstr>
      <vt:lpstr>Conta Corrente</vt:lpstr>
      <vt:lpstr>Caixa</vt:lpstr>
      <vt:lpstr>Ativos</vt:lpstr>
      <vt:lpstr>Contribuição voluntária</vt:lpstr>
      <vt:lpstr>Rifa da Páscoa</vt:lpstr>
      <vt:lpstr>Treinamento Bruninha-João Gomes</vt:lpstr>
      <vt:lpstr>BINGO DIA DAS MÃES</vt:lpstr>
      <vt:lpstr>EVENTO GA</vt:lpstr>
      <vt:lpstr>Evento Chapéu de Palha</vt:lpstr>
      <vt:lpstr>Venda pizzas</vt:lpstr>
      <vt:lpstr>DIA DAS CRIANÇAS</vt:lpstr>
      <vt:lpstr>Almoço DUO</vt:lpstr>
      <vt:lpstr>Festival Encerramento</vt:lpstr>
      <vt:lpstr>Prev orç v01</vt:lpstr>
      <vt:lpstr>Prev orç v02</vt:lpstr>
      <vt:lpstr>Prev orç v03</vt:lpstr>
      <vt:lpstr>Fluxo de caixa projetado 2º sem</vt:lpstr>
      <vt:lpstr>Fluxo de caixa projetadov01</vt:lpstr>
      <vt:lpstr>Fluxo de caixa projetadov02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HTPC</cp:lastModifiedBy>
  <dcterms:created xsi:type="dcterms:W3CDTF">2023-08-06T23:05:03Z</dcterms:created>
  <dcterms:modified xsi:type="dcterms:W3CDTF">2026-01-16T01:10:16Z</dcterms:modified>
</cp:coreProperties>
</file>