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hidePivotFieldList="1"/>
  <bookViews>
    <workbookView xWindow="0" yWindow="0" windowWidth="10290" windowHeight="6435"/>
  </bookViews>
  <sheets>
    <sheet name="Gerencial" sheetId="14" r:id="rId1"/>
    <sheet name="Conta Corrente" sheetId="1" state="hidden" r:id="rId2"/>
    <sheet name="Caixa" sheetId="2" state="hidden" r:id="rId3"/>
    <sheet name="Ativos" sheetId="3" state="hidden" r:id="rId4"/>
    <sheet name="Contribuição mensal" sheetId="19" state="hidden" r:id="rId5"/>
    <sheet name="Rifa da Páscoa" sheetId="16" state="hidden" r:id="rId6"/>
    <sheet name="Evento Aniversário CCRN" sheetId="12" state="hidden" r:id="rId7"/>
    <sheet name="Evento Rifa Dia das mães" sheetId="13" state="hidden" r:id="rId8"/>
    <sheet name="Rifa Dia dos namorados" sheetId="17" state="hidden" r:id="rId9"/>
    <sheet name="Evento Festa Chapeu de palha" sheetId="9" state="hidden" r:id="rId10"/>
    <sheet name="Rifa dia dos pais" sheetId="7" state="hidden" r:id="rId11"/>
    <sheet name="Evento Olimpesec " sheetId="18" state="hidden" r:id="rId12"/>
    <sheet name="Bras Basquete Sub17" sheetId="22" state="hidden" r:id="rId13"/>
    <sheet name="Torneio-Vakinha" sheetId="10" state="hidden" r:id="rId14"/>
    <sheet name="Rifa dia das crianças" sheetId="20" state="hidden" r:id="rId15"/>
    <sheet name="Festival dia das crianças " sheetId="23" state="hidden" r:id="rId16"/>
    <sheet name="Venda chocotones" sheetId="21" state="hidden" r:id="rId17"/>
    <sheet name="Venda pizzas" sheetId="25" state="hidden" r:id="rId18"/>
    <sheet name="Festival GR Taquaral" sheetId="26" state="hidden" r:id="rId19"/>
    <sheet name="Festival Encerramento" sheetId="27" state="hidden" r:id="rId20"/>
    <sheet name="Previsão 2º semestre" sheetId="11" state="hidden" r:id="rId21"/>
    <sheet name="Bras Conj Curitiba" sheetId="28" state="hidden" r:id="rId22"/>
  </sheets>
  <definedNames>
    <definedName name="_xlnm._FilterDatabase" localSheetId="1" hidden="1">'Conta Corrente'!$A$413:$K$500</definedName>
    <definedName name="_xlnm._FilterDatabase" localSheetId="14" hidden="1">'Rifa dia das crianças'!$A$1:$A$89</definedName>
    <definedName name="_xlnm._FilterDatabase" localSheetId="10" hidden="1">'Rifa dia dos pais'!$A$1:$A$94</definedName>
  </definedNames>
  <calcPr calcId="191029"/>
  <pivotCaches>
    <pivotCache cacheId="0" r:id="rId23"/>
  </pivotCaches>
</workbook>
</file>

<file path=xl/calcChain.xml><?xml version="1.0" encoding="utf-8"?>
<calcChain xmlns="http://schemas.openxmlformats.org/spreadsheetml/2006/main">
  <c r="E13" i="3" l="1"/>
  <c r="D89" i="11" l="1"/>
  <c r="E89" i="11" s="1"/>
  <c r="E88" i="11"/>
  <c r="D86" i="11"/>
  <c r="C86" i="11"/>
  <c r="D85" i="11"/>
  <c r="E86" i="11" s="1"/>
  <c r="C84" i="11"/>
  <c r="D83" i="11"/>
  <c r="C82" i="11"/>
  <c r="D81" i="11"/>
  <c r="D79" i="11"/>
  <c r="E80" i="11" s="1"/>
  <c r="D78" i="11"/>
  <c r="D77" i="11"/>
  <c r="E77" i="11" s="1"/>
  <c r="E70" i="11"/>
  <c r="E66" i="11"/>
  <c r="D84" i="11" s="1"/>
  <c r="E84" i="11" s="1"/>
  <c r="C52" i="11"/>
  <c r="C51" i="11"/>
  <c r="C49" i="11"/>
  <c r="C46" i="11"/>
  <c r="C40" i="11"/>
  <c r="C42" i="11" s="1"/>
  <c r="C37" i="11"/>
  <c r="C33" i="11"/>
  <c r="E74" i="11" l="1"/>
  <c r="C53" i="11"/>
  <c r="C55" i="11" s="1"/>
  <c r="N34" i="14"/>
  <c r="N33" i="14"/>
  <c r="N32" i="14"/>
  <c r="N31" i="14"/>
  <c r="N30" i="14"/>
  <c r="M30" i="14"/>
  <c r="I30" i="14"/>
  <c r="E30" i="14"/>
  <c r="E35" i="14" s="1"/>
  <c r="E55" i="14" s="1"/>
  <c r="F11" i="14" s="1"/>
  <c r="F55" i="14" s="1"/>
  <c r="G55" i="14" l="1"/>
  <c r="G11" i="14"/>
  <c r="H55" i="14" l="1"/>
  <c r="I11" i="14" s="1"/>
  <c r="I35" i="14" s="1"/>
  <c r="I55" i="14" s="1"/>
  <c r="J11" i="14" s="1"/>
  <c r="J35" i="14" s="1"/>
  <c r="J55" i="14" s="1"/>
  <c r="K11" i="14" s="1"/>
  <c r="K35" i="14" s="1"/>
  <c r="K55" i="14" s="1"/>
  <c r="L11" i="14" s="1"/>
  <c r="L35" i="14" s="1"/>
  <c r="L55" i="14" s="1"/>
  <c r="M11" i="14" s="1"/>
  <c r="M35" i="14" s="1"/>
  <c r="M55" i="14" s="1"/>
  <c r="H11" i="14"/>
  <c r="D5" i="2" l="1"/>
  <c r="D22" i="2"/>
  <c r="D26" i="2"/>
  <c r="C18" i="2"/>
  <c r="C17" i="2"/>
  <c r="C15" i="2"/>
  <c r="C8" i="2"/>
  <c r="D15" i="9"/>
  <c r="D58" i="19"/>
  <c r="D45" i="19"/>
  <c r="D32" i="19"/>
  <c r="B12" i="19"/>
  <c r="B11" i="19"/>
  <c r="C12" i="19"/>
  <c r="C11" i="19"/>
  <c r="N52" i="14"/>
  <c r="O52" i="14" s="1"/>
  <c r="N51" i="14"/>
  <c r="O51" i="14" s="1"/>
  <c r="N49" i="14"/>
  <c r="O49" i="14" s="1"/>
  <c r="N48" i="14"/>
  <c r="O48" i="14" s="1"/>
  <c r="N46" i="14"/>
  <c r="O46" i="14" s="1"/>
  <c r="N45" i="14"/>
  <c r="O45" i="14" s="1"/>
  <c r="N44" i="14"/>
  <c r="O44" i="14" s="1"/>
  <c r="N42" i="14"/>
  <c r="O42" i="14" s="1"/>
  <c r="N41" i="14"/>
  <c r="O41" i="14" s="1"/>
  <c r="N40" i="14"/>
  <c r="O40" i="14" s="1"/>
  <c r="K53" i="14"/>
  <c r="J53" i="14"/>
  <c r="H53" i="14"/>
  <c r="G53" i="14"/>
  <c r="E53" i="14"/>
  <c r="D53" i="14"/>
  <c r="C53" i="14"/>
  <c r="B53" i="14"/>
  <c r="N27" i="14"/>
  <c r="O27" i="14" s="1"/>
  <c r="E25" i="14"/>
  <c r="E28" i="14" s="1"/>
  <c r="D25" i="14"/>
  <c r="D28" i="14" s="1"/>
  <c r="C25" i="14"/>
  <c r="B25" i="14"/>
  <c r="N14" i="14" l="1"/>
  <c r="O14" i="14" s="1"/>
  <c r="H19" i="14"/>
  <c r="H16" i="14" s="1"/>
  <c r="I38" i="14"/>
  <c r="M26" i="14"/>
  <c r="M17" i="14"/>
  <c r="D12" i="19" s="1"/>
  <c r="E12" i="19" s="1"/>
  <c r="M43" i="14"/>
  <c r="M20" i="14"/>
  <c r="M47" i="14"/>
  <c r="M22" i="14"/>
  <c r="M15" i="14"/>
  <c r="L15" i="14"/>
  <c r="L17" i="14"/>
  <c r="D11" i="19" s="1"/>
  <c r="E11" i="19" s="1"/>
  <c r="L26" i="14"/>
  <c r="L50" i="14"/>
  <c r="N50" i="14" s="1"/>
  <c r="O50" i="14" s="1"/>
  <c r="L47" i="14"/>
  <c r="L37" i="14"/>
  <c r="L53" i="14" l="1"/>
  <c r="N38" i="14"/>
  <c r="O38" i="14" s="1"/>
  <c r="M25" i="14"/>
  <c r="M28" i="14" s="1"/>
  <c r="N47" i="14"/>
  <c r="O47" i="14" s="1"/>
  <c r="M53" i="14"/>
  <c r="N43" i="14"/>
  <c r="O43" i="14" s="1"/>
  <c r="N15" i="14"/>
  <c r="O15" i="14" s="1"/>
  <c r="N19" i="14"/>
  <c r="O19" i="14" s="1"/>
  <c r="L22" i="14"/>
  <c r="I16" i="14"/>
  <c r="L16" i="14"/>
  <c r="N16" i="14" s="1"/>
  <c r="O16" i="14" s="1"/>
  <c r="K18" i="14"/>
  <c r="K26" i="14"/>
  <c r="K23" i="14"/>
  <c r="K17" i="14"/>
  <c r="J21" i="14"/>
  <c r="K21" i="14" s="1"/>
  <c r="H503" i="1"/>
  <c r="L25" i="14" l="1"/>
  <c r="L28" i="14" s="1"/>
  <c r="N17" i="14"/>
  <c r="O17" i="14" s="1"/>
  <c r="K25" i="14"/>
  <c r="K28" i="14" s="1"/>
  <c r="F836" i="1"/>
  <c r="F585" i="1"/>
  <c r="B12" i="27" l="1"/>
  <c r="B13" i="27"/>
  <c r="C28" i="27"/>
  <c r="B8" i="27" s="1"/>
  <c r="B7" i="27"/>
  <c r="B7" i="26"/>
  <c r="B8" i="26"/>
  <c r="K166" i="25"/>
  <c r="K165" i="25"/>
  <c r="K164" i="25"/>
  <c r="C161" i="25"/>
  <c r="C162" i="25" s="1"/>
  <c r="C159" i="25"/>
  <c r="B9" i="27" l="1"/>
  <c r="B9" i="26"/>
  <c r="E512" i="1" l="1"/>
  <c r="E84" i="21"/>
  <c r="E83" i="21"/>
  <c r="F91" i="21"/>
  <c r="F90" i="21"/>
  <c r="F89" i="21"/>
  <c r="D86" i="21" l="1"/>
  <c r="D85" i="21"/>
  <c r="D84" i="21"/>
  <c r="D83" i="21"/>
  <c r="D8" i="23"/>
  <c r="D7" i="23"/>
  <c r="D9" i="23" s="1"/>
  <c r="J503" i="1" l="1"/>
  <c r="J18" i="14"/>
  <c r="N18" i="14" l="1"/>
  <c r="O18" i="14" s="1"/>
  <c r="I412" i="1"/>
  <c r="J26" i="14"/>
  <c r="J24" i="14"/>
  <c r="J25" i="14" s="1"/>
  <c r="J28" i="14" s="1"/>
  <c r="I26" i="14"/>
  <c r="N26" i="14" s="1"/>
  <c r="O26" i="14" s="1"/>
  <c r="I20" i="14"/>
  <c r="C12" i="22"/>
  <c r="C14" i="22" s="1"/>
  <c r="C8" i="22"/>
  <c r="C10" i="22" s="1"/>
  <c r="C41" i="22"/>
  <c r="N20" i="14" l="1"/>
  <c r="O20" i="14" s="1"/>
  <c r="N24" i="14"/>
  <c r="O24" i="14" s="1"/>
  <c r="C15" i="22"/>
  <c r="C18" i="22"/>
  <c r="D58" i="20"/>
  <c r="D56" i="20"/>
  <c r="B10" i="19" l="1"/>
  <c r="E10" i="19" s="1"/>
  <c r="C10" i="19"/>
  <c r="D13" i="10" l="1"/>
  <c r="D7" i="10"/>
  <c r="D9" i="10"/>
  <c r="D7" i="18"/>
  <c r="D21" i="18" s="1"/>
  <c r="D23" i="18" s="1"/>
  <c r="D7" i="17"/>
  <c r="D7" i="13"/>
  <c r="E5" i="16"/>
  <c r="D8" i="16"/>
  <c r="E27" i="11" l="1"/>
  <c r="E9" i="11"/>
  <c r="I21" i="14" l="1"/>
  <c r="D21" i="10"/>
  <c r="I22" i="14"/>
  <c r="I39" i="14"/>
  <c r="H22" i="14"/>
  <c r="H25" i="14" s="1"/>
  <c r="H28" i="14" s="1"/>
  <c r="G23" i="14"/>
  <c r="N23" i="14" s="1"/>
  <c r="O23" i="14" s="1"/>
  <c r="G21" i="14"/>
  <c r="F22" i="14"/>
  <c r="F37" i="14"/>
  <c r="F13" i="14"/>
  <c r="O58" i="14"/>
  <c r="O57" i="14"/>
  <c r="O36" i="14"/>
  <c r="G25" i="14" l="1"/>
  <c r="G28" i="14" s="1"/>
  <c r="N39" i="14"/>
  <c r="O39" i="14" s="1"/>
  <c r="I53" i="14"/>
  <c r="N13" i="14"/>
  <c r="O13" i="14" s="1"/>
  <c r="F25" i="14"/>
  <c r="F28" i="14" s="1"/>
  <c r="N37" i="14"/>
  <c r="O37" i="14" s="1"/>
  <c r="F53" i="14"/>
  <c r="N53" i="14" s="1"/>
  <c r="I25" i="14"/>
  <c r="I28" i="14" s="1"/>
  <c r="N21" i="14"/>
  <c r="O21" i="14" s="1"/>
  <c r="N22" i="14"/>
  <c r="O22" i="14" s="1"/>
  <c r="C28" i="14"/>
  <c r="N25" i="14" l="1"/>
  <c r="O25" i="14" s="1"/>
  <c r="O53" i="14"/>
  <c r="B28" i="14"/>
  <c r="N28" i="14" s="1"/>
  <c r="O28" i="14" l="1"/>
  <c r="N56" i="14"/>
  <c r="F56" i="14"/>
  <c r="G10" i="14" s="1"/>
  <c r="G56" i="14" s="1"/>
  <c r="H10" i="14" s="1"/>
  <c r="H56" i="14" s="1"/>
  <c r="I10" i="14" s="1"/>
  <c r="I56" i="14" s="1"/>
  <c r="J10" i="14" s="1"/>
  <c r="J56" i="14" s="1"/>
  <c r="K10" i="14" l="1"/>
  <c r="K56" i="14" s="1"/>
  <c r="L10" i="14" l="1"/>
  <c r="L56" i="14" s="1"/>
  <c r="M10" i="14" s="1"/>
  <c r="M56" i="14" s="1"/>
  <c r="G570" i="1"/>
  <c r="D11" i="12" l="1"/>
  <c r="D9" i="12"/>
  <c r="D8" i="12"/>
  <c r="D7" i="12"/>
  <c r="D28" i="11" l="1"/>
  <c r="E28" i="11" s="1"/>
  <c r="C21" i="11"/>
  <c r="D25" i="11"/>
  <c r="C25" i="11"/>
  <c r="C23" i="11"/>
  <c r="D24" i="11"/>
  <c r="E25" i="11" s="1"/>
  <c r="D20" i="11"/>
  <c r="D18" i="11"/>
  <c r="D17" i="11"/>
  <c r="D16" i="11"/>
  <c r="E5" i="11"/>
  <c r="E13" i="11" s="1"/>
  <c r="D23" i="10"/>
  <c r="D17" i="9"/>
  <c r="D14" i="9"/>
  <c r="D13" i="9"/>
  <c r="D5" i="9"/>
  <c r="E89" i="7"/>
  <c r="E308" i="1"/>
  <c r="F286" i="1"/>
  <c r="E19" i="11" l="1"/>
  <c r="D22" i="11"/>
  <c r="E16" i="11"/>
  <c r="D23" i="11"/>
  <c r="E87" i="7"/>
  <c r="E23" i="11" l="1"/>
  <c r="E6" i="3"/>
  <c r="D7" i="2"/>
  <c r="D9" i="2" l="1"/>
  <c r="D10" i="2" s="1"/>
  <c r="D13" i="2" s="1"/>
  <c r="D14" i="2" s="1"/>
  <c r="D15" i="2" s="1"/>
  <c r="D16" i="2" s="1"/>
  <c r="D17" i="2" s="1"/>
  <c r="D19" i="2" s="1"/>
  <c r="D20" i="2" s="1"/>
</calcChain>
</file>

<file path=xl/comments1.xml><?xml version="1.0" encoding="utf-8"?>
<comments xmlns="http://schemas.openxmlformats.org/spreadsheetml/2006/main">
  <authors>
    <author>Elaine</author>
  </authors>
  <commentList>
    <comment ref="H16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Sinal onibus Curitiba R$ 1.425,00
</t>
        </r>
      </text>
    </comment>
    <comment ref="I16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Sinal Onibus Curitiba
</t>
        </r>
      </text>
    </comment>
    <comment ref="H18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Akdymia R$ 3180,00
Sinal onibus Curitiba R$ 1.425,00
</t>
        </r>
      </text>
    </comment>
    <comment ref="I18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Sinal Onibus Curitiba
</t>
        </r>
      </text>
    </comment>
    <comment ref="H19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Akdymia R$ 3180,00
50% Collants infantis
</t>
        </r>
      </text>
    </comment>
    <comment ref="I20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Olimpesec
</t>
        </r>
      </text>
    </comment>
    <comment ref="I21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Pais e Pascoa
</t>
        </r>
      </text>
    </comment>
    <comment ref="K49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Dev. Transp.ginasta </t>
        </r>
      </text>
    </comment>
    <comment ref="I50" authorId="0">
      <text>
        <r>
          <rPr>
            <b/>
            <sz val="9"/>
            <color indexed="81"/>
            <rFont val="Segoe UI"/>
            <family val="2"/>
          </rPr>
          <t>Elaine:</t>
        </r>
        <r>
          <rPr>
            <sz val="9"/>
            <color indexed="81"/>
            <rFont val="Segoe UI"/>
            <family val="2"/>
          </rPr>
          <t xml:space="preserve">
2940,00 sinal ônibus Curitiba pago pais ginastas
</t>
        </r>
      </text>
    </comment>
  </commentList>
</comments>
</file>

<file path=xl/sharedStrings.xml><?xml version="1.0" encoding="utf-8"?>
<sst xmlns="http://schemas.openxmlformats.org/spreadsheetml/2006/main" count="4669" uniqueCount="1316">
  <si>
    <t xml:space="preserve">Relatório Conta Corrente </t>
  </si>
  <si>
    <t>Extrato de 01/05/2023 até 31/05/2023</t>
  </si>
  <si>
    <t>Data</t>
  </si>
  <si>
    <t>Lançamento</t>
  </si>
  <si>
    <t>Ag./Origem</t>
  </si>
  <si>
    <t>Descrição</t>
  </si>
  <si>
    <t>Valor (R$)</t>
  </si>
  <si>
    <t>Saldo (R$)</t>
  </si>
  <si>
    <t>SALDO INICIAL</t>
  </si>
  <si>
    <t>PIX TRANSF Ivone S26/05</t>
  </si>
  <si>
    <t>APL APLIC AUT MAIS</t>
  </si>
  <si>
    <t>SALDO APLIC AUT MAIS</t>
  </si>
  <si>
    <t>SISPAG FORNECEDORES</t>
  </si>
  <si>
    <t>Despesas viagem técnica Andressa Soares Copa SP 1ª fase</t>
  </si>
  <si>
    <t>RES APLIC AUT MAIS</t>
  </si>
  <si>
    <t>PIX TRANSF Andress31/05</t>
  </si>
  <si>
    <t>Doação</t>
  </si>
  <si>
    <t>Sapatinhas</t>
  </si>
  <si>
    <t>PIX TRANSF DAISY A31/05</t>
  </si>
  <si>
    <t>SALDO FINAL</t>
  </si>
  <si>
    <t>Extrato de 01/06/2023 até 30/06/2023</t>
  </si>
  <si>
    <t>SALDO ANTERIOR</t>
  </si>
  <si>
    <t>PIX TRANSF ANA LUC01/06</t>
  </si>
  <si>
    <t> 9122</t>
  </si>
  <si>
    <t>Rifa Dia dos Namorados</t>
  </si>
  <si>
    <t>PIX TRANSF ELIZA R01/06</t>
  </si>
  <si>
    <t> 9029</t>
  </si>
  <si>
    <t>PIX TRANSF JOAO PA01/06</t>
  </si>
  <si>
    <t> 9121</t>
  </si>
  <si>
    <t>PIX TRANSF MARIZA 01/06</t>
  </si>
  <si>
    <t> 9131</t>
  </si>
  <si>
    <t>PIX TRANSF ONDINA 01/06</t>
  </si>
  <si>
    <t> 9026</t>
  </si>
  <si>
    <t>SDO CTA/APL AUTOMATICAS</t>
  </si>
  <si>
    <t> 9014</t>
  </si>
  <si>
    <t>PIX TRANSF JUSSARA02/06</t>
  </si>
  <si>
    <t> 9127</t>
  </si>
  <si>
    <t>PIX TRANSF MAURICI02/06</t>
  </si>
  <si>
    <t> 9327</t>
  </si>
  <si>
    <t>PIX TRANSF WAGNER 02/06</t>
  </si>
  <si>
    <t> 9779</t>
  </si>
  <si>
    <t>REND PAGO APLIC AUT MAIS</t>
  </si>
  <si>
    <t>PIX TRANSF Cinthia05/06</t>
  </si>
  <si>
    <t> 9123</t>
  </si>
  <si>
    <t>PIX TRANSF DAISY A06/06</t>
  </si>
  <si>
    <t>PIX TRANSF IASODAR06/06</t>
  </si>
  <si>
    <t>PIX TRANSF IVAN YA06/06</t>
  </si>
  <si>
    <t>PIX TRANSF KARIN R06/06</t>
  </si>
  <si>
    <t> 9126</t>
  </si>
  <si>
    <t>PIX TRANSF LUIS FE06/06</t>
  </si>
  <si>
    <t> 9124</t>
  </si>
  <si>
    <t>PIX TRANSF MARIA A06/06</t>
  </si>
  <si>
    <t> 9773</t>
  </si>
  <si>
    <t>PIX TRANSF SILVIA 06/06</t>
  </si>
  <si>
    <t> 9136</t>
  </si>
  <si>
    <t>PIX TRANSF YASHIRO06/06</t>
  </si>
  <si>
    <t>PIX TRANSF juliana07/06</t>
  </si>
  <si>
    <t>PIX TRANSF Alessan07/06</t>
  </si>
  <si>
    <t> 9132</t>
  </si>
  <si>
    <t>PIX TRANSF Andress07/06</t>
  </si>
  <si>
    <t>PIX TRANSF CLAUDET07/06</t>
  </si>
  <si>
    <t>PIX TRANSF CRISTIA07/06</t>
  </si>
  <si>
    <t> 9953</t>
  </si>
  <si>
    <t>PIX TRANSF DANIELL07/06</t>
  </si>
  <si>
    <t>PIX TRANSF DANIELA07/06</t>
  </si>
  <si>
    <t>PIX TRANSF Fernand07/06</t>
  </si>
  <si>
    <t>PIX TRANSF Gislain07/06</t>
  </si>
  <si>
    <t> 9028</t>
  </si>
  <si>
    <t>PIX TRANSF GABRIEL07/06</t>
  </si>
  <si>
    <t>PIX TRANSF ISABELL07/06</t>
  </si>
  <si>
    <t>PIX TRANSF Julia A07/06</t>
  </si>
  <si>
    <t>PIX TRANSF LIGIA E07/06</t>
  </si>
  <si>
    <t> 9129</t>
  </si>
  <si>
    <t>PIX TRANSF MARCILI07/06</t>
  </si>
  <si>
    <t> 9120</t>
  </si>
  <si>
    <t>PIX TRANSF MARIA C07/06</t>
  </si>
  <si>
    <t>PIX TRANSF MICHELE07/06</t>
  </si>
  <si>
    <t>PIX TRANSF ODAIR D07/06</t>
  </si>
  <si>
    <t>PIX TRANSF PAULA P07/06</t>
  </si>
  <si>
    <t>PIX TRANSF REGINAL07/06</t>
  </si>
  <si>
    <t>PIX TRANSF REMERSO07/06</t>
  </si>
  <si>
    <t>PIX TRANSF ANA C P08/06</t>
  </si>
  <si>
    <t>PIX TRANSF CINTIA 08/06</t>
  </si>
  <si>
    <t>PIX TRANSF CLAUDIO08/06</t>
  </si>
  <si>
    <t> 9130</t>
  </si>
  <si>
    <t>PIX TRANSF FERNAND09/06</t>
  </si>
  <si>
    <t>PIX TRANSF GRACIEL09/06</t>
  </si>
  <si>
    <t>PIX TRANSF GUSTAVO09/06</t>
  </si>
  <si>
    <t>PIX TRANSF RENATA 08/06</t>
  </si>
  <si>
    <t>PIX TRANSF VANESSA09/06</t>
  </si>
  <si>
    <t>PIX TRANSF CARLOS 12/06</t>
  </si>
  <si>
    <t>PIX TRANSF CASSIO 10/06</t>
  </si>
  <si>
    <t>PIX TRANSF DEBORA 12/06</t>
  </si>
  <si>
    <t> 9925</t>
  </si>
  <si>
    <t>PIX TRANSF EDUARDO12/06</t>
  </si>
  <si>
    <t>PIX TRANSF ELAINE 12/06</t>
  </si>
  <si>
    <t>PIX TRANSF JAQUELI12/06</t>
  </si>
  <si>
    <t>PIX TRANSF JEAN YA11/06</t>
  </si>
  <si>
    <t>PIX TRANSF KELLY A12/06</t>
  </si>
  <si>
    <t>PIX TRANSF MARIA C10/06</t>
  </si>
  <si>
    <t>PIX TRANSF MARINA 12/06</t>
  </si>
  <si>
    <t>PIX TRANSF Silvana12/06</t>
  </si>
  <si>
    <t>PIX TRANSF Sirlei 11/06</t>
  </si>
  <si>
    <t>PIX TRANSF SIBELI 13/06</t>
  </si>
  <si>
    <t>PIX TRANSF GRACIEL21/06</t>
  </si>
  <si>
    <t>PIX TRANSF Julia A21/06</t>
  </si>
  <si>
    <t>Caixa</t>
  </si>
  <si>
    <t>Mês</t>
  </si>
  <si>
    <t>Saldo inicial</t>
  </si>
  <si>
    <t>Valor</t>
  </si>
  <si>
    <t xml:space="preserve"> Saldo </t>
  </si>
  <si>
    <t>Transferência para o banco</t>
  </si>
  <si>
    <t>Nº NF</t>
  </si>
  <si>
    <t xml:space="preserve">Fornecedor </t>
  </si>
  <si>
    <t>WILLIANE LAYS DE MELO SILVA 47033925859</t>
  </si>
  <si>
    <t>RELOGIO DIGITAL LE-2111</t>
  </si>
  <si>
    <t>Equipamentos para treino</t>
  </si>
  <si>
    <t>Escada De Agilidade 10 Degraus</t>
  </si>
  <si>
    <t>Disco de Deslizamento - Par - Muvin Slide
Funcional Pilates</t>
  </si>
  <si>
    <t>MUVIN ESPORTES AS</t>
  </si>
  <si>
    <t>D. DE OLIVEIRA ALMIRON COLCHOES</t>
  </si>
  <si>
    <t>Observações</t>
  </si>
  <si>
    <t>Ativos</t>
  </si>
  <si>
    <t>Mercado Livre compra Nfe nº 75.786, 2.155 e 16.102 equipamentos para treino</t>
  </si>
  <si>
    <t>Devolução pagto a maior Rifa (98,97)</t>
  </si>
  <si>
    <t>Rifa Dia dos Namorados (20,00)</t>
  </si>
  <si>
    <t>Dev. Pagamento em duplicidade cunhada Giovana mãe Julia pré infantil</t>
  </si>
  <si>
    <t>Uniforme de treino</t>
  </si>
  <si>
    <t>NFnº 506 PGS Textil Ltda, aquisição de sapatilhas para GR</t>
  </si>
  <si>
    <t>Extrato de 01/07/2023 até 31/07/2023</t>
  </si>
  <si>
    <t>PIX TRANSF Akdmia 05/07</t>
  </si>
  <si>
    <t>PIX TRANSF GRACIEL06/07</t>
  </si>
  <si>
    <t>PIX TRANSF juliana07/07</t>
  </si>
  <si>
    <t>PIX TRANSF EDUARDO07/07</t>
  </si>
  <si>
    <t>PIX TRANSF GIOVANA07/07</t>
  </si>
  <si>
    <t>PIX TRANSF ANA PAU09/07</t>
  </si>
  <si>
    <t>PIX TRANSF Marina 10/07</t>
  </si>
  <si>
    <t>PIX TRANSF RONAN P10/07</t>
  </si>
  <si>
    <t>PIX TRANSF MILLENA12/07</t>
  </si>
  <si>
    <t>PIX TRANSF DAISY A13/07</t>
  </si>
  <si>
    <t>PIX TRANSF FERNAND13/07</t>
  </si>
  <si>
    <t>PIX TRANSF DANIELA19/07</t>
  </si>
  <si>
    <t> 9128</t>
  </si>
  <si>
    <t>PIX TRANSF GIOVANA19/07</t>
  </si>
  <si>
    <t>PIX TRANSF JULIA A19/07</t>
  </si>
  <si>
    <t>PIX TRANSF ADRIANA20/07</t>
  </si>
  <si>
    <t>PIX TRANSF DAISY A20/07</t>
  </si>
  <si>
    <t>PIX TRANSF SILVIA 20/07</t>
  </si>
  <si>
    <t>PIX TRANSF LAGO CE21/07</t>
  </si>
  <si>
    <t>PIX TRANSF MILLENA21/07</t>
  </si>
  <si>
    <t>DOC 033.1600E A B J</t>
  </si>
  <si>
    <t>PIX TRANSF ANA PAU22/07</t>
  </si>
  <si>
    <t>PIX TRANSF DANIELA23/07</t>
  </si>
  <si>
    <t>PIX TRANSF SILVIA 24/07</t>
  </si>
  <si>
    <t>(-) SALDO A LIBERAR</t>
  </si>
  <si>
    <t>SALDO FINAL DISPONIVEL</t>
  </si>
  <si>
    <t>PIX TRANSF CARLOS 28/07</t>
  </si>
  <si>
    <t>PIX TRANSF FERNAND28/07</t>
  </si>
  <si>
    <t> 9125</t>
  </si>
  <si>
    <t>PIX TRANSF ADRIANA30/07</t>
  </si>
  <si>
    <t>PIX TRANSF DAISY A30/07</t>
  </si>
  <si>
    <t>PIX TRANSF VANESSA31/07</t>
  </si>
  <si>
    <t>Pagto parc.02-02 NFe nº 3879202 DANIELE APARECIDA SERVIENSKI-Collants juvenil</t>
  </si>
  <si>
    <t>sapatilhas</t>
  </si>
  <si>
    <t>Transferência indevida</t>
  </si>
  <si>
    <t>Dev. Transferencia indevida</t>
  </si>
  <si>
    <t>Sinal ônibus Curitiba</t>
  </si>
  <si>
    <t>porta bola</t>
  </si>
  <si>
    <t>Arrecadação Correio Elegante Festa Julina</t>
  </si>
  <si>
    <t>Doaçao</t>
  </si>
  <si>
    <t>PIX TRANSF ADRIANA01/08</t>
  </si>
  <si>
    <t>PIX TRANSF ANA PAU01/08</t>
  </si>
  <si>
    <t>PIX TRANSF ELAINE 01/08</t>
  </si>
  <si>
    <t>SISPAG PAG TIT BANCO 23</t>
  </si>
  <si>
    <t>PIX TRANSF Marina 02/08</t>
  </si>
  <si>
    <t>PIX TRANSF RONAN P02/08</t>
  </si>
  <si>
    <t>S A L D O</t>
  </si>
  <si>
    <t>Extrato de 01/08/2023 até 06/08/2023</t>
  </si>
  <si>
    <t>sinal onibus Curitiba</t>
  </si>
  <si>
    <t>saldo Hotel Curitiba</t>
  </si>
  <si>
    <t>Nfe Nº 14.988- Compra carregador JBL</t>
  </si>
  <si>
    <t xml:space="preserve">NFse nº 638 ADO TUR- Transporte COPA SP dias 03 e 04/06/2023 Infantil e Pré-infantil </t>
  </si>
  <si>
    <t xml:space="preserve">Refeição Técnico Alex Ferrante Torneio Regional 05/08/2023 </t>
  </si>
  <si>
    <t>uniforme treino</t>
  </si>
  <si>
    <t>07/08/2023</t>
  </si>
  <si>
    <t>PIX TRANSF  juliana07/08</t>
  </si>
  <si>
    <t>PIX TRANSF  ADRIANA07/08</t>
  </si>
  <si>
    <t>PIX TRANSF  CLAUDIA07/08</t>
  </si>
  <si>
    <t>PIX TRANSF  DANIEL 07/08</t>
  </si>
  <si>
    <t>PIX TRANSF  ELAINE 07/08</t>
  </si>
  <si>
    <t>PIX TRANSF  FABIO C07/08</t>
  </si>
  <si>
    <t>PIX TRANSF  JEAN YA07/08</t>
  </si>
  <si>
    <t>PIX TRANSF  JOSE FE07/08</t>
  </si>
  <si>
    <t>PIX TRANSF  JUSSARA07/08</t>
  </si>
  <si>
    <t>PIX TRANSF  LEIDIAN07/08</t>
  </si>
  <si>
    <t>PIX TRANSF  MARIA O07/08</t>
  </si>
  <si>
    <t>PIX TRANSF  MARIANA07/08</t>
  </si>
  <si>
    <t>PIX TRANSF  MARIO H07/08</t>
  </si>
  <si>
    <t>PIX TRANSF  ONDINA 07/08</t>
  </si>
  <si>
    <t>PIX TRANSF  PAULA P07/08</t>
  </si>
  <si>
    <t>PIX TRANSF  PEDRO M07/08</t>
  </si>
  <si>
    <t>PIX TRANSF  Rafael 07/08</t>
  </si>
  <si>
    <t>PIX TRANSF  RAFAELA07/08</t>
  </si>
  <si>
    <t>PIX TRANSF  ROMULO 07/08</t>
  </si>
  <si>
    <t>PIX TRANSF  RONAN P07/08</t>
  </si>
  <si>
    <t/>
  </si>
  <si>
    <t>08/08/2023</t>
  </si>
  <si>
    <t>PIX TRANSF  ANA C P08/08</t>
  </si>
  <si>
    <t>PIX TRANSF  BRUNA V08/08</t>
  </si>
  <si>
    <t>PIX TRANSF  Cinthia08/08</t>
  </si>
  <si>
    <t>PIX TRANSF  CARLOS 08/08</t>
  </si>
  <si>
    <t>PIX TRANSF  CASSIO 08/08</t>
  </si>
  <si>
    <t>PIX TRANSF  CLAUDIA08/08</t>
  </si>
  <si>
    <t>PIX TRANSF  ELZA MA08/08</t>
  </si>
  <si>
    <t>PIX TRANSF  Filomen08/08</t>
  </si>
  <si>
    <t>PIX TRANSF  FERNAND08/08</t>
  </si>
  <si>
    <t>PIX TRANSF  GIOVANA08/08</t>
  </si>
  <si>
    <t>PIX TRANSF  IDA MAR08/08</t>
  </si>
  <si>
    <t>PIX TRANSF  ISABELA08/08</t>
  </si>
  <si>
    <t>PIX TRANSF  JAQUELI08/08</t>
  </si>
  <si>
    <t>PIX TRANSF  KARLA F08/08</t>
  </si>
  <si>
    <t>PIX TRANSF  MARIA F08/08</t>
  </si>
  <si>
    <t>PIX TRANSF  MICHELL08/08</t>
  </si>
  <si>
    <t>PIX TRANSF  RAFAELA08/08</t>
  </si>
  <si>
    <t>PIX TRANSF  ROSANA 08/08</t>
  </si>
  <si>
    <t>PIX TRANSF  Silvana08/08</t>
  </si>
  <si>
    <t>PIX TRANSF  SILVIA 08/08</t>
  </si>
  <si>
    <t>PIX TRANSF  VINICIU08/08</t>
  </si>
  <si>
    <t>09/08/2023</t>
  </si>
  <si>
    <t>PIX TRANSF  ANDRE L09/08</t>
  </si>
  <si>
    <t>PIX TRANSF  ANTONIO09/08</t>
  </si>
  <si>
    <t>PIX TRANSF  CARLOS 09/08</t>
  </si>
  <si>
    <t>PIX TRANSF  CRISTIA09/08</t>
  </si>
  <si>
    <t>PIX TRANSF  DANIEL 09/08</t>
  </si>
  <si>
    <t>PIX TRANSF  DANIELL09/08</t>
  </si>
  <si>
    <t>PIX TRANSF  DIEGO D09/08</t>
  </si>
  <si>
    <t>PIX TRANSF  Fabrici09/08</t>
  </si>
  <si>
    <t>PIX TRANSF  FERNAND09/08</t>
  </si>
  <si>
    <t>PIX TRANSF  GIOVANA09/08</t>
  </si>
  <si>
    <t>PIX TRANSF  IGOR SC09/08</t>
  </si>
  <si>
    <t>PIX TRANSF  LUIS AN09/08</t>
  </si>
  <si>
    <t>PIX TRANSF  MAURICI09/08</t>
  </si>
  <si>
    <t>PIX TRANSF  MILLENA09/08</t>
  </si>
  <si>
    <t>PIX TRANSF  MILTON 09/08</t>
  </si>
  <si>
    <t>PIX TRANSF  ONLINE 09/08</t>
  </si>
  <si>
    <t>PIX TRANSF  PATRICI09/08</t>
  </si>
  <si>
    <t>PIX TRANSF  PAULA P09/08</t>
  </si>
  <si>
    <t>PIX TRANSF  RENATO 09/08</t>
  </si>
  <si>
    <t>PIX TRANSF  ROBSON 09/08</t>
  </si>
  <si>
    <t>PIX TRANSF  Sebasti09/08</t>
  </si>
  <si>
    <t>PIX TRANSF  Sidnei 09/08</t>
  </si>
  <si>
    <t>PIX TRANSF  SAMUEL 09/08</t>
  </si>
  <si>
    <t>PIX TRANSF  WALDIR 09/08</t>
  </si>
  <si>
    <t>PIX TRANSF  WESLEY 09/08</t>
  </si>
  <si>
    <t>10/08/2023</t>
  </si>
  <si>
    <t>PIX TRANSF  ELCIMAR10/08</t>
  </si>
  <si>
    <t>PIX TRANSF  JULIA A10/08</t>
  </si>
  <si>
    <t>PIX TRANSF  ANA PAU10/08</t>
  </si>
  <si>
    <t>PIX TRANSF  Sirlei 10/08</t>
  </si>
  <si>
    <t>PIX TRANSF  LUIS FE10/08</t>
  </si>
  <si>
    <t>PIX TRANSF  Amanda 10/08</t>
  </si>
  <si>
    <t>PIX TRANSF  RAFAELA10/08</t>
  </si>
  <si>
    <t>PIX TRANSF  SISSIA 10/08</t>
  </si>
  <si>
    <t>PIX TRANSF  ELOISA 10/08</t>
  </si>
  <si>
    <t>PIX TRANSF  ANA CEC10/08</t>
  </si>
  <si>
    <t>PIX TRANSF  DAISY A10/08</t>
  </si>
  <si>
    <t>PIX TRANSF  Paula C10/08</t>
  </si>
  <si>
    <t>PIX TRANSF  SIBELI 10/08</t>
  </si>
  <si>
    <t>PIX TRANSF  ALVARO 10/08</t>
  </si>
  <si>
    <t>PIX TRANSF  Fernand10/08</t>
  </si>
  <si>
    <t>SALDO DO DIA</t>
  </si>
  <si>
    <t>RIFA DIA DOS PAIS</t>
  </si>
  <si>
    <t xml:space="preserve">Doação </t>
  </si>
  <si>
    <t>Rifa Dia dos Pais</t>
  </si>
  <si>
    <t>Sinal 30% Styles Bus locação ônibus Curitiba Campeonato Brasileiro de Conjuntos</t>
  </si>
  <si>
    <t>11/08/2023</t>
  </si>
  <si>
    <t>PIX QRS CONSOLIDADO</t>
  </si>
  <si>
    <t>PIX TRANSF  ANDRE B11/08</t>
  </si>
  <si>
    <t>PIX TRANSF  CELMIRA11/08</t>
  </si>
  <si>
    <t>PIX TRANSF  DAISY A11/08</t>
  </si>
  <si>
    <t>PIX TRANSF  DANIEL 11/08</t>
  </si>
  <si>
    <t>PIX TRANSF  EDUARDO11/08</t>
  </si>
  <si>
    <t>PIX TRANSF  FELIPE 11/08</t>
  </si>
  <si>
    <t>PIX TRANSF  JULIA A11/08</t>
  </si>
  <si>
    <t>PIX TRANSF  MANUELA11/08</t>
  </si>
  <si>
    <t>PIX TRANSF  Pietra 11/08</t>
  </si>
  <si>
    <t>PIX TRANSF  ROSANGE11/08</t>
  </si>
  <si>
    <t>PIX TRANSF  SONIA R11/08</t>
  </si>
  <si>
    <t>14/08/2023</t>
  </si>
  <si>
    <t>15/08/2023</t>
  </si>
  <si>
    <t>16/08/2023</t>
  </si>
  <si>
    <t>PIX TRANSF  DAISY A16/08</t>
  </si>
  <si>
    <t>17/08/2023</t>
  </si>
  <si>
    <t>18/08/2023</t>
  </si>
  <si>
    <t>21/08/2023</t>
  </si>
  <si>
    <t>PIX TRANSF  Ivone S21/08</t>
  </si>
  <si>
    <t>PIX TRANSF  JEAN YA21/08</t>
  </si>
  <si>
    <t>22/08/2023</t>
  </si>
  <si>
    <t>Arrecadação pipoca e docinhos - Abertura Olimpesec 2023</t>
  </si>
  <si>
    <t>Transferência caixinha - arrecadação pipoca e docinhos - abertura Olimpesec 2023</t>
  </si>
  <si>
    <t xml:space="preserve">Transferência caixinha </t>
  </si>
  <si>
    <t>Sapatilhas/porta bola</t>
  </si>
  <si>
    <t>Custo</t>
  </si>
  <si>
    <t>prêmio 3 ginastas venderam + números</t>
  </si>
  <si>
    <t>líquido</t>
  </si>
  <si>
    <t>Sexta feira</t>
  </si>
  <si>
    <t xml:space="preserve">Sábado </t>
  </si>
  <si>
    <t>Saquinho 2: extraviado</t>
  </si>
  <si>
    <t>Domingo</t>
  </si>
  <si>
    <t xml:space="preserve"> Correio Elegante Festa Chapéu de palha</t>
  </si>
  <si>
    <t xml:space="preserve">Saquinho 1: </t>
  </si>
  <si>
    <t xml:space="preserve">Saquinho 2: </t>
  </si>
  <si>
    <t xml:space="preserve">Total             </t>
  </si>
  <si>
    <t xml:space="preserve">Saquinho 1 e 2 </t>
  </si>
  <si>
    <t xml:space="preserve">Total arrecadado </t>
  </si>
  <si>
    <t>Comissão CCRN</t>
  </si>
  <si>
    <t>Depósito 24/07</t>
  </si>
  <si>
    <t>Doação fichas</t>
  </si>
  <si>
    <t>Evento</t>
  </si>
  <si>
    <t>Ação</t>
  </si>
  <si>
    <t>Local</t>
  </si>
  <si>
    <t>CCRN</t>
  </si>
  <si>
    <t>Venda de pipoca e docinhos (100)</t>
  </si>
  <si>
    <t>Arrecadação</t>
  </si>
  <si>
    <t>Em dinheiro</t>
  </si>
  <si>
    <t>PIX</t>
  </si>
  <si>
    <t>Abertura Olimpesec</t>
  </si>
  <si>
    <t>locação pipoqueira</t>
  </si>
  <si>
    <t>Carregador JBL</t>
  </si>
  <si>
    <t>Mercado livre</t>
  </si>
  <si>
    <t>DANIELE APARECIDA SERVIENSKI
CHULIK 04320909917</t>
  </si>
  <si>
    <t>Collant conjunto juvenil</t>
  </si>
  <si>
    <t>Transporte Estadual de Conjuntos - 12 ginastas + Andressa, Marina e Alex (11/11) - local a definir</t>
  </si>
  <si>
    <t>Alimentação Andressa e Marina Florianópolis (R$ 60 por refeição x 22 refeições (2 pessoas) = R$1320) *irá sobrar</t>
  </si>
  <si>
    <t>Pagamento Empréstimo collants juvenil para a Akdmia</t>
  </si>
  <si>
    <t>Alimentação Alex Brasileiro de conjuntos (R$ 60 por refeição x 9 refeições = R$540) *irá sobrar</t>
  </si>
  <si>
    <t>Compra de sapatilhas para ter no estoque</t>
  </si>
  <si>
    <t>*ainda não sabemos se teremos que ir nos dois dias ou não, pois são todas as categorias.</t>
  </si>
  <si>
    <t>Pindamonhangaba</t>
  </si>
  <si>
    <t>Guaratinguetá</t>
  </si>
  <si>
    <t xml:space="preserve">Transporte Copa Baby - 7 ginastas + Alex (07/10) </t>
  </si>
  <si>
    <t>a definir</t>
  </si>
  <si>
    <t>Reembolso aereo Florianopolis Andressa e Marina</t>
  </si>
  <si>
    <t>TOTAL</t>
  </si>
  <si>
    <t>50% Collants ML Infantil</t>
  </si>
  <si>
    <t>Transporte COPA SP</t>
  </si>
  <si>
    <t>Alimentação equipe técnica Brasileiro individual Florianopolis</t>
  </si>
  <si>
    <t>Transporte Copa Baby</t>
  </si>
  <si>
    <t>Transporte Estadual de Conjuntos</t>
  </si>
  <si>
    <t>Aniversário CCRN</t>
  </si>
  <si>
    <t>Venda de pipoca e docinhos (20)</t>
  </si>
  <si>
    <t>Total</t>
  </si>
  <si>
    <t>Custos</t>
  </si>
  <si>
    <t>pipoqueira</t>
  </si>
  <si>
    <t>Líquido</t>
  </si>
  <si>
    <t>Rifa Dia das mães</t>
  </si>
  <si>
    <t>03/05/2023 a 12/05/2023</t>
  </si>
  <si>
    <t>Kit Boticário e Bolsa</t>
  </si>
  <si>
    <t>Transferência Caixa (Evento aniversário CCRN, Rifa Dia das Maes, saldo Pix Marina (2022), doação Daisy</t>
  </si>
  <si>
    <t>Mês de Referencia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</si>
  <si>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</si>
  <si>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</si>
  <si>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</si>
  <si>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</si>
  <si>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</si>
  <si>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</si>
  <si>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</si>
  <si>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</si>
  <si>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</si>
  <si>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</si>
  <si>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</si>
  <si>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</si>
  <si>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MÉDIA MÊS</t>
  </si>
  <si>
    <t>Sub total</t>
  </si>
  <si>
    <t>RIFAS</t>
  </si>
  <si>
    <t>EVENTOS</t>
  </si>
  <si>
    <t>DOAÇÃO</t>
  </si>
  <si>
    <t>SAPATILHAS</t>
  </si>
  <si>
    <t>SAIDAS</t>
  </si>
  <si>
    <t>Despesas viagem comissão técnica</t>
  </si>
  <si>
    <t>ANTERIOR (Evento aNiversário CCRN, Rifa Dia das Maes, saldo Pix Marina, doação Daisy</t>
  </si>
  <si>
    <t>Transporte competições</t>
  </si>
  <si>
    <t>UNIFORMES PARA TREINO</t>
  </si>
  <si>
    <t>Sapatilhas</t>
  </si>
  <si>
    <t>Collants</t>
  </si>
  <si>
    <t>Locação</t>
  </si>
  <si>
    <t>Transporte Copa SP - 6 ginastas pré/7 ginastas infantil/1 ginasta juvenil/1 ginasta adulto + Andressa, Marina e Alex (22 e 24/09)</t>
  </si>
  <si>
    <t>Collants MLs infantil R$1200 cada x 6 = R$7200,00</t>
  </si>
  <si>
    <t>sem data</t>
  </si>
  <si>
    <t>Alteração Estatudo GRCamp</t>
  </si>
  <si>
    <t>Manutenção tapete ginásio de treino</t>
  </si>
  <si>
    <t>Aspirador de pó</t>
  </si>
  <si>
    <t>Rifa Pascoa</t>
  </si>
  <si>
    <t>Dinheiro</t>
  </si>
  <si>
    <t>ovo 2kg</t>
  </si>
  <si>
    <t>Rifa Dia dos namorados</t>
  </si>
  <si>
    <t>complemento jantar</t>
  </si>
  <si>
    <t>Torneio JIU JITSU</t>
  </si>
  <si>
    <t xml:space="preserve">Venda de pipoca e docinhos </t>
  </si>
  <si>
    <t>Vakinha</t>
  </si>
  <si>
    <t>Contribuição voluntária mensal</t>
  </si>
  <si>
    <t>A partir de outubro/2023</t>
  </si>
  <si>
    <t>Realizado</t>
  </si>
  <si>
    <t>Resultado</t>
  </si>
  <si>
    <t>* com base no nº de inscrições</t>
  </si>
  <si>
    <t>Meta mínima</t>
  </si>
  <si>
    <t>Previsão adesões*</t>
  </si>
  <si>
    <t>por ginasta</t>
  </si>
  <si>
    <t>Nº de ginastas</t>
  </si>
  <si>
    <t>Total ano</t>
  </si>
  <si>
    <t>ANÁLISE GERENCIAL FINANCEIRA GRCAMP 2023</t>
  </si>
  <si>
    <t>Qtd de adesões</t>
  </si>
  <si>
    <t xml:space="preserve">Meta </t>
  </si>
  <si>
    <t>RIFA DIA DAS CRIANÇAS</t>
  </si>
  <si>
    <t>26/09/2023</t>
  </si>
  <si>
    <t>PIX TRANSF  FILIPPO26/09</t>
  </si>
  <si>
    <t>PIX TRANSF  ROMULO 26/09</t>
  </si>
  <si>
    <t>28/09/2023</t>
  </si>
  <si>
    <t>PIX TRANSF  MILLENA28/09</t>
  </si>
  <si>
    <t>02/10/2023</t>
  </si>
  <si>
    <t>PIX TRANSF  ANA LUC30/09</t>
  </si>
  <si>
    <t>PIX TRANSF  ANTONIO01/10</t>
  </si>
  <si>
    <t>PIX TRANSF  CLAUDET02/10</t>
  </si>
  <si>
    <t>PIX TRANSF  Paula C02/10</t>
  </si>
  <si>
    <t>PIX TRANSF  Sergio 01/10</t>
  </si>
  <si>
    <t>03/10/2023</t>
  </si>
  <si>
    <t>PIX TRANSF  CARINA 03/10</t>
  </si>
  <si>
    <t>PIX TRANSF  DANIELA03/10</t>
  </si>
  <si>
    <t>PIX TRANSF  MILENA 03/10</t>
  </si>
  <si>
    <t>PIX TRANSF  Sarah R03/10</t>
  </si>
  <si>
    <t>PIX TRANSF  SILVIA 03/10</t>
  </si>
  <si>
    <t>04/10/2023</t>
  </si>
  <si>
    <t>PIX TRANSF  DORALIC04/10</t>
  </si>
  <si>
    <t>PIX TRANSF  EDSON L04/10</t>
  </si>
  <si>
    <t>PIX TRANSF  FRANCK 04/10</t>
  </si>
  <si>
    <t>PIX TRANSF  LUIS FE04/10</t>
  </si>
  <si>
    <t>PIX TRANSF  MARIA A04/10</t>
  </si>
  <si>
    <t>PIX TRANSF  Welling04/10</t>
  </si>
  <si>
    <t>05/10/2023</t>
  </si>
  <si>
    <t>PIX TRANSF  ANDRE L05/10</t>
  </si>
  <si>
    <t>PIX TRANSF  GIOVANA05/10</t>
  </si>
  <si>
    <t>06/10/2023</t>
  </si>
  <si>
    <t>PIX TRANSF  IDA MAR06/10</t>
  </si>
  <si>
    <t>PIX TRANSF  JULIANA06/10</t>
  </si>
  <si>
    <t>PIX TRANSF  MARICLE06/10</t>
  </si>
  <si>
    <t>09/10/2023</t>
  </si>
  <si>
    <t>PIX TRANSF  DAISY A08/10</t>
  </si>
  <si>
    <t>PIX TRANSF  ELAINE 09/10</t>
  </si>
  <si>
    <t>PIX TRANSF  Fernand07/10</t>
  </si>
  <si>
    <t>PIX TRANSF  LUCIANA09/10</t>
  </si>
  <si>
    <t>PIX TRANSF  Paula C08/10</t>
  </si>
  <si>
    <t>PIX TRANSF  PAULA P09/10</t>
  </si>
  <si>
    <t>PIX TRANSF  ROMULO 09/10</t>
  </si>
  <si>
    <t>10/10/2023</t>
  </si>
  <si>
    <t>PIX TRANSF  JEAN YA10/10</t>
  </si>
  <si>
    <t>PIX TRANSF  MARIA C10/10</t>
  </si>
  <si>
    <t>11/10/2023</t>
  </si>
  <si>
    <t>PIX TRANSF  Amanda 11/10</t>
  </si>
  <si>
    <t>PIX TRANSF  ADRIANA11/10</t>
  </si>
  <si>
    <t>PIX TRANSF  ANGELIN11/10</t>
  </si>
  <si>
    <t>PIX TRANSF  CAROLIN11/10</t>
  </si>
  <si>
    <t>PIX TRANSF  ELAINE 11/10</t>
  </si>
  <si>
    <t>PIX TRANSF  ELIS MA11/10</t>
  </si>
  <si>
    <t>PIX TRANSF  Fernand11/10</t>
  </si>
  <si>
    <t>PIX TRANSF  GUSTAVO11/10</t>
  </si>
  <si>
    <t>PIX TRANSF  Julia A11/10</t>
  </si>
  <si>
    <t>PIX TRANSF  Luciana11/10</t>
  </si>
  <si>
    <t>PIX TRANSF  Manuela11/10</t>
  </si>
  <si>
    <t>PIX TRANSF  Marina 11/10</t>
  </si>
  <si>
    <t>PIX TRANSF  Patrici11/10</t>
  </si>
  <si>
    <t>PIX TRANSF  Paula C11/10</t>
  </si>
  <si>
    <t>PIX TRANSF  VANESSA11/10</t>
  </si>
  <si>
    <t>PIX TRANSF  VIVIANE11/10</t>
  </si>
  <si>
    <t>PIX TRANSF  ZILMARA11/10</t>
  </si>
  <si>
    <t>13/10/2023</t>
  </si>
  <si>
    <t>PIX TRANSF  ELISA G12/10</t>
  </si>
  <si>
    <t>Vendas</t>
  </si>
  <si>
    <t>Conforme planilha</t>
  </si>
  <si>
    <t>Falta</t>
  </si>
  <si>
    <t>Festival Dia das crianças</t>
  </si>
  <si>
    <t>Insumos/Utensílios para eventos</t>
  </si>
  <si>
    <t>Sábado 26/08/2023</t>
  </si>
  <si>
    <t>Domingo 27/08/2023</t>
  </si>
  <si>
    <t>Resultado líquido de R$ 1.505,02.</t>
  </si>
  <si>
    <t>Campeonato Brasileiro de Basquete Sub 17</t>
  </si>
  <si>
    <t>Venda de pipoca e docinhos</t>
  </si>
  <si>
    <t>26 e 27/08/2023</t>
  </si>
  <si>
    <t>28/08/2023</t>
  </si>
  <si>
    <t>PIX TRANSF  ANA PAU26/08</t>
  </si>
  <si>
    <t>PIX TRANSF  CAMILLA26/08</t>
  </si>
  <si>
    <t>PIX TRANSF  DAISY A26/08</t>
  </si>
  <si>
    <t>PIX TRANSF  DANIEL 26/08</t>
  </si>
  <si>
    <t>PIX TRANSF  DANILO 26/08</t>
  </si>
  <si>
    <t>PIX TRANSF  DEIVID 26/08</t>
  </si>
  <si>
    <t>PIX TRANSF  Elisa P27/08</t>
  </si>
  <si>
    <t>PIX TRANSF  EMERSON26/08</t>
  </si>
  <si>
    <t>PIX TRANSF  GLAUCY 26/08</t>
  </si>
  <si>
    <t>PIX TRANSF  Jaqueli26/08</t>
  </si>
  <si>
    <t>PIX TRANSF  JAISON 26/08</t>
  </si>
  <si>
    <t>PIX TRANSF  JANETE 26/08</t>
  </si>
  <si>
    <t>PIX TRANSF  Monica 26/08</t>
  </si>
  <si>
    <t>PIX TRANSF  NOVA CR26/08</t>
  </si>
  <si>
    <t>PIX TRANSF  PEDRO S26/08</t>
  </si>
  <si>
    <t>PIX TRANSF  Ricardo27/08</t>
  </si>
  <si>
    <t>PIX TRANSF  RICARDO26/08</t>
  </si>
  <si>
    <t>PIX TRANSF  ROBSON 26/08</t>
  </si>
  <si>
    <t>PIX TRANSF  THIAGO 26/08</t>
  </si>
  <si>
    <t>2 dias</t>
  </si>
  <si>
    <t xml:space="preserve">Em dinheiro </t>
  </si>
  <si>
    <t xml:space="preserve">Pix </t>
  </si>
  <si>
    <t xml:space="preserve">Total </t>
  </si>
  <si>
    <t>Total Bruto 2 dias</t>
  </si>
  <si>
    <t xml:space="preserve">Compra pipoca </t>
  </si>
  <si>
    <t xml:space="preserve">Custos locação pipoqueira </t>
  </si>
  <si>
    <t>29/08/2023</t>
  </si>
  <si>
    <t>30/08/2023</t>
  </si>
  <si>
    <t>31/08/2023</t>
  </si>
  <si>
    <t>Arrecadação pipoca e docinhos - Campeonato Brasileiro de Basquete Sub 17</t>
  </si>
  <si>
    <t>Dani Luz Collants- Pagto 50% Collants conjunto ML Infantil</t>
  </si>
  <si>
    <t>Pagto NFe nº 3879202 PARTSFOX COM. DE PECAS E ACESS. DE EQUIP. ELETR.-Compra Pipoqueira</t>
  </si>
  <si>
    <t>Ativo</t>
  </si>
  <si>
    <t>01/09/2023</t>
  </si>
  <si>
    <t>CEI     000001 DINHEIRO</t>
  </si>
  <si>
    <t>SISPAG  SQUADRA INDUSTRI</t>
  </si>
  <si>
    <t>04/09/2023</t>
  </si>
  <si>
    <t>TAR PIX QR LIQ ESTATICO</t>
  </si>
  <si>
    <t>05/09/2023</t>
  </si>
  <si>
    <t>PIX TRANSF  ONDINA 05/09</t>
  </si>
  <si>
    <t>06/09/2023</t>
  </si>
  <si>
    <t>08/09/2023</t>
  </si>
  <si>
    <t>11/09/2023</t>
  </si>
  <si>
    <t>PIX TRANSF  Andress10/09</t>
  </si>
  <si>
    <t>PIX TRANSF  ADRIANA09/09</t>
  </si>
  <si>
    <t>PIX TRANSF  ANA C P09/09</t>
  </si>
  <si>
    <t>PIX TRANSF  CARLOS 11/09</t>
  </si>
  <si>
    <t>PIX TRANSF  DANIELA10/09</t>
  </si>
  <si>
    <t>PIX TRANSF  GIOVANA09/09</t>
  </si>
  <si>
    <t>PIX TRANSF  GRACIEL10/09</t>
  </si>
  <si>
    <t>PIX TRANSF  GUSTAVO11/09</t>
  </si>
  <si>
    <t>PIX TRANSF  Julia A11/09</t>
  </si>
  <si>
    <t>PIX TRANSF  LUCIANA11/09</t>
  </si>
  <si>
    <t>PIX TRANSF  MILLENA09/09</t>
  </si>
  <si>
    <t>PIX TRANSF  SILVIA 10/09</t>
  </si>
  <si>
    <t>PIX TRANSF  VANESSA10/09</t>
  </si>
  <si>
    <t>12/09/2023</t>
  </si>
  <si>
    <t>PIX TRANSF  Fernand12/09</t>
  </si>
  <si>
    <t>13/09/2023</t>
  </si>
  <si>
    <t>PIX TRANSF  ANA PAU13/09</t>
  </si>
  <si>
    <t>PIX TRANSF  Fernand13/09</t>
  </si>
  <si>
    <t>PIX TRANSF  JEAN YA13/09</t>
  </si>
  <si>
    <t>14/09/2023</t>
  </si>
  <si>
    <t>PIX TRANSF  ISABELL14/09</t>
  </si>
  <si>
    <t>15/09/2023</t>
  </si>
  <si>
    <t>18/09/2023</t>
  </si>
  <si>
    <t>PIX TRANSF  Alexand17/09</t>
  </si>
  <si>
    <t>PIX TRANSF  DANIELA17/09</t>
  </si>
  <si>
    <t>PIX TRANSF  Fernand17/09</t>
  </si>
  <si>
    <t>PIX TRANSF  FERNAND16/09</t>
  </si>
  <si>
    <t>PIX TRANSF  KELLY A18/09</t>
  </si>
  <si>
    <t>PIX TRANSF  ROMULO 17/09</t>
  </si>
  <si>
    <t>PIX TRANSF  ROMULO 18/09</t>
  </si>
  <si>
    <t>PIX TRANSF  UENDEL 17/09</t>
  </si>
  <si>
    <t>PIX TRANSF  VANESSA16/09</t>
  </si>
  <si>
    <t>19/09/2023</t>
  </si>
  <si>
    <t>PIX TRANSF  Adriana19/09</t>
  </si>
  <si>
    <t>PIX TRANSF  LUCIANA19/09</t>
  </si>
  <si>
    <t>PIX TRANSF  WLADIMI19/09</t>
  </si>
  <si>
    <t>20/09/2023</t>
  </si>
  <si>
    <t>21/09/2023</t>
  </si>
  <si>
    <t>PIX TRANSF  MARIA D21/09</t>
  </si>
  <si>
    <t>PIX TRANSF  Paula C21/09</t>
  </si>
  <si>
    <t>22/09/2023</t>
  </si>
  <si>
    <t>25/09/2023</t>
  </si>
  <si>
    <t>PIX TRANSF  Cinthia25/09</t>
  </si>
  <si>
    <t>27/09/2023</t>
  </si>
  <si>
    <t>PIX TRANSF  Jaqueli28/09</t>
  </si>
  <si>
    <t>29/09/2023</t>
  </si>
  <si>
    <t>NFse nº 643 ADO TUR- Transporte Regional dias 02 e 05/08/2023 - Treino e comp.pré infantil</t>
  </si>
  <si>
    <t>Pagamento a maior transporte Torneio Regional</t>
  </si>
  <si>
    <t>Devolução Ado Tur deposito 01/09</t>
  </si>
  <si>
    <t>Devolução pagamento  a maior ADO TUR TRANSPORTES TORNEIO REGIONAL</t>
  </si>
  <si>
    <t>DOAÇÃO SQUADRA ESQUADRILHAS PARA COMPRA PIPOQUEIRA</t>
  </si>
  <si>
    <t>Tarifa pix QRCODE</t>
  </si>
  <si>
    <t xml:space="preserve">DOAÇÃO </t>
  </si>
  <si>
    <t xml:space="preserve">VENDA BIJUTERIAS DOADAS PELA LEA </t>
  </si>
  <si>
    <t>COMPRA INSUMOS EVENTO JIU JITSU</t>
  </si>
  <si>
    <t>Arrecadação Vakinha</t>
  </si>
  <si>
    <t>Arrecadação pipoca e docinhos - Evento JIU JITSU</t>
  </si>
  <si>
    <t>?</t>
  </si>
  <si>
    <t>PIX TRANSF  juliana30/09</t>
  </si>
  <si>
    <t>PIX TRANSF  ANA PAU01/10</t>
  </si>
  <si>
    <t>PIX TRANSF  ANDRE L01/10</t>
  </si>
  <si>
    <t>PIX TRANSF  ELAINE 01/10</t>
  </si>
  <si>
    <t>PIX TRANSF  GIOVANA01/10</t>
  </si>
  <si>
    <t>PIX TRANSF  DANIEL 03/10</t>
  </si>
  <si>
    <t>PIX TRANSF  ANA C P05/10</t>
  </si>
  <si>
    <t>PIX TRANSF  LUIS FE05/10</t>
  </si>
  <si>
    <t>PIX TRANSF  ROMULO 05/10</t>
  </si>
  <si>
    <t>PIX TRANSF  ADRIANA06/10</t>
  </si>
  <si>
    <t>PIX TRANSF  DANIELA06/10</t>
  </si>
  <si>
    <t>PIX TRANSF  KELLY A06/10</t>
  </si>
  <si>
    <t>PIX TRANSF  Cinthia08/10</t>
  </si>
  <si>
    <t>PIX TRANSF  ROMULO 08/10</t>
  </si>
  <si>
    <t>SISPAG  CAMARGO ALIMARI</t>
  </si>
  <si>
    <t>PIX TRANSF  Bruno C11/10</t>
  </si>
  <si>
    <t>PIX TRANSF  ROMULO 11/10</t>
  </si>
  <si>
    <t>PIX TRANSF  ADRIANA12/10</t>
  </si>
  <si>
    <t>PIX TRANSF  GIOVANA12/10</t>
  </si>
  <si>
    <t>Recebimento indevido (devolvido dia 26/09)</t>
  </si>
  <si>
    <t>transporte ginasta COPA que não ocorreu</t>
  </si>
  <si>
    <t>Reembolso despesas evendo JIU JITSU - GRACIELE PORTA PACHANI </t>
  </si>
  <si>
    <t>Reembolso refeições Campeonado Brasileiro Florianópolis Andressa e Marina</t>
  </si>
  <si>
    <t>Dev. Transporte ginasta COPA</t>
  </si>
  <si>
    <t>NFse nº 646 ADO TUR- Transporte COPA SP 2ª Fase dias 22/09/2023 e 24/09/2023 Conj e individual Infantil e pré-infantil</t>
  </si>
  <si>
    <t>NFse nº 648 ADO TUR- Transporte COPA BABY 01/10/2023</t>
  </si>
  <si>
    <t>Rifa Dia das crianças</t>
  </si>
  <si>
    <t>Contribuição voluntária Mensal</t>
  </si>
  <si>
    <t>Arrecadação pipoca e docinhos - Evento Festival dia das crianças</t>
  </si>
  <si>
    <t>Arrecadação pipoca e docinhos - Evento Festival dia das crianças e Rifa</t>
  </si>
  <si>
    <t>Pagto taxa Cartório alteração Estatuto Social</t>
  </si>
  <si>
    <t>Meta</t>
  </si>
  <si>
    <t>Despesas bancárias</t>
  </si>
  <si>
    <t>VAKINHA</t>
  </si>
  <si>
    <t xml:space="preserve">CONTRIBUIÇÃO MENSAL </t>
  </si>
  <si>
    <t>Taxas</t>
  </si>
  <si>
    <t>On line</t>
  </si>
  <si>
    <t>Venda de Chocotones</t>
  </si>
  <si>
    <t>21/10 a 29/10</t>
  </si>
  <si>
    <t>Números</t>
  </si>
  <si>
    <t>Nome</t>
  </si>
  <si>
    <t>Telefone</t>
  </si>
  <si>
    <t>Data Pagamento</t>
  </si>
  <si>
    <t>Ginasta</t>
  </si>
  <si>
    <t>Categoria</t>
  </si>
  <si>
    <t>Comprovante</t>
  </si>
  <si>
    <t>Extrato</t>
  </si>
  <si>
    <t xml:space="preserve">Rafaela Thomé Baratelli </t>
  </si>
  <si>
    <t xml:space="preserve">Alice Baratelli </t>
  </si>
  <si>
    <t>Infantil</t>
  </si>
  <si>
    <t>Elaine ok</t>
  </si>
  <si>
    <t>PIX TRANSF  RAFAELA21/10</t>
  </si>
  <si>
    <t>Lea Cosimato Ordine</t>
  </si>
  <si>
    <t>Mariana Ordine</t>
  </si>
  <si>
    <t>Pré-Infantil</t>
  </si>
  <si>
    <t>Romulo ok</t>
  </si>
  <si>
    <t>PIX TRANSF  LEA COS21/10</t>
  </si>
  <si>
    <t xml:space="preserve">Plena Vita Saúde </t>
  </si>
  <si>
    <t>PIX TRANSF  ROBERTO22/10</t>
  </si>
  <si>
    <t xml:space="preserve">Andre Luis da Silva </t>
  </si>
  <si>
    <t>019 99230-7494</t>
  </si>
  <si>
    <t>PIX TRANSF  ANDRE L22/10</t>
  </si>
  <si>
    <t xml:space="preserve">Vera Thomé </t>
  </si>
  <si>
    <t>PIX TRANSF  RAFAELA22/10</t>
  </si>
  <si>
    <t xml:space="preserve">Fabiana Thomé </t>
  </si>
  <si>
    <t>Henrique Leme</t>
  </si>
  <si>
    <t>019 992090348</t>
  </si>
  <si>
    <t>PIX TRANSF  HENRIQU22/10</t>
  </si>
  <si>
    <t>Roberto Carmasi</t>
  </si>
  <si>
    <t>019 98165-9022</t>
  </si>
  <si>
    <t>Giuliana Pachani</t>
  </si>
  <si>
    <t>019 98148-9942</t>
  </si>
  <si>
    <t>PIX TRANSF  PACHANI22/10</t>
  </si>
  <si>
    <t>Nilton dos Reis Azevedo</t>
  </si>
  <si>
    <t>PIX TRANSF  NILTON 23/10</t>
  </si>
  <si>
    <t>Cidinha</t>
  </si>
  <si>
    <t>19 997120192</t>
  </si>
  <si>
    <t>Júlia R. Grilo</t>
  </si>
  <si>
    <t>Giovana ok</t>
  </si>
  <si>
    <t>PIX TRANSF  GIOVANA24/10</t>
  </si>
  <si>
    <t>Sibeli</t>
  </si>
  <si>
    <t>Josefa</t>
  </si>
  <si>
    <t>Paula</t>
  </si>
  <si>
    <t>11-996287777</t>
  </si>
  <si>
    <t>Antonella Pergamo</t>
  </si>
  <si>
    <t>Paula ok</t>
  </si>
  <si>
    <t>PIX TRANSF  PAULA P25/10</t>
  </si>
  <si>
    <t xml:space="preserve">Silvia Mello </t>
  </si>
  <si>
    <t xml:space="preserve">Gabriela Mello </t>
  </si>
  <si>
    <t>Silvia ok</t>
  </si>
  <si>
    <t>PIX TRANSF  SILVIA 25/10</t>
  </si>
  <si>
    <t xml:space="preserve">Arlindo Baratelli </t>
  </si>
  <si>
    <t>PIX TRANSF  ELAINE 25/10</t>
  </si>
  <si>
    <t xml:space="preserve">Daniela da Cruz Martins </t>
  </si>
  <si>
    <t xml:space="preserve">Heloísa Martins </t>
  </si>
  <si>
    <t>Daniela ok</t>
  </si>
  <si>
    <t>PIX TRANSF  EDSON L26/10</t>
  </si>
  <si>
    <t>André Affonso</t>
  </si>
  <si>
    <t>19- 997256553</t>
  </si>
  <si>
    <t xml:space="preserve">Helena Affonso </t>
  </si>
  <si>
    <t>Pré-Equipe</t>
  </si>
  <si>
    <t>Luciana ok</t>
  </si>
  <si>
    <t>PIX TRANSF  ANDRE L26/10</t>
  </si>
  <si>
    <t>Kelen Inasaki</t>
  </si>
  <si>
    <t>PIX TRANSF  KELEN I26/10</t>
  </si>
  <si>
    <t xml:space="preserve">Claudete Martins </t>
  </si>
  <si>
    <t xml:space="preserve">Antonella Ribeiro </t>
  </si>
  <si>
    <t>Ana Carol ok</t>
  </si>
  <si>
    <t>PIX TRANSF  CLAUDET26/10</t>
  </si>
  <si>
    <t>Priscila Junqueira</t>
  </si>
  <si>
    <t>Elisa Cruz</t>
  </si>
  <si>
    <t>Jacqueline ok</t>
  </si>
  <si>
    <t>PIX TRANSF  Priscil27/10</t>
  </si>
  <si>
    <t>Jaqueline Cruz</t>
  </si>
  <si>
    <t>PIX TRANSF  Jaqueli27/10</t>
  </si>
  <si>
    <t>Fernanda Gonçalves</t>
  </si>
  <si>
    <t>PIX TRANSF  Fernand27/10</t>
  </si>
  <si>
    <t>Antônia Afonso</t>
  </si>
  <si>
    <t>19 99467.1770</t>
  </si>
  <si>
    <t>PIX TRANSF  ANDRE L27/10</t>
  </si>
  <si>
    <t xml:space="preserve">Cássio Massaoka </t>
  </si>
  <si>
    <t xml:space="preserve">Juliana Massaoka </t>
  </si>
  <si>
    <t>Adriana ok</t>
  </si>
  <si>
    <t>PIX TRANSF  CASSIO 28/10</t>
  </si>
  <si>
    <t>Ana Paula Sperancin</t>
  </si>
  <si>
    <t>Yasmin Sperancin</t>
  </si>
  <si>
    <t>Ana ok</t>
  </si>
  <si>
    <t>PIX TRANSF  ANA PAU28/10</t>
  </si>
  <si>
    <t xml:space="preserve">Ana Paula Sperancin </t>
  </si>
  <si>
    <t xml:space="preserve">Ana Carolina Pelloni Trombini </t>
  </si>
  <si>
    <t xml:space="preserve">Ana Beatriz Pelloni Trombini </t>
  </si>
  <si>
    <t>Juvenil e Adulto</t>
  </si>
  <si>
    <t>PIX TRANSF  ANA C P29/10</t>
  </si>
  <si>
    <t>Fernanda Giacomo</t>
  </si>
  <si>
    <t>Giovanna Giacomo</t>
  </si>
  <si>
    <t>Fernanda ok</t>
  </si>
  <si>
    <t>PIX TRANSF  Fernand26/10</t>
  </si>
  <si>
    <t>Daniel Ribeiro</t>
  </si>
  <si>
    <t>PIX TRANSF  DANIEL 30/10</t>
  </si>
  <si>
    <t>Elo Consultoria Tributária</t>
  </si>
  <si>
    <t>previsto para 06/11</t>
  </si>
  <si>
    <t>Elaine Azevedo</t>
  </si>
  <si>
    <t>PIX TRANSF  ELAINE 30/10</t>
  </si>
  <si>
    <t>Kelly Nory</t>
  </si>
  <si>
    <t>19 99651-9525</t>
  </si>
  <si>
    <t>Bruna Nory</t>
  </si>
  <si>
    <t>PIX TRANSF  KELLY A30/10</t>
  </si>
  <si>
    <t>Resultado líquido</t>
  </si>
  <si>
    <t>Categorias</t>
  </si>
  <si>
    <t>1º lugar</t>
  </si>
  <si>
    <t xml:space="preserve">3º </t>
  </si>
  <si>
    <t>2º</t>
  </si>
  <si>
    <t>1º</t>
  </si>
  <si>
    <t>2º lugar</t>
  </si>
  <si>
    <t>3º lugar</t>
  </si>
  <si>
    <t>16/10/2023</t>
  </si>
  <si>
    <t>PIX TRANSF  Fernand16/10</t>
  </si>
  <si>
    <t>PIX TRANSF  FERNAND14/10</t>
  </si>
  <si>
    <t>PIX TRANSF  LUCIANA14/10</t>
  </si>
  <si>
    <t>PIX TRANSF  LUCIANA16/10</t>
  </si>
  <si>
    <t>17/10/2023</t>
  </si>
  <si>
    <t>PIX TRANSF  ANA PAU17/10</t>
  </si>
  <si>
    <t>20/10/2023</t>
  </si>
  <si>
    <t>PIX TRANSF  JEAN YA20/10</t>
  </si>
  <si>
    <t>23/10/2023</t>
  </si>
  <si>
    <t>PIX TRANSF  ROMULO 22/10</t>
  </si>
  <si>
    <t>24/10/2023</t>
  </si>
  <si>
    <t>SISPAG  RDEA SOLUCOES E</t>
  </si>
  <si>
    <t>PIX TRANSF  Eduardo24/10</t>
  </si>
  <si>
    <t>25/10/2023</t>
  </si>
  <si>
    <t>PIX TRANSF  Jaqueli25/10</t>
  </si>
  <si>
    <t>26/10/2023</t>
  </si>
  <si>
    <t>PIX TRANSF  CARLOS 26/10</t>
  </si>
  <si>
    <t>27/10/2023</t>
  </si>
  <si>
    <t>30/10/2023</t>
  </si>
  <si>
    <t>PIX TRANSF  ARLINDO29/10</t>
  </si>
  <si>
    <t>PIX TRANSF  DANIEL 28/10</t>
  </si>
  <si>
    <t>PIX TRANSF  DANIELA28/10</t>
  </si>
  <si>
    <t>PIX TRANSF  EDUARDO30/10</t>
  </si>
  <si>
    <t>PIX TRANSF  GIOVANA28/10</t>
  </si>
  <si>
    <t>PIX TRANSF  VANESSA30/10</t>
  </si>
  <si>
    <t>31/10/2023</t>
  </si>
  <si>
    <t>PIX TRANSF  CASSIO 31/10</t>
  </si>
  <si>
    <t>PIX TRANSF  DAISY A31/10</t>
  </si>
  <si>
    <t>PIX TRANSF  ELAINE 31/10</t>
  </si>
  <si>
    <t>PIX TRANSF  ESTUDIO31/10</t>
  </si>
  <si>
    <t>PIX TRANSF  Fernand31/10</t>
  </si>
  <si>
    <t>01/11/2023</t>
  </si>
  <si>
    <t>PIX TRANSF  ANA PAU01/11</t>
  </si>
  <si>
    <t>PIX TRANSF  ANDRE L01/11</t>
  </si>
  <si>
    <t>PIX TRANSF  Cinthia01/11</t>
  </si>
  <si>
    <t>PIX TRANSF  CARLOS 01/11</t>
  </si>
  <si>
    <t>PIX TRANSF  ELAINE 01/11</t>
  </si>
  <si>
    <t>PIX TRANSF  Fabrici01/11</t>
  </si>
  <si>
    <t>PIX TRANSF  GIOVANA01/11</t>
  </si>
  <si>
    <t>03/11/2023</t>
  </si>
  <si>
    <t>PIX TRANSF  DANIEL 03/11</t>
  </si>
  <si>
    <t>Arrecadação Venda Chocotones</t>
  </si>
  <si>
    <t>Viagem Curitiba Brasileiro de Conjuntos Naomi</t>
  </si>
  <si>
    <t>Viagem Curitiba Brasileiro de Conjuntos Gabriela</t>
  </si>
  <si>
    <t>Viagem Curitiba Brasileiro de Conjuntos Ana e Yasmin</t>
  </si>
  <si>
    <t>Viagem Curitiba Brasileiro de Conjuntos Maria Baratelli</t>
  </si>
  <si>
    <t>Viagem Curitiba Brasileiro de Conjuntos Milena</t>
  </si>
  <si>
    <t>Viagem Curitiba Brasileiro de Conjuntos Antonella Ribeiro</t>
  </si>
  <si>
    <t>Viagem Curitiba Brasileiro de Conjuntos Daniela e Heloisa</t>
  </si>
  <si>
    <t>Viagem Curitiba Brasileiro de Conjuntos Débora e Laura</t>
  </si>
  <si>
    <t>Viagem Curitiba Brasileiro de Conjuntos Giovana+mãe+Julia</t>
  </si>
  <si>
    <t>Viagem Curitiba Brasileiro de Conjuntos Vanessa+Isadora</t>
  </si>
  <si>
    <t>Pagto parc.02-02 NFe nº 4354901 DANIELE APARECIDA SERVIENSKI-Collants infantil ML</t>
  </si>
  <si>
    <t>Viagem Curitiba Brasileiro de Conjuntos Adriana e Juliana</t>
  </si>
  <si>
    <t>Viagem Curitiba Brasileiro de Conjuntos Lorena</t>
  </si>
  <si>
    <t>Viagem Curitiba Brasileiro de Conjuntos Elaine, Alice e Irene</t>
  </si>
  <si>
    <t>Viagem Curitiba Brasileiro de Conjuntos Manuela e Alicia</t>
  </si>
  <si>
    <t xml:space="preserve">Viagem Curitiba Brasileiro de Conjuntos Fernanda e Giovana </t>
  </si>
  <si>
    <t>Rendimento aplicação automática</t>
  </si>
  <si>
    <t>NFnº 1178 PGS Textil Ltda, aquisição de sapatilhas para GR</t>
  </si>
  <si>
    <t>Viagem Curitiba Brasileiro de Conjuntos Jaqueline+mae+Elisaa</t>
  </si>
  <si>
    <t>Pagto Honorários alteração Estatuto Social Nfse nº 152 -RC SOLUCOES EMPRESARIAIS LTDA</t>
  </si>
  <si>
    <t>Uniforme de treino 01/02</t>
  </si>
  <si>
    <t>Nfe nº 80.241 Bambini compra 35 chocotones</t>
  </si>
  <si>
    <t>Nfe nº 80.305 Bambini compra 41 chocotones</t>
  </si>
  <si>
    <t>Curitiba parte técnicos</t>
  </si>
  <si>
    <t>03/11  </t>
  </si>
  <si>
    <t>06/11  </t>
  </si>
  <si>
    <t>SISPAG ELO CONSULTORIA</t>
  </si>
  <si>
    <t>PIX TRANSF CASSIO 05/11</t>
  </si>
  <si>
    <t>PIX TRANSF DANIELA05/11</t>
  </si>
  <si>
    <t>PIX TRANSF RAFAELA06/11</t>
  </si>
  <si>
    <t>PIX TRANSF ROMULO 05/11</t>
  </si>
  <si>
    <t>07/11  </t>
  </si>
  <si>
    <t>PIX TRANSF ADRIANA07/11</t>
  </si>
  <si>
    <t>PIX TRANSF Paola A07/11</t>
  </si>
  <si>
    <t>08/11  </t>
  </si>
  <si>
    <t>PIX TRANSF MARCOS 08/11</t>
  </si>
  <si>
    <t>09/11  </t>
  </si>
  <si>
    <t>PIX TRANSF ADRIANA09/11</t>
  </si>
  <si>
    <t>PIX TRANSF ANA PAU09/11</t>
  </si>
  <si>
    <t>PIX TRANSF ELAINE 09/11</t>
  </si>
  <si>
    <t>PIX TRANSF Fernand09/11</t>
  </si>
  <si>
    <t>PIX TRANSF GIOVANA09/11</t>
  </si>
  <si>
    <t>PIX TRANSF Julia A09/11</t>
  </si>
  <si>
    <t>PIX TRANSF LUCIANA09/11</t>
  </si>
  <si>
    <t>PIX TRANSF LUIS FE09/11</t>
  </si>
  <si>
    <t>PIX TRANSF Manuela09/11</t>
  </si>
  <si>
    <t>PIX TRANSF PAULA P09/11</t>
  </si>
  <si>
    <t>PIX TRANSF VANESSA09/11</t>
  </si>
  <si>
    <t>10/11  </t>
  </si>
  <si>
    <t>PIX TRANSF DANIELA10/11</t>
  </si>
  <si>
    <t>13/11  </t>
  </si>
  <si>
    <t>PIX TRANSF Jaqueli12/11</t>
  </si>
  <si>
    <t>PIX TRANSF LUCIANA13/11</t>
  </si>
  <si>
    <t>PIX TRANSF SILVIA 13/11</t>
  </si>
  <si>
    <t>14/11  </t>
  </si>
  <si>
    <t>16/11  </t>
  </si>
  <si>
    <t>PIX TRANSF EDUARDO16/11</t>
  </si>
  <si>
    <t>17/11  </t>
  </si>
  <si>
    <t>21/11  </t>
  </si>
  <si>
    <t>PIX TRANSF ANA LUC20/11</t>
  </si>
  <si>
    <t>PIX TRANSF ANDRE L18/11</t>
  </si>
  <si>
    <t>PIX TRANSF CLAUDET18/11</t>
  </si>
  <si>
    <t>PIX TRANSF DIEGO P21/11</t>
  </si>
  <si>
    <t>PIX TRANSF ELISA C18/11</t>
  </si>
  <si>
    <t>PIX TRANSF ELISABE20/11</t>
  </si>
  <si>
    <t>PIX TRANSF GIOVANN18/11</t>
  </si>
  <si>
    <t>PIX TRANSF MILLENA19/11</t>
  </si>
  <si>
    <t>PIX TRANSF PRISCIL18/11</t>
  </si>
  <si>
    <t>PIX TRANSF RENATA 18/11</t>
  </si>
  <si>
    <t>PIX TRANSF Thais R19/11</t>
  </si>
  <si>
    <t>22/11  </t>
  </si>
  <si>
    <t>23/11  </t>
  </si>
  <si>
    <t>24/11  </t>
  </si>
  <si>
    <t>27/11  </t>
  </si>
  <si>
    <t>PIX TRANSF Jaqueli25/11</t>
  </si>
  <si>
    <t>28/11  </t>
  </si>
  <si>
    <t>PIX TRANSF ELAINE 28/11</t>
  </si>
  <si>
    <t>PIX TRANSF ELOISA 28/11</t>
  </si>
  <si>
    <t>PIX TRANSF RAFAEL 28/11</t>
  </si>
  <si>
    <t>29/11  </t>
  </si>
  <si>
    <t>30/11  </t>
  </si>
  <si>
    <t>PIX TRANSF ANDRESS30/11</t>
  </si>
  <si>
    <t>PIX TRANSF Bruna S30/11</t>
  </si>
  <si>
    <t>PIX TRANSF BRUNO H30/11</t>
  </si>
  <si>
    <t>PIX TRANSF CARLOS 30/11</t>
  </si>
  <si>
    <t>PIX TRANSF DEBORA 30/11</t>
  </si>
  <si>
    <t>PIX TRANSF ELAINE 30/11</t>
  </si>
  <si>
    <t>PIX TRANSF FABIANA30/11</t>
  </si>
  <si>
    <t>PIX TRANSF FABIO M30/11</t>
  </si>
  <si>
    <t>PIX TRANSF FELIPE 30/11</t>
  </si>
  <si>
    <t>PIX TRANSF Gislain30/11</t>
  </si>
  <si>
    <t>PIX TRANSF JULIANA30/11</t>
  </si>
  <si>
    <t>PIX TRANSF PAULA P30/11</t>
  </si>
  <si>
    <t>PIX TRANSF ROMULO 30/11</t>
  </si>
  <si>
    <t>01/12  </t>
  </si>
  <si>
    <t>PIX TRANSF ADRIANA01/12</t>
  </si>
  <si>
    <t>PIX TRANSF ALESSAN01/12</t>
  </si>
  <si>
    <t>PIX TRANSF ANA PAU01/12</t>
  </si>
  <si>
    <t>PIX TRANSF ANDRE L01/12</t>
  </si>
  <si>
    <t>PIX TRANSF EDER GI01/12</t>
  </si>
  <si>
    <t>PIX TRANSF ELAINE 01/12</t>
  </si>
  <si>
    <t>PIX TRANSF GIOVANA01/12</t>
  </si>
  <si>
    <t>PIX TRANSF JOSE FE01/12</t>
  </si>
  <si>
    <t>PIX TRANSF MARCELO01/12</t>
  </si>
  <si>
    <t>PIX TRANSF RAFAELA01/12</t>
  </si>
  <si>
    <t>04/12  </t>
  </si>
  <si>
    <t>PIX TRANSF ANA C P03/12</t>
  </si>
  <si>
    <t>PIX TRANSF ANA PAU03/12</t>
  </si>
  <si>
    <t>PIX TRANSF Cinthia03/12</t>
  </si>
  <si>
    <t>PIX TRANSF CAMILA 02/12</t>
  </si>
  <si>
    <t>PIX TRANSF CARLOS 02/12</t>
  </si>
  <si>
    <t>PIX TRANSF CASSIO 03/12</t>
  </si>
  <si>
    <t>PIX TRANSF DANIEL 03/12</t>
  </si>
  <si>
    <t>PIX TRANSF DENIO F03/12</t>
  </si>
  <si>
    <t>PIX TRANSF DINA AP02/12</t>
  </si>
  <si>
    <t>PIX TRANSF EDSON L03/12</t>
  </si>
  <si>
    <t>PIX TRANSF FERNAND02/12</t>
  </si>
  <si>
    <t>PIX TRANSF GRACIEL03/12</t>
  </si>
  <si>
    <t>PIX TRANSF GRACIEL04/12</t>
  </si>
  <si>
    <t>PIX TRANSF IDA MAR03/12</t>
  </si>
  <si>
    <t>PIX TRANSF Julia A02/12</t>
  </si>
  <si>
    <t>PIX TRANSF JANAINA03/12</t>
  </si>
  <si>
    <t>PIX TRANSF JOAO PA02/12</t>
  </si>
  <si>
    <t>PIX TRANSF KELLY A03/12</t>
  </si>
  <si>
    <t>PIX TRANSF LEA COS02/12</t>
  </si>
  <si>
    <t>PIX TRANSF LUCIANA02/12</t>
  </si>
  <si>
    <t>PIX TRANSF LUIS FE02/12</t>
  </si>
  <si>
    <t>PIX TRANSF Nicoly 03/12</t>
  </si>
  <si>
    <t>PIX TRANSF Odil Ga03/12</t>
  </si>
  <si>
    <t>PIX TRANSF RICARDO03/12</t>
  </si>
  <si>
    <t>PIX TRANSF SILVIA 03/12</t>
  </si>
  <si>
    <t>05/12  </t>
  </si>
  <si>
    <t>PIX QRS Aryadne Cri05/12</t>
  </si>
  <si>
    <t>PIX QRS ANDREA MEND05/12</t>
  </si>
  <si>
    <t>PIX QRS CAIO PUGLIE05/12</t>
  </si>
  <si>
    <t>PIX QRS CAROLINE CA05/12</t>
  </si>
  <si>
    <t>PIX QRS CLAUDIA DE 05/12</t>
  </si>
  <si>
    <t>PIX QRS DEBORA PINH05/12</t>
  </si>
  <si>
    <t>PIX QRS DIEGO GOMES05/12</t>
  </si>
  <si>
    <t>PIX QRS ELENA MARIA05/12</t>
  </si>
  <si>
    <t>PIX QRS FELIPE B LO05/12</t>
  </si>
  <si>
    <t>PIX QRS Gabriela Pe05/12</t>
  </si>
  <si>
    <t>PIX QRS GABRIELA PE05/12</t>
  </si>
  <si>
    <t>PIX QRS Joelma Ferr05/12</t>
  </si>
  <si>
    <t>PIX QRS Marcia Oliv05/12</t>
  </si>
  <si>
    <t>PIX QRS MARCELO MIL05/12</t>
  </si>
  <si>
    <t>PIX QRS MARIA FERNA05/12</t>
  </si>
  <si>
    <t>PIX QRS MAURICIO TR05/12</t>
  </si>
  <si>
    <t>PIX QRS NELSON LUIZ05/12</t>
  </si>
  <si>
    <t>PIX QRS Paula Marti05/12</t>
  </si>
  <si>
    <t>PIX QRS Sirlei Apar05/12</t>
  </si>
  <si>
    <t>PIX QRS Vitor Ferre05/12</t>
  </si>
  <si>
    <t>PIX QRS VANESSA CIC05/12</t>
  </si>
  <si>
    <t>PIX QRS WALTER SIDN05/12</t>
  </si>
  <si>
    <t>PIX QRS 47.515.304 05/12</t>
  </si>
  <si>
    <t>PIX TRANSF ADRIANA05/12</t>
  </si>
  <si>
    <t>PIX TRANSF ANDRE L05/12</t>
  </si>
  <si>
    <t>PIX TRANSF CLAREAN05/12</t>
  </si>
  <si>
    <t>PIX TRANSF DAISY A05/12</t>
  </si>
  <si>
    <t>PIX TRANSF EDUARDO05/12</t>
  </si>
  <si>
    <t>PIX TRANSF Fernand05/12</t>
  </si>
  <si>
    <t>PIX TRANSF GABRIEL05/12</t>
  </si>
  <si>
    <t>PIX TRANSF GIOVANA05/12</t>
  </si>
  <si>
    <t>PIX TRANSF LUIS FE05/12</t>
  </si>
  <si>
    <t>PIX TRANSF MARTINH05/12</t>
  </si>
  <si>
    <t>PIX TRANSF RAFAELA05/12</t>
  </si>
  <si>
    <t>PIX TRANSF ROMULO 05/12</t>
  </si>
  <si>
    <t>PIX TRANSF SEBASTI05/12</t>
  </si>
  <si>
    <t>PIX TRANSF THAIS M05/12</t>
  </si>
  <si>
    <t>PIX TRANSF VANESSA05/12</t>
  </si>
  <si>
    <t>06/12  </t>
  </si>
  <si>
    <t>PIX TRANSF ADRIANA06/12</t>
  </si>
  <si>
    <t>PIX TRANSF ELAINE 06/12</t>
  </si>
  <si>
    <t>PIX TRANSF GIOVANA06/12</t>
  </si>
  <si>
    <t>PIX TRANSF JAQUELI06/12</t>
  </si>
  <si>
    <t>PIX TRANSF JEAN YA06/12</t>
  </si>
  <si>
    <t>PIX TRANSF Manuela06/12</t>
  </si>
  <si>
    <t>PIX TRANSF MILLENA06/12</t>
  </si>
  <si>
    <t>PIX TRANSF ROMULO 06/12</t>
  </si>
  <si>
    <t>07/12  </t>
  </si>
  <si>
    <t>PIX TRANSF JAQUELI07/12</t>
  </si>
  <si>
    <t>08/12  </t>
  </si>
  <si>
    <t>Nome - Comprovante de Pagamento</t>
  </si>
  <si>
    <t>Sabor da Pizza</t>
  </si>
  <si>
    <t>Comprovante de Pagamento</t>
  </si>
  <si>
    <t>André Luis da Silva</t>
  </si>
  <si>
    <t>Marguerita</t>
  </si>
  <si>
    <t>Alice Baratelli</t>
  </si>
  <si>
    <t>ok</t>
  </si>
  <si>
    <t>Ana Lucia de Lima</t>
  </si>
  <si>
    <t>Mussarela</t>
  </si>
  <si>
    <t>Elisabete Sperancin</t>
  </si>
  <si>
    <t>Lombo</t>
  </si>
  <si>
    <t>Calabresa</t>
  </si>
  <si>
    <t>Lea Ordine</t>
  </si>
  <si>
    <t>Eloisa Moliani</t>
  </si>
  <si>
    <t>Frango</t>
  </si>
  <si>
    <t>Cristiano Rocha</t>
  </si>
  <si>
    <t>Giovanna Rocha</t>
  </si>
  <si>
    <t>Paula Pergamo</t>
  </si>
  <si>
    <t>Felipe Aparecido Ribeiro casa 33</t>
  </si>
  <si>
    <t>Juliana Halla casa 40</t>
  </si>
  <si>
    <t>Fabiana Nogueira casa 38</t>
  </si>
  <si>
    <t>Bruna Silva Sanches casa 2</t>
  </si>
  <si>
    <t>Fabio Garcia casa 13</t>
  </si>
  <si>
    <t>Andressa Schenkel casa 35</t>
  </si>
  <si>
    <t>Rafaela Ribeiro Thome Baratelli</t>
  </si>
  <si>
    <t>Adriana Rodrigues de Castro</t>
  </si>
  <si>
    <t>Gabriela Reinoso</t>
  </si>
  <si>
    <t>José Ferreira da Silva</t>
  </si>
  <si>
    <t>Marcelo Rossi Pessini casa 36</t>
  </si>
  <si>
    <t>Eder Gilson Alves casa 31</t>
  </si>
  <si>
    <t>Elisa Carrara Ribeiro</t>
  </si>
  <si>
    <t>Antonella Ribeiro</t>
  </si>
  <si>
    <t>Thais Rodrigues Paes Barreto</t>
  </si>
  <si>
    <t>Priscila M Biazon Boiago</t>
  </si>
  <si>
    <t>Giovanna de Sousa Romano (Robson)</t>
  </si>
  <si>
    <t>Renata Savi</t>
  </si>
  <si>
    <t>Rafael Ienne</t>
  </si>
  <si>
    <t>Diego Pietro Sartoei</t>
  </si>
  <si>
    <t>Luís Fernando Baratelli</t>
  </si>
  <si>
    <t>02/12/2023.</t>
  </si>
  <si>
    <t>Maria Baratelli</t>
  </si>
  <si>
    <t>Camila Caun (Rodrigo casa 21)</t>
  </si>
  <si>
    <t>Joao Paulo Souza Ferreira casa 28</t>
  </si>
  <si>
    <t>Dina casa 26</t>
  </si>
  <si>
    <t>Claudete Martins Ribeiro</t>
  </si>
  <si>
    <t>Marcilio Bonomi</t>
  </si>
  <si>
    <t>Julia Couto</t>
  </si>
  <si>
    <t>Laura Couto</t>
  </si>
  <si>
    <t>Graciele Pachani</t>
  </si>
  <si>
    <t>Denio Ferreira de Mello</t>
  </si>
  <si>
    <t>Gabriela Mello</t>
  </si>
  <si>
    <t>Janaina Barros</t>
  </si>
  <si>
    <t>Jaqueline Santos Gonçalves da Cruz</t>
  </si>
  <si>
    <t>Elisa</t>
  </si>
  <si>
    <t>Nicoly Araújo Ribeiro</t>
  </si>
  <si>
    <t>Juliana</t>
  </si>
  <si>
    <t>Cássio Massaoka</t>
  </si>
  <si>
    <t>Silvia Rossi</t>
  </si>
  <si>
    <t>Sophia</t>
  </si>
  <si>
    <t>Vanessa Ramos</t>
  </si>
  <si>
    <t>Isadora</t>
  </si>
  <si>
    <t>Odil casa 25</t>
  </si>
  <si>
    <t>Claudia casa 24</t>
  </si>
  <si>
    <t>Bruna</t>
  </si>
  <si>
    <t>Kelly nory</t>
  </si>
  <si>
    <t>Elaine da Silva</t>
  </si>
  <si>
    <t>Helena Affonso</t>
  </si>
  <si>
    <t>Gislaine Oliveira</t>
  </si>
  <si>
    <t>Alessandra Afonso</t>
  </si>
  <si>
    <t>Adriana Rosa</t>
  </si>
  <si>
    <t>Giovana Ribeiro</t>
  </si>
  <si>
    <t>Julia Ribeiro</t>
  </si>
  <si>
    <t>Daniela da Cruz Martins</t>
  </si>
  <si>
    <t>Heloísa Martins</t>
  </si>
  <si>
    <t>Ana Carolina Pelloni</t>
  </si>
  <si>
    <t>Ana Beatriz</t>
  </si>
  <si>
    <t>Cinthia Buono</t>
  </si>
  <si>
    <t>Maria Clara Ciocci</t>
  </si>
  <si>
    <t>Ida Maria Buono</t>
  </si>
  <si>
    <t>Gabriela Buzolin</t>
  </si>
  <si>
    <t>Allicia rosa</t>
  </si>
  <si>
    <t>Martinho Olivatto</t>
  </si>
  <si>
    <t>Sebastiao Rosa</t>
  </si>
  <si>
    <t>Manuela Buzolin</t>
  </si>
  <si>
    <t>Luciana Casa 43</t>
  </si>
  <si>
    <t>Bruno Loreto</t>
  </si>
  <si>
    <t>Laura Pinheiro</t>
  </si>
  <si>
    <t>Debora Costa</t>
  </si>
  <si>
    <t>Eduardo de Paula</t>
  </si>
  <si>
    <t>Daisy Santiago</t>
  </si>
  <si>
    <t>Lorena Lopes</t>
  </si>
  <si>
    <t>Clareane casa 23</t>
  </si>
  <si>
    <t>nº</t>
  </si>
  <si>
    <t>Nº Talão</t>
  </si>
  <si>
    <t>Margem</t>
  </si>
  <si>
    <t>COUNTA of Ginasta</t>
  </si>
  <si>
    <t>Grand Total</t>
  </si>
  <si>
    <t>XVI FESTIVAL DE GINASTICA RITMICA</t>
  </si>
  <si>
    <t>GINASIO DO TAQUARAL</t>
  </si>
  <si>
    <t>18/11 a 05/12/2023</t>
  </si>
  <si>
    <t xml:space="preserve">Arrecadação pipoca e docinhos - Evento XVI Festival de Ginastica Ritmica Ginásio do Taquaral </t>
  </si>
  <si>
    <t>FESTIVAL ENCERRAMENTO REGATAS</t>
  </si>
  <si>
    <t xml:space="preserve">Venda de pipoca, docinhos e acessórios </t>
  </si>
  <si>
    <t>PIX TRANSF Caio Sa15/12</t>
  </si>
  <si>
    <t>PIX TRANSF DAISY A15/12</t>
  </si>
  <si>
    <t>PIX TRANSF JANAINA15/12</t>
  </si>
  <si>
    <t>PIX TRANSF Marisa 15/12</t>
  </si>
  <si>
    <t>PIX TRANSF Sergio 15/12</t>
  </si>
  <si>
    <t>PIX TRANSF DAISY A17/12</t>
  </si>
  <si>
    <t>PIX TRANSF Fernand17/12</t>
  </si>
  <si>
    <t>PIX TRANSF ROMULO 17/12</t>
  </si>
  <si>
    <t>PIX TRANSF ELAINE 17/12</t>
  </si>
  <si>
    <t>Bruto</t>
  </si>
  <si>
    <t>Locação pipoqueira</t>
  </si>
  <si>
    <t>Brigadeiros</t>
  </si>
  <si>
    <t>liquido</t>
  </si>
  <si>
    <t>Tarifa bancária QR Estático</t>
  </si>
  <si>
    <r>
      <t>Nome:</t>
    </r>
    <r>
      <rPr>
        <sz val="11"/>
        <color rgb="FF000000"/>
        <rFont val="Arial"/>
        <family val="2"/>
      </rPr>
      <t> GRCAMP GINASTICA RITMICA CAMPI</t>
    </r>
  </si>
  <si>
    <r>
      <t>Agência/Conta:</t>
    </r>
    <r>
      <rPr>
        <sz val="11"/>
        <color rgb="FF000000"/>
        <rFont val="Arial"/>
        <family val="2"/>
      </rPr>
      <t> 3295/99713-8</t>
    </r>
  </si>
  <si>
    <t>Hospedagem Curitiba motorista e guia turismo</t>
  </si>
  <si>
    <t>Venda de Pizzas</t>
  </si>
  <si>
    <t>Vendas de pizzas</t>
  </si>
  <si>
    <t>Arrecadação Venda Pizzas</t>
  </si>
  <si>
    <t>Refeição motorista Curitiba conforme Relatório Reembolso de despesas</t>
  </si>
  <si>
    <t>Reembolso Alex Alimentação Brasileiro de Conjuntos conforme relatório</t>
  </si>
  <si>
    <t>Reembolso Gracieli ingressos Atitude Park Rifa dia das crianças</t>
  </si>
  <si>
    <t>Reembolso Alex, Marina e Andressa alimentação Estadual de Conjuntos conforme relatório</t>
  </si>
  <si>
    <t>11/12/2023</t>
  </si>
  <si>
    <t>PIX TRANSF  Studio 11/12</t>
  </si>
  <si>
    <t>13/12/2023</t>
  </si>
  <si>
    <t>PIX TRANSF  Ana Luc13/12</t>
  </si>
  <si>
    <t>15/12/2023</t>
  </si>
  <si>
    <t>PIX TRANSF  Caio Sa15/12</t>
  </si>
  <si>
    <t>PIX TRANSF  DAISY A15/12</t>
  </si>
  <si>
    <t>PIX TRANSF  JANAINA15/12</t>
  </si>
  <si>
    <t>PIX TRANSF  Marisa 15/12</t>
  </si>
  <si>
    <t>PIX TRANSF  Sergio 15/12</t>
  </si>
  <si>
    <t>18/12/2023</t>
  </si>
  <si>
    <t>PIX TRANSF  ANA C P17/12</t>
  </si>
  <si>
    <t>PIX TRANSF  DAISY A17/12</t>
  </si>
  <si>
    <t>PIX TRANSF  ELAINE 17/12</t>
  </si>
  <si>
    <t>PIX TRANSF  Fernand17/12</t>
  </si>
  <si>
    <t>PIX TRANSF  ROMULO 17/12</t>
  </si>
  <si>
    <t>19/12/2023</t>
  </si>
  <si>
    <t>20/12/2023</t>
  </si>
  <si>
    <t>21/12/2023</t>
  </si>
  <si>
    <t>22/12/2023</t>
  </si>
  <si>
    <t>PIX TRANSF  RODRIGO22/12</t>
  </si>
  <si>
    <t>26/12/2023</t>
  </si>
  <si>
    <t>PIX TRANSF  Jaqueli25/12</t>
  </si>
  <si>
    <t>27/12/2023</t>
  </si>
  <si>
    <t>28/12/2023</t>
  </si>
  <si>
    <t>29/12/2023</t>
  </si>
  <si>
    <t xml:space="preserve">Pagamento 50% fornecedor ação pizzas VICENZO PIZZA PRE ASSADA </t>
  </si>
  <si>
    <t xml:space="preserve">Empréstimo Akdmia pagamento 50% Collants conjunto Juvenil </t>
  </si>
  <si>
    <t xml:space="preserve">Devolução Empréstimo Akdmia pagamento 50% Collants conjunto Juvenil </t>
  </si>
  <si>
    <t>Sapatilhas Escola Comunitária</t>
  </si>
  <si>
    <t>Arrecadação pipoca e docinhos - Evento Festa de Encerramento Regatas</t>
  </si>
  <si>
    <t>Pagto impressões Gráfica Memphis  Nfe nº 4810 - Eventos Festival de Ginastica Ritmica e Festa de encerramento</t>
  </si>
  <si>
    <t>Reembolso técnico Alex Fitas cabelo ginastas Festival de Ginastica Ritmica</t>
  </si>
  <si>
    <t>Transferência caixinha</t>
  </si>
  <si>
    <t>Inscrição Curso Guará Alex e Marina Nfse nº 39 ANA LAURA REIS PEREIRA GUIMARAES</t>
  </si>
  <si>
    <t>02/01/2024</t>
  </si>
  <si>
    <t>PIX TRANSF  ANA PAU01/01</t>
  </si>
  <si>
    <t>PIX TRANSF  ELAINE 01/01</t>
  </si>
  <si>
    <t>03/01/2024</t>
  </si>
  <si>
    <t>PIX TRANSF  ANDRE L03/01</t>
  </si>
  <si>
    <t>PIX TRANSF  GIOVANA03/01</t>
  </si>
  <si>
    <t>PIX TRANSF  LEA COS03/01</t>
  </si>
  <si>
    <t>TAR PLANO ADAPT 1  12/23</t>
  </si>
  <si>
    <t>05/01/2024</t>
  </si>
  <si>
    <t>PIX TRANSF  ADRIANA05/01</t>
  </si>
  <si>
    <t>PIX TRANSF  ROMULO 05/01</t>
  </si>
  <si>
    <t>08/01/2024</t>
  </si>
  <si>
    <t>09/01/2024</t>
  </si>
  <si>
    <t>10/01/2024</t>
  </si>
  <si>
    <t>PIX TRANSF  LUIS FE10/01</t>
  </si>
  <si>
    <t>PIX TRANSF  RAFAELA10/01</t>
  </si>
  <si>
    <t>19/01/2024</t>
  </si>
  <si>
    <t>25/01/2024</t>
  </si>
  <si>
    <t>PIX TRANSF  Jaqueli25/01</t>
  </si>
  <si>
    <t>26/01/2024</t>
  </si>
  <si>
    <t>29/01/2024</t>
  </si>
  <si>
    <t>PIX TRANSF  ROMULO 28/01</t>
  </si>
  <si>
    <t>PIX TRANSF  ELAINE 29/01</t>
  </si>
  <si>
    <t>Tarifa bancária mensal</t>
  </si>
  <si>
    <t>Tarifa QR evento encerramento Regatas</t>
  </si>
  <si>
    <t>Pagamento hospedagem curso Guará Alex e Marina Nfse nº 39180 LOTUS DO VALE HOTEL LTDA EPP</t>
  </si>
  <si>
    <t>Pagamento hospedagem curso Summer Marina Nfse nº aguardando emissão de nova NF</t>
  </si>
  <si>
    <t>Outros</t>
  </si>
  <si>
    <t>ARRECADAÇÃO BRAS CONJUNTOS</t>
  </si>
  <si>
    <t>EMPRÉSTIMOS</t>
  </si>
  <si>
    <t>Honorários alterações estatuto</t>
  </si>
  <si>
    <t>Despesas Brasileiro de Conjuntos</t>
  </si>
  <si>
    <t>AÇÃO VENDA CHOCOTONES</t>
  </si>
  <si>
    <t>AÇÃO VENDA PIZZAS</t>
  </si>
  <si>
    <t>OK</t>
  </si>
  <si>
    <t>Reembolso estacionamento onibus em Curitiba Nfse nº 12649 Hoshina e Cia LTDA</t>
  </si>
  <si>
    <t>Pagto guia turistico Brasileiro de Conjuntos Nfse nº 16 - 12.997.272 ROMULO SCHINCARIOL DA SILVA</t>
  </si>
  <si>
    <t>Reembolso Gracieli (Diretora Social) Despesas Kit premiação ginastas ação Chocotones conforme relatório</t>
  </si>
  <si>
    <t>Despesas ações para arrecadação</t>
  </si>
  <si>
    <t>0k</t>
  </si>
  <si>
    <t xml:space="preserve">50% restante fornecedor ação pizzas Nfe nº 003 VICENZO PIZZA PRE ASSADA </t>
  </si>
  <si>
    <t>EMPRESTIMOS</t>
  </si>
  <si>
    <t>Pagto  brigadeiros  Doce de festas Campinas conforme recibo</t>
  </si>
  <si>
    <t>ENTRADAS BANCO</t>
  </si>
  <si>
    <t>TOTAL ENTRADAS BANCO</t>
  </si>
  <si>
    <t>TOTAL ENTRADAS BANCO + RENDIMENTO+TRANSF.CAIXA</t>
  </si>
  <si>
    <t>Treinamentos comissão técnica</t>
  </si>
  <si>
    <t>VIAGEM CURITIBA RODOVIARIO</t>
  </si>
  <si>
    <t>IDA</t>
  </si>
  <si>
    <t>22-nov.</t>
  </si>
  <si>
    <t>quarta, 8:00 hs</t>
  </si>
  <si>
    <t>VOLTA</t>
  </si>
  <si>
    <t>26-nov.</t>
  </si>
  <si>
    <t>domingo logo após término competição.</t>
  </si>
  <si>
    <t>Haverá competição a tarde</t>
  </si>
  <si>
    <t>Despesas coletivas</t>
  </si>
  <si>
    <t>Previsão inicial</t>
  </si>
  <si>
    <t>Previsão2</t>
  </si>
  <si>
    <t>Arrecadado</t>
  </si>
  <si>
    <t>Ônibus semi-leito</t>
  </si>
  <si>
    <t>60km cidade</t>
  </si>
  <si>
    <t>hotel/ginasio</t>
  </si>
  <si>
    <t>Estacionamento ônibus Curitiba</t>
  </si>
  <si>
    <t>R$ 150,00 a diária</t>
  </si>
  <si>
    <t>pode alterar</t>
  </si>
  <si>
    <t>Hospedagem Motorista</t>
  </si>
  <si>
    <t>Refeição Motorista</t>
  </si>
  <si>
    <t>Coordenador de viagem</t>
  </si>
  <si>
    <t>4 diárias</t>
  </si>
  <si>
    <t>5 diárias</t>
  </si>
  <si>
    <t>Refeição Coord.de viagem</t>
  </si>
  <si>
    <t>80,00 por dia</t>
  </si>
  <si>
    <t>R$ -</t>
  </si>
  <si>
    <t>Hospedagem Coord.de viagem</t>
  </si>
  <si>
    <t>Total Custo Coletivo</t>
  </si>
  <si>
    <t>km adic</t>
  </si>
  <si>
    <t>jantar</t>
  </si>
  <si>
    <t>25 pagantes</t>
  </si>
  <si>
    <t>30 pagantes</t>
  </si>
  <si>
    <t>por pessoa</t>
  </si>
  <si>
    <t>32 confirmados</t>
  </si>
  <si>
    <t>35 pagantes</t>
  </si>
  <si>
    <t>sinal</t>
  </si>
  <si>
    <t>pago 07/2023</t>
  </si>
  <si>
    <t>46 pagantes</t>
  </si>
  <si>
    <t>até 31/10/23</t>
  </si>
  <si>
    <t>Despesas individuais - Hospedagem. Variável conforme tipo de quarto</t>
  </si>
  <si>
    <t>Reserva em 12/07/2023 - pagamento até dia 18/08</t>
  </si>
  <si>
    <t>Quarto Single</t>
  </si>
  <si>
    <t>Quarto Duplo</t>
  </si>
  <si>
    <t>Quarto Triplo</t>
  </si>
  <si>
    <t>Quarto Quadruplo</t>
  </si>
  <si>
    <t>Total despesas coletivas e individuais. Para 25 e 30 pessoas</t>
  </si>
  <si>
    <t>TOTAL GERAL</t>
  </si>
  <si>
    <t>25 pagantes single</t>
  </si>
  <si>
    <t>25 pagantes duplo</t>
  </si>
  <si>
    <t>Previsão</t>
  </si>
  <si>
    <t>previsão</t>
  </si>
  <si>
    <t>25 pagantes triplo</t>
  </si>
  <si>
    <t>25 pagantes quadruplo</t>
  </si>
  <si>
    <t>1 adulto + 3 crianças</t>
  </si>
  <si>
    <t>30 pagantes single</t>
  </si>
  <si>
    <t>30 pagantes duplo</t>
  </si>
  <si>
    <t>30 pagantes triplo</t>
  </si>
  <si>
    <t>30 pagantes quadruplo</t>
  </si>
  <si>
    <t>Valores sujeitos a alteração conforme tipo de quarto e nº de pessoas</t>
  </si>
  <si>
    <t>Permite até 46 pessoas (limite de lugares do ônibus)</t>
  </si>
  <si>
    <t>VIAGEM CURITIBA AEREO</t>
  </si>
  <si>
    <t>quarta embarque em SP a noite</t>
  </si>
  <si>
    <t>domingo embarque a noite</t>
  </si>
  <si>
    <t>Horários aéreo</t>
  </si>
  <si>
    <t>São Paulo (CGH) || Curitiba (CWB)Direto - Latam</t>
  </si>
  <si>
    <t>Curitiba (CWB) || São Paulo (CGH)Direto - Latam</t>
  </si>
  <si>
    <t>22/11/2023 19:15 - 22/11/2023 20:15</t>
  </si>
  <si>
    <t>26/11/2023 21:05 - 26/11/2023 22:05</t>
  </si>
  <si>
    <t>Traslado Regatas - Congonhas</t>
  </si>
  <si>
    <t>Despesas individuais: Varíavel dependendo do tipo de quarto e nº pessoas</t>
  </si>
  <si>
    <t>Aéreo</t>
  </si>
  <si>
    <t>somente bagagem de mão. Valores sujeito a alteração</t>
  </si>
  <si>
    <t>Hospedagem+traslado Curitiba</t>
  </si>
  <si>
    <t>Bagagem despachada 105,00 por trecho/pessoa</t>
  </si>
  <si>
    <t>Traslado aeroporto/hotel/ginásio/jantar 4 dias</t>
  </si>
  <si>
    <t>até 7 km do centro de Curitiba</t>
  </si>
  <si>
    <t>sujeito a alteração após definição do Ginásio</t>
  </si>
  <si>
    <t>Somente bagagem de mão</t>
  </si>
  <si>
    <t>Sem bagagem despachada</t>
  </si>
  <si>
    <t>acrescer 105,00 por trecho e pessoa</t>
  </si>
  <si>
    <t>Valores sujeitos a alteração cotação aéreo, tipo de quarto e nº de pessoas</t>
  </si>
  <si>
    <t>Ficou para o caixa da Associação</t>
  </si>
  <si>
    <t>25 adesões</t>
  </si>
  <si>
    <t>21 adesões</t>
  </si>
  <si>
    <t>23 adesões</t>
  </si>
  <si>
    <t>Categoria ginasta em 2023</t>
  </si>
  <si>
    <t>17 contribuições</t>
  </si>
  <si>
    <t>13 contribuições</t>
  </si>
  <si>
    <t>Operações anteriores (conta técnicos -Marina e Saori )</t>
  </si>
  <si>
    <t>Arrecadação evento Abertura Olimpesec</t>
  </si>
  <si>
    <t>Arrecadação evento Campeonato Brasileiro de Basquete Sub 17</t>
  </si>
  <si>
    <t>Compra pipoca</t>
  </si>
  <si>
    <t>Arrecadação Festival Dia das crianças</t>
  </si>
  <si>
    <t>Arrecadação evento XVI FESTIVAL DE GINASTICA RITMICA</t>
  </si>
  <si>
    <t xml:space="preserve">Pagamento transporte (van) Campeonato Estadual </t>
  </si>
  <si>
    <t>Arrecadação Rifa de Páscoa</t>
  </si>
  <si>
    <t>dinheiro disponivel no armário do ginásio da GR retirado no evento Aniversário CCRN 04/2023</t>
  </si>
  <si>
    <t>Saldo ações anteriores</t>
  </si>
  <si>
    <t>Saldo Anterior banco</t>
  </si>
  <si>
    <t>CAIXA</t>
  </si>
  <si>
    <t>ENTRADAS EVENTOS</t>
  </si>
  <si>
    <t>Transferência banco</t>
  </si>
  <si>
    <t>Saldo anterior caixa</t>
  </si>
  <si>
    <t>Saldo caixa</t>
  </si>
  <si>
    <t>SALDO BANCÁRIO FINAL DO MÊS</t>
  </si>
  <si>
    <t>SALDO CAIXA FINAL DO MÊS</t>
  </si>
  <si>
    <t xml:space="preserve">Cte nº 23.085 Final 70% Styles Bus locação ônibus Curitiba Campeonato Brasileiro de Conjuntos </t>
  </si>
  <si>
    <t xml:space="preserve"> Cte nº 23169 Km adicionais Styles Bus viagem Curitiba Campeonato Brasileiro de Conjuntos </t>
  </si>
  <si>
    <t>Reembolso aéreo Brasileiro individual infantil e pré-infantil Florianópolis Marina conforme relatorio de despesas</t>
  </si>
  <si>
    <t>Reembolso aéreo Brasileiro individual infantil e pré-infantil Florianópolis Andressa conforme relatorio de despesas</t>
  </si>
  <si>
    <t>Despesas pagas 2º semestre</t>
  </si>
  <si>
    <t>2ª parcela Collant Infantil</t>
  </si>
  <si>
    <t>PG</t>
  </si>
  <si>
    <t>Compra sapatilhas Estoque</t>
  </si>
  <si>
    <t xml:space="preserve">Alimentação 1 Técnico Brasileiro de conjuntos </t>
  </si>
  <si>
    <t>Saldo em 09/12/2023</t>
  </si>
  <si>
    <t>Conta Corrente</t>
  </si>
  <si>
    <t>Despesas a pagar 2º semestre</t>
  </si>
  <si>
    <t>Parc 02/02 Pizzas</t>
  </si>
  <si>
    <t>Reembolso técnicos aéreo Brasileiro Florianópolis</t>
  </si>
  <si>
    <t>pendente</t>
  </si>
  <si>
    <t>Sem data</t>
  </si>
  <si>
    <t>Empréstimo Akdmia</t>
  </si>
  <si>
    <t>Auxílio Curso Técnicos Guará</t>
  </si>
  <si>
    <t>Aguardando formalização solicitação Marina com o valor necessário</t>
  </si>
  <si>
    <t>Auxílio Curso Técnicos Summer</t>
  </si>
  <si>
    <t>Saldo</t>
  </si>
  <si>
    <t>Indeterminado</t>
  </si>
  <si>
    <t>Clube</t>
  </si>
  <si>
    <t>Informação Andressa por Whatsapp</t>
  </si>
  <si>
    <t>Pipoca Pipoqueira Profissional Eletrica Popcorn</t>
  </si>
  <si>
    <t>Doce Salgada</t>
  </si>
  <si>
    <t>PARTSFOX COM. DE
PECAS E ACESS. DE
EQUIP. ELETR.</t>
  </si>
  <si>
    <t>Pipoqueira para eventos</t>
  </si>
  <si>
    <t>DANIELE APARECIDA SERVIENSKI</t>
  </si>
  <si>
    <t>CHULIK 04320909917</t>
  </si>
  <si>
    <t>Collants conjunto infantil (6)</t>
  </si>
  <si>
    <t>ATIVOS GRCAMP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</si>
</sst>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dd/mm"/>
    <numFmt numFmtId="165" formatCode="#,##0.00;[Red]&quot;-&quot;\ #,##0.00"/>
    <numFmt numFmtId="166" formatCode="_-[$R$-416]\ * #,##0.00_-;\-[$R$-416]\ * #,##0.00_-;_-[$R$-416]\ * &quot;-&quot;??_-;_-@_-"/>
    <numFmt numFmtId="167" formatCode="#,##0.00;[Red]#,##0.00"/>
    <numFmt numFmtId="168" formatCode="#0000_-"/>
    <numFmt numFmtId="169" formatCode="_-[$R$-416]* #,##0.00_-;\-[$R$-416]* #,##0.00_-;_-[$R$-416]* &quot;-&quot;??_-;_-@_-"/>
    <numFmt numFmtId="170" formatCode="_(* #,##0.00_);_(* \(#,##0.00\);_(* &quot;-&quot;??_);_(@_)"/>
    <numFmt numFmtId="171" formatCode="d/m"/>
  </numFmts>
  <fonts count="75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993300"/>
      <name val="Calibri"/>
      <family val="2"/>
      <scheme val="minor"/>
    </font>
    <font>
      <sz val="11"/>
      <name val="Arial"/>
      <family val="2"/>
    </font>
    <font>
      <sz val="11"/>
      <color indexed="17"/>
      <name val="Arial"/>
      <family val="2"/>
    </font>
    <font>
      <b/>
      <sz val="12"/>
      <name val="Arial"/>
      <family val="2"/>
    </font>
    <font>
      <b/>
      <sz val="12"/>
      <color indexed="17"/>
      <name val="Arial"/>
      <family val="2"/>
    </font>
    <font>
      <sz val="11"/>
      <color indexed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b/>
      <sz val="8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b/>
      <sz val="10"/>
      <color rgb="FFFFFFFF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FF0000"/>
      <name val="Arial"/>
      <family val="2"/>
    </font>
    <font>
      <sz val="11"/>
      <color theme="9" tint="-0.249977111117893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i/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8"/>
      <color rgb="FF464646"/>
      <name val="Itau-text-regular"/>
    </font>
    <font>
      <sz val="7"/>
      <color rgb="FF252220"/>
      <name val="Arial"/>
      <family val="2"/>
    </font>
    <font>
      <sz val="7"/>
      <color rgb="FF00885A"/>
      <name val="Arial"/>
      <family val="2"/>
    </font>
    <font>
      <b/>
      <sz val="11"/>
      <name val="Arial"/>
      <family val="2"/>
    </font>
    <font>
      <b/>
      <sz val="11"/>
      <color indexed="17"/>
      <name val="Arial"/>
      <family val="2"/>
    </font>
    <font>
      <b/>
      <sz val="11"/>
      <color indexed="10"/>
      <name val="Arial"/>
      <family val="2"/>
    </font>
    <font>
      <b/>
      <sz val="11"/>
      <color theme="9" tint="-0.249977111117893"/>
      <name val="Arial"/>
      <family val="2"/>
    </font>
    <font>
      <sz val="11"/>
      <color rgb="FF00B050"/>
      <name val="Arial"/>
      <family val="2"/>
    </font>
    <font>
      <b/>
      <sz val="6"/>
      <color theme="0"/>
      <name val="Arial"/>
      <family val="2"/>
    </font>
    <font>
      <sz val="8"/>
      <color rgb="FF000000"/>
      <name val="Arial"/>
      <family val="2"/>
    </font>
    <font>
      <sz val="8"/>
      <color indexed="17"/>
      <name val="Arial"/>
      <family val="2"/>
    </font>
    <font>
      <b/>
      <sz val="8"/>
      <color rgb="FF000000"/>
      <name val="Arial"/>
      <family val="2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FF0000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E3E3E3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1155CC"/>
        <bgColor rgb="FF1155CC"/>
      </patternFill>
    </fill>
    <fill>
      <patternFill patternType="solid">
        <fgColor theme="5" tint="0.39997558519241921"/>
        <bgColor rgb="FF1155CC"/>
      </patternFill>
    </fill>
    <fill>
      <patternFill patternType="solid">
        <fgColor rgb="FFFFFFFF"/>
        <bgColor rgb="FFFFFFFF"/>
      </patternFill>
    </fill>
    <fill>
      <patternFill patternType="solid">
        <fgColor rgb="FF1155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EE8"/>
        <bgColor indexed="64"/>
      </patternFill>
    </fill>
    <fill>
      <patternFill patternType="solid">
        <fgColor rgb="FF657BA3"/>
        <bgColor indexed="64"/>
      </patternFill>
    </fill>
    <fill>
      <patternFill patternType="solid">
        <fgColor rgb="FFF2F4F7"/>
        <bgColor indexed="64"/>
      </patternFill>
    </fill>
    <fill>
      <patternFill patternType="solid">
        <fgColor rgb="FFFAF7F5"/>
        <bgColor indexed="64"/>
      </patternFill>
    </fill>
    <fill>
      <patternFill patternType="solid">
        <fgColor rgb="FFF7F4F2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ck">
        <color rgb="FF657BA3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medium">
        <color rgb="FFD8D8D8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170" fontId="30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48" fillId="0" borderId="0"/>
  </cellStyleXfs>
  <cellXfs count="392">
    <xf numFmtId="0" fontId="0" fillId="0" borderId="0" xfId="0"/>
    <xf numFmtId="164" fontId="19" fillId="35" borderId="13" xfId="0" applyNumberFormat="1" applyFont="1" applyFill="1" applyBorder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166" fontId="20" fillId="0" borderId="0" xfId="0" applyNumberFormat="1" applyFont="1" applyAlignment="1">
      <alignment vertical="center"/>
    </xf>
    <xf numFmtId="0" fontId="21" fillId="0" borderId="14" xfId="0" applyFont="1" applyBorder="1" applyAlignment="1">
      <alignment horizontal="center" vertical="center"/>
    </xf>
    <xf numFmtId="0" fontId="21" fillId="0" borderId="14" xfId="0" applyNumberFormat="1" applyFont="1" applyBorder="1" applyAlignment="1">
      <alignment horizontal="center" vertical="center"/>
    </xf>
    <xf numFmtId="0" fontId="22" fillId="33" borderId="0" xfId="0" applyFont="1" applyFill="1" applyAlignment="1">
      <alignment horizontal="center" vertical="center"/>
    </xf>
    <xf numFmtId="0" fontId="22" fillId="33" borderId="15" xfId="0" applyFont="1" applyFill="1" applyBorder="1" applyAlignment="1">
      <alignment horizontal="center" vertical="center" wrapText="1"/>
    </xf>
    <xf numFmtId="0" fontId="22" fillId="33" borderId="16" xfId="0" applyFont="1" applyFill="1" applyBorder="1" applyAlignment="1">
      <alignment horizontal="center" vertical="center" wrapText="1"/>
    </xf>
    <xf numFmtId="166" fontId="22" fillId="33" borderId="16" xfId="0" applyNumberFormat="1" applyFont="1" applyFill="1" applyBorder="1" applyAlignment="1">
      <alignment horizontal="center" vertical="center" wrapText="1"/>
    </xf>
    <xf numFmtId="166" fontId="23" fillId="0" borderId="16" xfId="0" applyNumberFormat="1" applyFont="1" applyBorder="1" applyAlignment="1">
      <alignment horizontal="right" vertical="center" wrapText="1"/>
    </xf>
    <xf numFmtId="0" fontId="23" fillId="0" borderId="15" xfId="0" applyFont="1" applyBorder="1" applyAlignment="1">
      <alignment horizontal="left" vertical="center" wrapText="1"/>
    </xf>
    <xf numFmtId="14" fontId="0" fillId="0" borderId="0" xfId="0" applyNumberFormat="1"/>
    <xf numFmtId="0" fontId="24" fillId="0" borderId="19" xfId="0" applyFont="1" applyBorder="1" applyAlignment="1">
      <alignment horizontal="left" vertical="center" indent="1"/>
    </xf>
    <xf numFmtId="168" fontId="24" fillId="0" borderId="19" xfId="0" applyNumberFormat="1" applyFont="1" applyBorder="1" applyAlignment="1">
      <alignment horizontal="right" vertical="center"/>
    </xf>
    <xf numFmtId="4" fontId="25" fillId="0" borderId="19" xfId="0" applyNumberFormat="1" applyFont="1" applyBorder="1" applyAlignment="1">
      <alignment horizontal="right" vertical="center" indent="1"/>
    </xf>
    <xf numFmtId="0" fontId="26" fillId="0" borderId="19" xfId="0" applyFont="1" applyBorder="1" applyAlignment="1">
      <alignment horizontal="left" vertical="center" indent="1"/>
    </xf>
    <xf numFmtId="4" fontId="27" fillId="0" borderId="19" xfId="0" applyNumberFormat="1" applyFont="1" applyBorder="1" applyAlignment="1">
      <alignment horizontal="right" vertical="center" indent="1"/>
    </xf>
    <xf numFmtId="4" fontId="28" fillId="0" borderId="19" xfId="0" applyNumberFormat="1" applyFont="1" applyBorder="1" applyAlignment="1">
      <alignment horizontal="right" vertical="center" indent="1"/>
    </xf>
    <xf numFmtId="4" fontId="0" fillId="0" borderId="0" xfId="0" applyNumberFormat="1"/>
    <xf numFmtId="168" fontId="24" fillId="0" borderId="19" xfId="0" applyNumberFormat="1" applyFont="1" applyBorder="1" applyAlignment="1">
      <alignment horizontal="left" vertical="center"/>
    </xf>
    <xf numFmtId="4" fontId="25" fillId="0" borderId="0" xfId="0" applyNumberFormat="1" applyFont="1" applyFill="1" applyBorder="1" applyAlignment="1">
      <alignment horizontal="right" vertical="center" indent="1"/>
    </xf>
    <xf numFmtId="8" fontId="0" fillId="0" borderId="0" xfId="0" applyNumberFormat="1"/>
    <xf numFmtId="44" fontId="0" fillId="0" borderId="0" xfId="42" applyFont="1"/>
    <xf numFmtId="0" fontId="24" fillId="0" borderId="0" xfId="0" applyFont="1" applyFill="1" applyBorder="1" applyAlignment="1">
      <alignment horizontal="left" vertical="center" indent="1"/>
    </xf>
    <xf numFmtId="17" fontId="0" fillId="0" borderId="0" xfId="0" applyNumberFormat="1"/>
    <xf numFmtId="44" fontId="18" fillId="0" borderId="0" xfId="42" applyFont="1"/>
    <xf numFmtId="0" fontId="18" fillId="0" borderId="0" xfId="0" applyFont="1"/>
    <xf numFmtId="17" fontId="18" fillId="0" borderId="0" xfId="0" applyNumberFormat="1" applyFont="1"/>
    <xf numFmtId="44" fontId="0" fillId="0" borderId="0" xfId="0" applyNumberFormat="1"/>
    <xf numFmtId="40" fontId="34" fillId="40" borderId="0" xfId="43" applyNumberFormat="1" applyFont="1" applyFill="1" applyProtection="1">
      <protection locked="0"/>
    </xf>
    <xf numFmtId="40" fontId="34" fillId="0" borderId="0" xfId="43" applyNumberFormat="1" applyFont="1" applyProtection="1">
      <protection locked="0"/>
    </xf>
    <xf numFmtId="40" fontId="33" fillId="0" borderId="29" xfId="43" applyNumberFormat="1" applyFont="1" applyBorder="1" applyAlignment="1" applyProtection="1">
      <alignment horizontal="left"/>
      <protection locked="0"/>
    </xf>
    <xf numFmtId="40" fontId="33" fillId="0" borderId="30" xfId="43" applyNumberFormat="1" applyFont="1" applyBorder="1" applyAlignment="1" applyProtection="1">
      <alignment horizontal="right"/>
      <protection locked="0"/>
    </xf>
    <xf numFmtId="40" fontId="31" fillId="41" borderId="32" xfId="43" applyNumberFormat="1" applyFont="1" applyFill="1" applyBorder="1" applyAlignment="1" applyProtection="1">
      <alignment horizontal="left"/>
      <protection locked="0"/>
    </xf>
    <xf numFmtId="40" fontId="34" fillId="39" borderId="0" xfId="43" applyNumberFormat="1" applyFont="1" applyFill="1" applyAlignment="1" applyProtection="1">
      <alignment horizontal="center"/>
      <protection locked="0"/>
    </xf>
    <xf numFmtId="40" fontId="34" fillId="0" borderId="23" xfId="43" applyNumberFormat="1" applyFont="1" applyBorder="1" applyAlignment="1" applyProtection="1">
      <alignment horizontal="right"/>
      <protection locked="0"/>
    </xf>
    <xf numFmtId="40" fontId="34" fillId="42" borderId="23" xfId="43" applyNumberFormat="1" applyFont="1" applyFill="1" applyBorder="1" applyAlignment="1">
      <alignment horizontal="right" vertical="center"/>
    </xf>
    <xf numFmtId="40" fontId="34" fillId="40" borderId="0" xfId="43" applyNumberFormat="1" applyFont="1" applyFill="1" applyAlignment="1" applyProtection="1">
      <alignment vertical="center"/>
      <protection locked="0"/>
    </xf>
    <xf numFmtId="40" fontId="31" fillId="43" borderId="23" xfId="43" applyNumberFormat="1" applyFont="1" applyFill="1" applyBorder="1" applyProtection="1">
      <protection locked="0"/>
    </xf>
    <xf numFmtId="40" fontId="31" fillId="43" borderId="23" xfId="43" applyNumberFormat="1" applyFont="1" applyFill="1" applyBorder="1" applyAlignment="1" applyProtection="1">
      <alignment horizontal="right"/>
      <protection locked="0"/>
    </xf>
    <xf numFmtId="40" fontId="34" fillId="42" borderId="23" xfId="43" applyNumberFormat="1" applyFont="1" applyFill="1" applyBorder="1" applyAlignment="1" applyProtection="1">
      <alignment horizontal="right"/>
      <protection locked="0"/>
    </xf>
    <xf numFmtId="40" fontId="31" fillId="41" borderId="23" xfId="43" applyNumberFormat="1" applyFont="1" applyFill="1" applyBorder="1" applyAlignment="1" applyProtection="1">
      <alignment horizontal="left"/>
      <protection locked="0"/>
    </xf>
    <xf numFmtId="40" fontId="34" fillId="40" borderId="23" xfId="43" applyNumberFormat="1" applyFont="1" applyFill="1" applyBorder="1" applyAlignment="1" applyProtection="1">
      <alignment horizontal="right"/>
      <protection locked="0"/>
    </xf>
    <xf numFmtId="40" fontId="34" fillId="39" borderId="0" xfId="43" applyNumberFormat="1" applyFont="1" applyFill="1" applyAlignment="1" applyProtection="1">
      <alignment horizontal="right"/>
      <protection locked="0"/>
    </xf>
    <xf numFmtId="40" fontId="19" fillId="0" borderId="35" xfId="43" applyNumberFormat="1" applyFont="1" applyBorder="1" applyAlignment="1" applyProtection="1">
      <alignment horizontal="left"/>
      <protection locked="0"/>
    </xf>
    <xf numFmtId="40" fontId="19" fillId="0" borderId="35" xfId="0" applyNumberFormat="1" applyFont="1" applyBorder="1" applyProtection="1">
      <protection locked="0"/>
    </xf>
    <xf numFmtId="40" fontId="33" fillId="0" borderId="0" xfId="43" applyNumberFormat="1" applyFont="1" applyProtection="1">
      <protection locked="0"/>
    </xf>
    <xf numFmtId="40" fontId="34" fillId="40" borderId="0" xfId="43" applyNumberFormat="1" applyFont="1" applyFill="1" applyAlignment="1" applyProtection="1">
      <alignment horizontal="right"/>
      <protection locked="0"/>
    </xf>
    <xf numFmtId="40" fontId="33" fillId="0" borderId="37" xfId="43" applyNumberFormat="1" applyFont="1" applyBorder="1" applyProtection="1">
      <protection locked="0"/>
    </xf>
    <xf numFmtId="40" fontId="33" fillId="0" borderId="0" xfId="43" applyNumberFormat="1" applyFont="1" applyAlignment="1" applyProtection="1">
      <alignment horizontal="right"/>
      <protection locked="0"/>
    </xf>
    <xf numFmtId="40" fontId="32" fillId="37" borderId="36" xfId="0" applyNumberFormat="1" applyFont="1" applyFill="1" applyBorder="1" applyAlignment="1" applyProtection="1">
      <alignment horizontal="left"/>
      <protection locked="0"/>
    </xf>
    <xf numFmtId="169" fontId="36" fillId="37" borderId="0" xfId="0" applyNumberFormat="1" applyFont="1" applyFill="1" applyProtection="1">
      <protection locked="0"/>
    </xf>
    <xf numFmtId="170" fontId="32" fillId="37" borderId="0" xfId="0" applyNumberFormat="1" applyFont="1" applyFill="1" applyAlignment="1" applyProtection="1">
      <alignment horizontal="right"/>
      <protection locked="0"/>
    </xf>
    <xf numFmtId="40" fontId="34" fillId="39" borderId="0" xfId="43" applyNumberFormat="1" applyFont="1" applyFill="1" applyProtection="1">
      <protection locked="0"/>
    </xf>
    <xf numFmtId="40" fontId="34" fillId="0" borderId="0" xfId="43" applyNumberFormat="1" applyFont="1" applyAlignment="1" applyProtection="1">
      <alignment horizontal="right"/>
      <protection locked="0"/>
    </xf>
    <xf numFmtId="17" fontId="31" fillId="36" borderId="25" xfId="43" applyNumberFormat="1" applyFont="1" applyFill="1" applyBorder="1" applyAlignment="1" applyProtection="1">
      <alignment horizontal="center"/>
      <protection locked="0"/>
    </xf>
    <xf numFmtId="17" fontId="31" fillId="36" borderId="25" xfId="43" applyNumberFormat="1" applyFont="1" applyFill="1" applyBorder="1" applyAlignment="1" applyProtection="1">
      <alignment horizontal="right"/>
      <protection locked="0"/>
    </xf>
    <xf numFmtId="40" fontId="34" fillId="36" borderId="0" xfId="43" applyNumberFormat="1" applyFont="1" applyFill="1" applyProtection="1">
      <protection locked="0"/>
    </xf>
    <xf numFmtId="40" fontId="31" fillId="36" borderId="23" xfId="43" applyNumberFormat="1" applyFont="1" applyFill="1" applyBorder="1" applyAlignment="1" applyProtection="1">
      <alignment horizontal="center"/>
      <protection locked="0"/>
    </xf>
    <xf numFmtId="40" fontId="31" fillId="36" borderId="23" xfId="43" applyNumberFormat="1" applyFont="1" applyFill="1" applyBorder="1" applyAlignment="1" applyProtection="1">
      <alignment horizontal="right"/>
      <protection locked="0"/>
    </xf>
    <xf numFmtId="165" fontId="19" fillId="44" borderId="13" xfId="0" applyNumberFormat="1" applyFont="1" applyFill="1" applyBorder="1" applyAlignment="1">
      <alignment horizontal="right"/>
    </xf>
    <xf numFmtId="40" fontId="34" fillId="40" borderId="23" xfId="43" applyNumberFormat="1" applyFont="1" applyFill="1" applyBorder="1" applyAlignment="1" applyProtection="1">
      <alignment horizontal="right" vertical="center"/>
      <protection locked="0"/>
    </xf>
    <xf numFmtId="0" fontId="24" fillId="0" borderId="19" xfId="0" applyFont="1" applyFill="1" applyBorder="1" applyAlignment="1">
      <alignment horizontal="left" vertical="center" indent="1"/>
    </xf>
    <xf numFmtId="168" fontId="24" fillId="0" borderId="19" xfId="0" applyNumberFormat="1" applyFont="1" applyFill="1" applyBorder="1" applyAlignment="1">
      <alignment horizontal="right" vertical="center"/>
    </xf>
    <xf numFmtId="4" fontId="25" fillId="0" borderId="19" xfId="0" applyNumberFormat="1" applyFont="1" applyFill="1" applyBorder="1" applyAlignment="1">
      <alignment horizontal="right" vertical="center" indent="1"/>
    </xf>
    <xf numFmtId="44" fontId="24" fillId="0" borderId="19" xfId="42" applyFont="1" applyBorder="1" applyAlignment="1">
      <alignment horizontal="right" vertical="center"/>
    </xf>
    <xf numFmtId="44" fontId="24" fillId="0" borderId="19" xfId="42" applyFont="1" applyBorder="1" applyAlignment="1">
      <alignment horizontal="left" vertical="center" indent="1"/>
    </xf>
    <xf numFmtId="0" fontId="40" fillId="0" borderId="0" xfId="0" applyFont="1"/>
    <xf numFmtId="0" fontId="41" fillId="0" borderId="0" xfId="0" applyFont="1"/>
    <xf numFmtId="40" fontId="19" fillId="0" borderId="60" xfId="0" applyNumberFormat="1" applyFont="1" applyBorder="1" applyProtection="1">
      <protection locked="0"/>
    </xf>
    <xf numFmtId="4" fontId="19" fillId="44" borderId="0" xfId="0" applyNumberFormat="1" applyFont="1" applyFill="1" applyBorder="1" applyAlignment="1">
      <alignment horizontal="left" wrapText="1"/>
    </xf>
    <xf numFmtId="165" fontId="19" fillId="44" borderId="0" xfId="0" applyNumberFormat="1" applyFont="1" applyFill="1" applyBorder="1" applyAlignment="1">
      <alignment horizontal="right"/>
    </xf>
    <xf numFmtId="40" fontId="19" fillId="40" borderId="23" xfId="43" applyNumberFormat="1" applyFont="1" applyFill="1" applyBorder="1" applyAlignment="1" applyProtection="1">
      <alignment horizontal="left"/>
      <protection locked="0"/>
    </xf>
    <xf numFmtId="40" fontId="19" fillId="40" borderId="23" xfId="43" applyNumberFormat="1" applyFont="1" applyFill="1" applyBorder="1" applyAlignment="1" applyProtection="1">
      <alignment horizontal="left" vertical="center"/>
      <protection locked="0"/>
    </xf>
    <xf numFmtId="4" fontId="19" fillId="44" borderId="23" xfId="0" applyNumberFormat="1" applyFont="1" applyFill="1" applyBorder="1" applyAlignment="1">
      <alignment horizontal="left" wrapText="1"/>
    </xf>
    <xf numFmtId="165" fontId="19" fillId="44" borderId="23" xfId="0" applyNumberFormat="1" applyFont="1" applyFill="1" applyBorder="1" applyAlignment="1">
      <alignment horizontal="right"/>
    </xf>
    <xf numFmtId="0" fontId="42" fillId="46" borderId="61" xfId="0" applyFont="1" applyFill="1" applyBorder="1" applyAlignment="1">
      <alignment horizontal="left"/>
    </xf>
    <xf numFmtId="0" fontId="42" fillId="46" borderId="62" xfId="0" applyFont="1" applyFill="1" applyBorder="1" applyAlignment="1">
      <alignment horizontal="left"/>
    </xf>
    <xf numFmtId="0" fontId="42" fillId="46" borderId="0" xfId="0" applyFont="1" applyFill="1" applyAlignment="1">
      <alignment horizontal="left"/>
    </xf>
    <xf numFmtId="0" fontId="42" fillId="47" borderId="0" xfId="0" applyFont="1" applyFill="1" applyAlignment="1">
      <alignment horizontal="left"/>
    </xf>
    <xf numFmtId="0" fontId="43" fillId="0" borderId="17" xfId="0" applyFont="1" applyBorder="1" applyAlignment="1">
      <alignment horizontal="left"/>
    </xf>
    <xf numFmtId="0" fontId="44" fillId="0" borderId="17" xfId="0" applyFont="1" applyBorder="1" applyAlignment="1">
      <alignment horizontal="left"/>
    </xf>
    <xf numFmtId="171" fontId="44" fillId="0" borderId="17" xfId="0" applyNumberFormat="1" applyFont="1" applyBorder="1" applyAlignment="1">
      <alignment horizontal="left"/>
    </xf>
    <xf numFmtId="0" fontId="45" fillId="0" borderId="17" xfId="0" applyFont="1" applyBorder="1" applyAlignment="1">
      <alignment horizontal="left"/>
    </xf>
    <xf numFmtId="0" fontId="46" fillId="0" borderId="17" xfId="0" applyFont="1" applyBorder="1" applyAlignment="1">
      <alignment horizontal="left"/>
    </xf>
    <xf numFmtId="0" fontId="24" fillId="0" borderId="17" xfId="43" applyFont="1" applyBorder="1" applyAlignment="1">
      <alignment horizontal="left" vertical="center"/>
    </xf>
    <xf numFmtId="0" fontId="43" fillId="48" borderId="17" xfId="0" applyFont="1" applyFill="1" applyBorder="1" applyAlignment="1">
      <alignment horizontal="left"/>
    </xf>
    <xf numFmtId="0" fontId="39" fillId="0" borderId="17" xfId="43" applyFont="1" applyBorder="1" applyAlignment="1">
      <alignment horizontal="left" vertical="center"/>
    </xf>
    <xf numFmtId="0" fontId="47" fillId="0" borderId="17" xfId="0" applyFont="1" applyBorder="1" applyAlignment="1">
      <alignment horizontal="left"/>
    </xf>
    <xf numFmtId="0" fontId="0" fillId="0" borderId="17" xfId="0" applyBorder="1" applyAlignment="1">
      <alignment horizontal="left"/>
    </xf>
    <xf numFmtId="0" fontId="43" fillId="0" borderId="17" xfId="46" applyFont="1" applyBorder="1" applyAlignment="1">
      <alignment horizontal="left"/>
    </xf>
    <xf numFmtId="0" fontId="44" fillId="0" borderId="17" xfId="46" applyFont="1" applyBorder="1" applyAlignment="1">
      <alignment horizontal="left"/>
    </xf>
    <xf numFmtId="171" fontId="44" fillId="0" borderId="17" xfId="46" applyNumberFormat="1" applyFont="1" applyBorder="1" applyAlignment="1">
      <alignment horizontal="left"/>
    </xf>
    <xf numFmtId="0" fontId="45" fillId="0" borderId="17" xfId="46" applyFont="1" applyBorder="1" applyAlignment="1">
      <alignment horizontal="left"/>
    </xf>
    <xf numFmtId="0" fontId="48" fillId="0" borderId="17" xfId="46" applyBorder="1" applyAlignment="1">
      <alignment horizontal="left"/>
    </xf>
    <xf numFmtId="0" fontId="49" fillId="0" borderId="17" xfId="43" applyFont="1" applyBorder="1" applyAlignment="1">
      <alignment horizontal="left" vertical="center"/>
    </xf>
    <xf numFmtId="44" fontId="42" fillId="46" borderId="62" xfId="42" applyFont="1" applyFill="1" applyBorder="1" applyAlignment="1">
      <alignment horizontal="left"/>
    </xf>
    <xf numFmtId="44" fontId="44" fillId="0" borderId="17" xfId="42" applyFont="1" applyBorder="1" applyAlignment="1">
      <alignment horizontal="left"/>
    </xf>
    <xf numFmtId="0" fontId="44" fillId="0" borderId="0" xfId="46" applyFont="1" applyFill="1" applyBorder="1" applyAlignment="1">
      <alignment horizontal="left"/>
    </xf>
    <xf numFmtId="10" fontId="0" fillId="0" borderId="0" xfId="45" applyNumberFormat="1" applyFont="1"/>
    <xf numFmtId="0" fontId="0" fillId="0" borderId="0" xfId="0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pivotButton="1"/>
    <xf numFmtId="0" fontId="0" fillId="0" borderId="0" xfId="0" pivotButton="1" applyAlignment="1">
      <alignment horizontal="center"/>
    </xf>
    <xf numFmtId="44" fontId="0" fillId="0" borderId="0" xfId="42" pivotButton="1" applyFont="1"/>
    <xf numFmtId="0" fontId="0" fillId="37" borderId="0" xfId="0" applyFill="1" applyAlignment="1">
      <alignment horizontal="left" indent="1"/>
    </xf>
    <xf numFmtId="0" fontId="0" fillId="37" borderId="0" xfId="0" applyNumberFormat="1" applyFill="1" applyAlignment="1">
      <alignment horizontal="center"/>
    </xf>
    <xf numFmtId="0" fontId="0" fillId="0" borderId="66" xfId="0" applyBorder="1" applyAlignment="1">
      <alignment wrapText="1"/>
    </xf>
    <xf numFmtId="0" fontId="42" fillId="49" borderId="63" xfId="0" applyFont="1" applyFill="1" applyBorder="1" applyAlignment="1">
      <alignment wrapText="1"/>
    </xf>
    <xf numFmtId="0" fontId="42" fillId="49" borderId="64" xfId="0" applyFont="1" applyFill="1" applyBorder="1" applyAlignment="1">
      <alignment wrapText="1"/>
    </xf>
    <xf numFmtId="0" fontId="42" fillId="49" borderId="67" xfId="0" applyFont="1" applyFill="1" applyBorder="1" applyAlignment="1">
      <alignment wrapText="1"/>
    </xf>
    <xf numFmtId="0" fontId="14" fillId="0" borderId="68" xfId="0" applyFont="1" applyBorder="1" applyAlignment="1">
      <alignment wrapText="1"/>
    </xf>
    <xf numFmtId="0" fontId="51" fillId="0" borderId="65" xfId="0" applyFont="1" applyBorder="1" applyAlignment="1">
      <alignment wrapText="1"/>
    </xf>
    <xf numFmtId="0" fontId="48" fillId="0" borderId="66" xfId="0" applyFont="1" applyBorder="1" applyAlignment="1">
      <alignment wrapText="1"/>
    </xf>
    <xf numFmtId="14" fontId="48" fillId="0" borderId="66" xfId="0" applyNumberFormat="1" applyFont="1" applyBorder="1" applyAlignment="1">
      <alignment wrapText="1"/>
    </xf>
    <xf numFmtId="0" fontId="51" fillId="50" borderId="65" xfId="0" applyFont="1" applyFill="1" applyBorder="1" applyAlignment="1">
      <alignment wrapText="1"/>
    </xf>
    <xf numFmtId="16" fontId="48" fillId="0" borderId="66" xfId="0" applyNumberFormat="1" applyFont="1" applyBorder="1" applyAlignment="1">
      <alignment wrapText="1"/>
    </xf>
    <xf numFmtId="0" fontId="52" fillId="0" borderId="66" xfId="0" applyFont="1" applyBorder="1" applyAlignment="1">
      <alignment wrapText="1"/>
    </xf>
    <xf numFmtId="166" fontId="0" fillId="0" borderId="0" xfId="0" applyNumberFormat="1"/>
    <xf numFmtId="166" fontId="42" fillId="49" borderId="64" xfId="0" applyNumberFormat="1" applyFont="1" applyFill="1" applyBorder="1" applyAlignment="1">
      <alignment wrapText="1"/>
    </xf>
    <xf numFmtId="166" fontId="48" fillId="0" borderId="66" xfId="0" applyNumberFormat="1" applyFont="1" applyBorder="1" applyAlignment="1">
      <alignment wrapText="1"/>
    </xf>
    <xf numFmtId="0" fontId="0" fillId="51" borderId="0" xfId="0" applyFill="1" applyAlignment="1">
      <alignment wrapText="1"/>
    </xf>
    <xf numFmtId="0" fontId="53" fillId="51" borderId="0" xfId="0" applyFont="1" applyFill="1" applyAlignment="1">
      <alignment wrapText="1"/>
    </xf>
    <xf numFmtId="0" fontId="53" fillId="51" borderId="69" xfId="0" applyFont="1" applyFill="1" applyBorder="1" applyAlignment="1">
      <alignment wrapText="1"/>
    </xf>
    <xf numFmtId="0" fontId="0" fillId="52" borderId="69" xfId="0" applyFill="1" applyBorder="1" applyAlignment="1">
      <alignment wrapText="1"/>
    </xf>
    <xf numFmtId="0" fontId="54" fillId="52" borderId="69" xfId="0" applyFont="1" applyFill="1" applyBorder="1" applyAlignment="1">
      <alignment wrapText="1"/>
    </xf>
    <xf numFmtId="0" fontId="0" fillId="53" borderId="70" xfId="0" applyFill="1" applyBorder="1" applyAlignment="1">
      <alignment wrapText="1"/>
    </xf>
    <xf numFmtId="0" fontId="0" fillId="50" borderId="0" xfId="0" applyFill="1" applyAlignment="1">
      <alignment horizontal="right" wrapText="1"/>
    </xf>
    <xf numFmtId="0" fontId="0" fillId="50" borderId="0" xfId="0" applyFill="1" applyAlignment="1">
      <alignment wrapText="1"/>
    </xf>
    <xf numFmtId="0" fontId="0" fillId="53" borderId="71" xfId="0" applyFill="1" applyBorder="1" applyAlignment="1">
      <alignment wrapText="1"/>
    </xf>
    <xf numFmtId="0" fontId="0" fillId="50" borderId="72" xfId="0" applyFill="1" applyBorder="1" applyAlignment="1">
      <alignment wrapText="1"/>
    </xf>
    <xf numFmtId="0" fontId="0" fillId="50" borderId="72" xfId="0" applyFill="1" applyBorder="1" applyAlignment="1">
      <alignment horizontal="right" wrapText="1"/>
    </xf>
    <xf numFmtId="0" fontId="18" fillId="51" borderId="0" xfId="0" applyFont="1" applyFill="1" applyAlignment="1">
      <alignment wrapText="1"/>
    </xf>
    <xf numFmtId="0" fontId="18" fillId="51" borderId="0" xfId="0" applyFont="1" applyFill="1" applyAlignment="1">
      <alignment horizontal="right" wrapText="1"/>
    </xf>
    <xf numFmtId="0" fontId="48" fillId="0" borderId="0" xfId="0" applyFont="1" applyFill="1" applyBorder="1" applyAlignment="1">
      <alignment wrapText="1"/>
    </xf>
    <xf numFmtId="168" fontId="24" fillId="0" borderId="19" xfId="0" applyNumberFormat="1" applyFont="1" applyBorder="1" applyAlignment="1">
      <alignment vertical="center"/>
    </xf>
    <xf numFmtId="4" fontId="25" fillId="0" borderId="19" xfId="0" applyNumberFormat="1" applyFont="1" applyBorder="1" applyAlignment="1">
      <alignment vertical="center"/>
    </xf>
    <xf numFmtId="0" fontId="0" fillId="50" borderId="0" xfId="0" applyFill="1"/>
    <xf numFmtId="16" fontId="56" fillId="50" borderId="0" xfId="0" applyNumberFormat="1" applyFont="1" applyFill="1" applyAlignment="1">
      <alignment horizontal="left" vertical="center" indent="1"/>
    </xf>
    <xf numFmtId="0" fontId="56" fillId="50" borderId="0" xfId="0" applyFont="1" applyFill="1" applyAlignment="1">
      <alignment horizontal="left" vertical="center" wrapText="1" indent="1"/>
    </xf>
    <xf numFmtId="4" fontId="57" fillId="50" borderId="0" xfId="0" applyNumberFormat="1" applyFont="1" applyFill="1" applyAlignment="1">
      <alignment horizontal="right" vertical="center" wrapText="1"/>
    </xf>
    <xf numFmtId="0" fontId="55" fillId="50" borderId="0" xfId="0" applyFont="1" applyFill="1" applyAlignment="1">
      <alignment horizontal="left" vertical="center" wrapText="1" indent="1"/>
    </xf>
    <xf numFmtId="16" fontId="56" fillId="54" borderId="0" xfId="0" applyNumberFormat="1" applyFont="1" applyFill="1" applyAlignment="1">
      <alignment horizontal="left" vertical="center" indent="1"/>
    </xf>
    <xf numFmtId="0" fontId="56" fillId="54" borderId="0" xfId="0" applyFont="1" applyFill="1" applyAlignment="1">
      <alignment horizontal="left" vertical="center" wrapText="1" indent="1"/>
    </xf>
    <xf numFmtId="0" fontId="55" fillId="54" borderId="0" xfId="0" applyFont="1" applyFill="1" applyAlignment="1">
      <alignment horizontal="left" vertical="center" wrapText="1" indent="1"/>
    </xf>
    <xf numFmtId="0" fontId="57" fillId="50" borderId="0" xfId="0" applyFont="1" applyFill="1" applyAlignment="1">
      <alignment horizontal="right" vertical="center" wrapText="1"/>
    </xf>
    <xf numFmtId="0" fontId="57" fillId="54" borderId="0" xfId="0" applyFont="1" applyFill="1" applyAlignment="1">
      <alignment horizontal="right" vertical="center" wrapText="1"/>
    </xf>
    <xf numFmtId="16" fontId="56" fillId="55" borderId="73" xfId="0" applyNumberFormat="1" applyFont="1" applyFill="1" applyBorder="1" applyAlignment="1">
      <alignment horizontal="left" vertical="center" indent="1"/>
    </xf>
    <xf numFmtId="0" fontId="56" fillId="55" borderId="0" xfId="0" applyFont="1" applyFill="1" applyAlignment="1">
      <alignment horizontal="left" vertical="center" wrapText="1" indent="1"/>
    </xf>
    <xf numFmtId="0" fontId="57" fillId="55" borderId="0" xfId="0" applyFont="1" applyFill="1" applyAlignment="1">
      <alignment horizontal="right" vertical="center" wrapText="1"/>
    </xf>
    <xf numFmtId="16" fontId="56" fillId="54" borderId="73" xfId="0" applyNumberFormat="1" applyFont="1" applyFill="1" applyBorder="1" applyAlignment="1">
      <alignment horizontal="left" vertical="center" indent="1"/>
    </xf>
    <xf numFmtId="2" fontId="0" fillId="0" borderId="0" xfId="0" applyNumberFormat="1" applyAlignment="1">
      <alignment horizontal="right"/>
    </xf>
    <xf numFmtId="2" fontId="44" fillId="0" borderId="0" xfId="46" applyNumberFormat="1" applyFont="1" applyFill="1" applyBorder="1" applyAlignment="1">
      <alignment horizontal="right"/>
    </xf>
    <xf numFmtId="14" fontId="20" fillId="0" borderId="0" xfId="0" applyNumberFormat="1" applyFont="1" applyAlignment="1">
      <alignment horizontal="center" vertical="center"/>
    </xf>
    <xf numFmtId="0" fontId="40" fillId="36" borderId="0" xfId="0" applyFont="1" applyFill="1"/>
    <xf numFmtId="167" fontId="40" fillId="0" borderId="0" xfId="0" applyNumberFormat="1" applyFont="1"/>
    <xf numFmtId="4" fontId="40" fillId="0" borderId="0" xfId="0" applyNumberFormat="1" applyFont="1"/>
    <xf numFmtId="168" fontId="24" fillId="0" borderId="19" xfId="0" applyNumberFormat="1" applyFont="1" applyBorder="1" applyAlignment="1">
      <alignment horizontal="right" vertical="center" wrapText="1"/>
    </xf>
    <xf numFmtId="0" fontId="40" fillId="0" borderId="0" xfId="0" applyFont="1" applyFill="1" applyBorder="1"/>
    <xf numFmtId="168" fontId="24" fillId="0" borderId="0" xfId="0" applyNumberFormat="1" applyFont="1" applyFill="1" applyBorder="1" applyAlignment="1">
      <alignment horizontal="right" vertical="center"/>
    </xf>
    <xf numFmtId="4" fontId="24" fillId="0" borderId="0" xfId="0" applyNumberFormat="1" applyFont="1" applyFill="1" applyBorder="1" applyAlignment="1">
      <alignment horizontal="left" vertical="center" indent="1"/>
    </xf>
    <xf numFmtId="0" fontId="24" fillId="45" borderId="19" xfId="0" applyFont="1" applyFill="1" applyBorder="1" applyAlignment="1">
      <alignment horizontal="left" vertical="center" indent="1"/>
    </xf>
    <xf numFmtId="168" fontId="24" fillId="45" borderId="19" xfId="0" applyNumberFormat="1" applyFont="1" applyFill="1" applyBorder="1" applyAlignment="1">
      <alignment horizontal="right" vertical="center"/>
    </xf>
    <xf numFmtId="4" fontId="25" fillId="45" borderId="19" xfId="0" applyNumberFormat="1" applyFont="1" applyFill="1" applyBorder="1" applyAlignment="1">
      <alignment horizontal="right" vertical="center" indent="1"/>
    </xf>
    <xf numFmtId="4" fontId="25" fillId="0" borderId="19" xfId="0" applyNumberFormat="1" applyFont="1" applyFill="1" applyBorder="1" applyAlignment="1">
      <alignment horizontal="left" vertical="center" indent="1"/>
    </xf>
    <xf numFmtId="4" fontId="25" fillId="0" borderId="19" xfId="0" applyNumberFormat="1" applyFont="1" applyBorder="1" applyAlignment="1">
      <alignment horizontal="left" vertical="center" indent="1"/>
    </xf>
    <xf numFmtId="4" fontId="28" fillId="0" borderId="19" xfId="0" applyNumberFormat="1" applyFont="1" applyBorder="1" applyAlignment="1">
      <alignment horizontal="left" vertical="center" indent="1"/>
    </xf>
    <xf numFmtId="164" fontId="58" fillId="34" borderId="10" xfId="0" applyNumberFormat="1" applyFont="1" applyFill="1" applyBorder="1" applyAlignment="1">
      <alignment horizontal="center" vertical="center"/>
    </xf>
    <xf numFmtId="4" fontId="58" fillId="34" borderId="11" xfId="0" applyNumberFormat="1" applyFont="1" applyFill="1" applyBorder="1" applyAlignment="1">
      <alignment vertical="center"/>
    </xf>
    <xf numFmtId="4" fontId="58" fillId="34" borderId="12" xfId="0" applyNumberFormat="1" applyFont="1" applyFill="1" applyBorder="1" applyAlignment="1">
      <alignment horizontal="right" vertical="center"/>
    </xf>
    <xf numFmtId="164" fontId="40" fillId="0" borderId="13" xfId="0" applyNumberFormat="1" applyFont="1" applyBorder="1" applyAlignment="1">
      <alignment horizontal="center"/>
    </xf>
    <xf numFmtId="4" fontId="40" fillId="0" borderId="13" xfId="0" applyNumberFormat="1" applyFont="1" applyBorder="1"/>
    <xf numFmtId="165" fontId="40" fillId="0" borderId="13" xfId="0" applyNumberFormat="1" applyFont="1" applyBorder="1" applyAlignment="1">
      <alignment horizontal="right"/>
    </xf>
    <xf numFmtId="164" fontId="24" fillId="35" borderId="13" xfId="0" applyNumberFormat="1" applyFont="1" applyFill="1" applyBorder="1" applyAlignment="1">
      <alignment horizontal="center"/>
    </xf>
    <xf numFmtId="4" fontId="24" fillId="35" borderId="13" xfId="0" applyNumberFormat="1" applyFont="1" applyFill="1" applyBorder="1"/>
    <xf numFmtId="165" fontId="24" fillId="35" borderId="13" xfId="0" applyNumberFormat="1" applyFont="1" applyFill="1" applyBorder="1" applyAlignment="1">
      <alignment horizontal="right"/>
    </xf>
    <xf numFmtId="165" fontId="49" fillId="0" borderId="13" xfId="0" applyNumberFormat="1" applyFont="1" applyBorder="1" applyAlignment="1">
      <alignment horizontal="right"/>
    </xf>
    <xf numFmtId="165" fontId="49" fillId="35" borderId="13" xfId="0" applyNumberFormat="1" applyFont="1" applyFill="1" applyBorder="1" applyAlignment="1">
      <alignment horizontal="right"/>
    </xf>
    <xf numFmtId="4" fontId="24" fillId="35" borderId="0" xfId="0" applyNumberFormat="1" applyFont="1" applyFill="1" applyBorder="1"/>
    <xf numFmtId="4" fontId="40" fillId="0" borderId="0" xfId="0" applyNumberFormat="1" applyFont="1" applyFill="1" applyBorder="1"/>
    <xf numFmtId="4" fontId="40" fillId="37" borderId="13" xfId="0" applyNumberFormat="1" applyFont="1" applyFill="1" applyBorder="1"/>
    <xf numFmtId="4" fontId="24" fillId="38" borderId="13" xfId="0" applyNumberFormat="1" applyFont="1" applyFill="1" applyBorder="1"/>
    <xf numFmtId="4" fontId="40" fillId="0" borderId="13" xfId="0" applyNumberFormat="1" applyFont="1" applyFill="1" applyBorder="1"/>
    <xf numFmtId="164" fontId="24" fillId="35" borderId="0" xfId="0" applyNumberFormat="1" applyFont="1" applyFill="1" applyBorder="1" applyAlignment="1">
      <alignment horizontal="center"/>
    </xf>
    <xf numFmtId="165" fontId="24" fillId="35" borderId="0" xfId="0" applyNumberFormat="1" applyFont="1" applyFill="1" applyBorder="1" applyAlignment="1">
      <alignment horizontal="right"/>
    </xf>
    <xf numFmtId="0" fontId="58" fillId="0" borderId="19" xfId="0" applyFont="1" applyBorder="1" applyAlignment="1">
      <alignment horizontal="left" vertical="center" indent="1"/>
    </xf>
    <xf numFmtId="4" fontId="59" fillId="0" borderId="19" xfId="0" applyNumberFormat="1" applyFont="1" applyBorder="1" applyAlignment="1">
      <alignment horizontal="right" vertical="center" indent="1"/>
    </xf>
    <xf numFmtId="4" fontId="60" fillId="0" borderId="19" xfId="0" applyNumberFormat="1" applyFont="1" applyBorder="1" applyAlignment="1">
      <alignment horizontal="right" vertical="center" indent="1"/>
    </xf>
    <xf numFmtId="4" fontId="24" fillId="44" borderId="13" xfId="0" applyNumberFormat="1" applyFont="1" applyFill="1" applyBorder="1"/>
    <xf numFmtId="4" fontId="24" fillId="44" borderId="13" xfId="0" applyNumberFormat="1" applyFont="1" applyFill="1" applyBorder="1" applyAlignment="1"/>
    <xf numFmtId="0" fontId="58" fillId="0" borderId="0" xfId="0" applyFont="1" applyFill="1" applyBorder="1" applyAlignment="1">
      <alignment horizontal="left" vertical="center" indent="1"/>
    </xf>
    <xf numFmtId="4" fontId="59" fillId="0" borderId="0" xfId="0" applyNumberFormat="1" applyFont="1" applyFill="1" applyBorder="1" applyAlignment="1">
      <alignment horizontal="right" vertical="center" indent="1"/>
    </xf>
    <xf numFmtId="4" fontId="24" fillId="35" borderId="13" xfId="0" applyNumberFormat="1" applyFont="1" applyFill="1" applyBorder="1" applyAlignment="1">
      <alignment horizontal="center"/>
    </xf>
    <xf numFmtId="165" fontId="24" fillId="35" borderId="13" xfId="0" applyNumberFormat="1" applyFont="1" applyFill="1" applyBorder="1" applyAlignment="1">
      <alignment horizontal="left"/>
    </xf>
    <xf numFmtId="4" fontId="40" fillId="0" borderId="13" xfId="0" applyNumberFormat="1" applyFont="1" applyBorder="1" applyAlignment="1">
      <alignment horizontal="center"/>
    </xf>
    <xf numFmtId="4" fontId="61" fillId="0" borderId="19" xfId="0" applyNumberFormat="1" applyFont="1" applyBorder="1" applyAlignment="1">
      <alignment horizontal="right" vertical="center" indent="1"/>
    </xf>
    <xf numFmtId="4" fontId="51" fillId="0" borderId="13" xfId="0" applyNumberFormat="1" applyFont="1" applyBorder="1" applyAlignment="1">
      <alignment horizontal="center"/>
    </xf>
    <xf numFmtId="165" fontId="51" fillId="0" borderId="13" xfId="0" applyNumberFormat="1" applyFont="1" applyBorder="1" applyAlignment="1">
      <alignment horizontal="right"/>
    </xf>
    <xf numFmtId="4" fontId="49" fillId="35" borderId="13" xfId="0" applyNumberFormat="1" applyFont="1" applyFill="1" applyBorder="1"/>
    <xf numFmtId="4" fontId="49" fillId="0" borderId="13" xfId="0" applyNumberFormat="1" applyFont="1" applyBorder="1"/>
    <xf numFmtId="4" fontId="49" fillId="0" borderId="13" xfId="0" applyNumberFormat="1" applyFont="1" applyBorder="1" applyAlignment="1">
      <alignment horizontal="left"/>
    </xf>
    <xf numFmtId="4" fontId="49" fillId="0" borderId="19" xfId="0" applyNumberFormat="1" applyFont="1" applyBorder="1" applyAlignment="1">
      <alignment horizontal="left" vertical="center" indent="1"/>
    </xf>
    <xf numFmtId="168" fontId="49" fillId="0" borderId="19" xfId="0" applyNumberFormat="1" applyFont="1" applyBorder="1" applyAlignment="1">
      <alignment horizontal="left" vertical="center"/>
    </xf>
    <xf numFmtId="4" fontId="49" fillId="35" borderId="13" xfId="0" applyNumberFormat="1" applyFont="1" applyFill="1" applyBorder="1" applyAlignment="1">
      <alignment horizontal="left"/>
    </xf>
    <xf numFmtId="4" fontId="50" fillId="0" borderId="13" xfId="0" applyNumberFormat="1" applyFont="1" applyBorder="1"/>
    <xf numFmtId="168" fontId="50" fillId="0" borderId="19" xfId="0" applyNumberFormat="1" applyFont="1" applyBorder="1" applyAlignment="1">
      <alignment vertical="center"/>
    </xf>
    <xf numFmtId="168" fontId="62" fillId="0" borderId="19" xfId="0" applyNumberFormat="1" applyFont="1" applyBorder="1" applyAlignment="1">
      <alignment horizontal="left" vertical="center"/>
    </xf>
    <xf numFmtId="168" fontId="49" fillId="37" borderId="19" xfId="0" applyNumberFormat="1" applyFont="1" applyFill="1" applyBorder="1" applyAlignment="1">
      <alignment horizontal="left" vertical="center"/>
    </xf>
    <xf numFmtId="4" fontId="34" fillId="0" borderId="19" xfId="0" applyNumberFormat="1" applyFont="1" applyBorder="1" applyAlignment="1">
      <alignment vertical="center"/>
    </xf>
    <xf numFmtId="4" fontId="59" fillId="0" borderId="19" xfId="0" applyNumberFormat="1" applyFont="1" applyBorder="1" applyAlignment="1">
      <alignment vertical="center"/>
    </xf>
    <xf numFmtId="165" fontId="34" fillId="0" borderId="13" xfId="0" applyNumberFormat="1" applyFont="1" applyFill="1" applyBorder="1" applyAlignment="1">
      <alignment horizontal="right"/>
    </xf>
    <xf numFmtId="40" fontId="63" fillId="43" borderId="23" xfId="43" applyNumberFormat="1" applyFont="1" applyFill="1" applyBorder="1" applyProtection="1">
      <protection locked="0"/>
    </xf>
    <xf numFmtId="0" fontId="0" fillId="0" borderId="68" xfId="0" applyBorder="1" applyAlignment="1">
      <alignment wrapText="1"/>
    </xf>
    <xf numFmtId="0" fontId="0" fillId="0" borderId="68" xfId="0" applyBorder="1" applyAlignment="1">
      <alignment horizontal="right" wrapText="1"/>
    </xf>
    <xf numFmtId="0" fontId="0" fillId="0" borderId="68" xfId="0" applyBorder="1" applyAlignment="1">
      <alignment vertical="center"/>
    </xf>
    <xf numFmtId="0" fontId="18" fillId="0" borderId="68" xfId="0" applyFont="1" applyBorder="1" applyAlignment="1">
      <alignment vertical="center"/>
    </xf>
    <xf numFmtId="0" fontId="18" fillId="0" borderId="68" xfId="0" applyFont="1" applyBorder="1" applyAlignment="1">
      <alignment wrapText="1"/>
    </xf>
    <xf numFmtId="0" fontId="18" fillId="0" borderId="68" xfId="0" applyFont="1" applyBorder="1" applyAlignment="1">
      <alignment horizontal="center" wrapText="1"/>
    </xf>
    <xf numFmtId="8" fontId="0" fillId="0" borderId="68" xfId="0" applyNumberFormat="1" applyBorder="1" applyAlignment="1">
      <alignment horizontal="right" wrapText="1"/>
    </xf>
    <xf numFmtId="8" fontId="18" fillId="0" borderId="68" xfId="0" applyNumberFormat="1" applyFont="1" applyBorder="1" applyAlignment="1">
      <alignment horizontal="right" wrapText="1"/>
    </xf>
    <xf numFmtId="0" fontId="53" fillId="0" borderId="68" xfId="0" applyFont="1" applyBorder="1" applyAlignment="1">
      <alignment vertical="center"/>
    </xf>
    <xf numFmtId="0" fontId="18" fillId="0" borderId="68" xfId="0" applyFont="1" applyBorder="1" applyAlignment="1">
      <alignment horizontal="center" vertical="center"/>
    </xf>
    <xf numFmtId="0" fontId="18" fillId="0" borderId="68" xfId="0" applyFont="1" applyBorder="1" applyAlignment="1">
      <alignment horizontal="right" wrapText="1"/>
    </xf>
    <xf numFmtId="165" fontId="19" fillId="44" borderId="77" xfId="0" applyNumberFormat="1" applyFont="1" applyFill="1" applyBorder="1" applyAlignment="1">
      <alignment horizontal="right"/>
    </xf>
    <xf numFmtId="40" fontId="34" fillId="39" borderId="33" xfId="43" applyNumberFormat="1" applyFont="1" applyFill="1" applyBorder="1" applyAlignment="1" applyProtection="1">
      <protection locked="0"/>
    </xf>
    <xf numFmtId="40" fontId="34" fillId="39" borderId="34" xfId="43" applyNumberFormat="1" applyFont="1" applyFill="1" applyBorder="1" applyAlignment="1" applyProtection="1">
      <protection locked="0"/>
    </xf>
    <xf numFmtId="40" fontId="34" fillId="39" borderId="14" xfId="43" applyNumberFormat="1" applyFont="1" applyFill="1" applyBorder="1" applyAlignment="1" applyProtection="1">
      <protection locked="0"/>
    </xf>
    <xf numFmtId="40" fontId="34" fillId="40" borderId="77" xfId="43" applyNumberFormat="1" applyFont="1" applyFill="1" applyBorder="1" applyAlignment="1" applyProtection="1">
      <alignment horizontal="right" vertical="center"/>
      <protection locked="0"/>
    </xf>
    <xf numFmtId="40" fontId="31" fillId="0" borderId="0" xfId="43" applyNumberFormat="1" applyFont="1" applyFill="1" applyBorder="1" applyAlignment="1" applyProtection="1">
      <alignment wrapText="1"/>
      <protection locked="0"/>
    </xf>
    <xf numFmtId="40" fontId="34" fillId="40" borderId="78" xfId="43" applyNumberFormat="1" applyFont="1" applyFill="1" applyBorder="1" applyAlignment="1" applyProtection="1">
      <alignment horizontal="right" vertical="center"/>
      <protection locked="0"/>
    </xf>
    <xf numFmtId="165" fontId="19" fillId="44" borderId="79" xfId="0" applyNumberFormat="1" applyFont="1" applyFill="1" applyBorder="1" applyAlignment="1">
      <alignment horizontal="right"/>
    </xf>
    <xf numFmtId="40" fontId="34" fillId="40" borderId="78" xfId="43" applyNumberFormat="1" applyFont="1" applyFill="1" applyBorder="1" applyAlignment="1" applyProtection="1">
      <alignment horizontal="right"/>
      <protection locked="0"/>
    </xf>
    <xf numFmtId="40" fontId="34" fillId="40" borderId="79" xfId="43" applyNumberFormat="1" applyFont="1" applyFill="1" applyBorder="1" applyAlignment="1" applyProtection="1">
      <alignment horizontal="right" vertical="center"/>
      <protection locked="0"/>
    </xf>
    <xf numFmtId="0" fontId="51" fillId="0" borderId="0" xfId="0" applyFont="1"/>
    <xf numFmtId="0" fontId="51" fillId="0" borderId="46" xfId="0" applyFont="1" applyBorder="1"/>
    <xf numFmtId="0" fontId="40" fillId="0" borderId="32" xfId="0" applyFont="1" applyBorder="1"/>
    <xf numFmtId="0" fontId="40" fillId="0" borderId="48" xfId="0" applyFont="1" applyBorder="1"/>
    <xf numFmtId="0" fontId="40" fillId="0" borderId="49" xfId="0" applyFont="1" applyBorder="1"/>
    <xf numFmtId="0" fontId="51" fillId="0" borderId="58" xfId="0" applyFont="1" applyBorder="1"/>
    <xf numFmtId="8" fontId="40" fillId="0" borderId="58" xfId="0" applyNumberFormat="1" applyFont="1" applyBorder="1"/>
    <xf numFmtId="0" fontId="51" fillId="0" borderId="47" xfId="0" applyFont="1" applyBorder="1"/>
    <xf numFmtId="14" fontId="40" fillId="0" borderId="50" xfId="0" applyNumberFormat="1" applyFont="1" applyBorder="1"/>
    <xf numFmtId="14" fontId="40" fillId="0" borderId="51" xfId="0" applyNumberFormat="1" applyFont="1" applyBorder="1"/>
    <xf numFmtId="0" fontId="40" fillId="0" borderId="52" xfId="0" applyFont="1" applyBorder="1"/>
    <xf numFmtId="0" fontId="40" fillId="0" borderId="58" xfId="0" applyFont="1" applyBorder="1"/>
    <xf numFmtId="0" fontId="51" fillId="0" borderId="0" xfId="0" applyFont="1" applyBorder="1"/>
    <xf numFmtId="14" fontId="40" fillId="0" borderId="0" xfId="0" applyNumberFormat="1" applyFont="1" applyBorder="1"/>
    <xf numFmtId="0" fontId="40" fillId="0" borderId="0" xfId="0" applyFont="1" applyBorder="1"/>
    <xf numFmtId="0" fontId="51" fillId="0" borderId="53" xfId="0" applyFont="1" applyBorder="1"/>
    <xf numFmtId="0" fontId="40" fillId="0" borderId="54" xfId="0" applyFont="1" applyBorder="1"/>
    <xf numFmtId="0" fontId="51" fillId="0" borderId="32" xfId="0" applyFont="1" applyBorder="1"/>
    <xf numFmtId="0" fontId="64" fillId="0" borderId="0" xfId="0" applyFont="1"/>
    <xf numFmtId="17" fontId="51" fillId="0" borderId="0" xfId="0" applyNumberFormat="1" applyFont="1"/>
    <xf numFmtId="0" fontId="51" fillId="0" borderId="55" xfId="0" applyFont="1" applyBorder="1" applyAlignment="1">
      <alignment horizontal="center"/>
    </xf>
    <xf numFmtId="0" fontId="51" fillId="0" borderId="33" xfId="0" applyFont="1" applyBorder="1" applyAlignment="1">
      <alignment horizontal="center" vertical="center"/>
    </xf>
    <xf numFmtId="0" fontId="51" fillId="0" borderId="33" xfId="0" applyFont="1" applyBorder="1" applyAlignment="1">
      <alignment horizontal="center"/>
    </xf>
    <xf numFmtId="0" fontId="51" fillId="0" borderId="56" xfId="0" applyFont="1" applyBorder="1" applyAlignment="1">
      <alignment horizontal="center"/>
    </xf>
    <xf numFmtId="17" fontId="51" fillId="0" borderId="44" xfId="0" applyNumberFormat="1" applyFont="1" applyBorder="1"/>
    <xf numFmtId="44" fontId="40" fillId="0" borderId="42" xfId="42" applyFont="1" applyBorder="1"/>
    <xf numFmtId="44" fontId="40" fillId="0" borderId="38" xfId="42" applyFont="1" applyBorder="1"/>
    <xf numFmtId="44" fontId="40" fillId="0" borderId="39" xfId="42" applyFont="1" applyBorder="1"/>
    <xf numFmtId="44" fontId="40" fillId="0" borderId="0" xfId="0" applyNumberFormat="1" applyFont="1"/>
    <xf numFmtId="17" fontId="51" fillId="0" borderId="57" xfId="0" applyNumberFormat="1" applyFont="1" applyBorder="1"/>
    <xf numFmtId="44" fontId="40" fillId="0" borderId="17" xfId="42" applyFont="1" applyBorder="1"/>
    <xf numFmtId="0" fontId="51" fillId="0" borderId="45" xfId="0" applyFont="1" applyBorder="1"/>
    <xf numFmtId="0" fontId="40" fillId="0" borderId="43" xfId="0" applyFont="1" applyBorder="1"/>
    <xf numFmtId="0" fontId="40" fillId="0" borderId="40" xfId="0" applyFont="1" applyBorder="1"/>
    <xf numFmtId="44" fontId="40" fillId="0" borderId="41" xfId="42" applyFont="1" applyBorder="1"/>
    <xf numFmtId="0" fontId="34" fillId="0" borderId="19" xfId="0" applyFont="1" applyBorder="1" applyAlignment="1">
      <alignment horizontal="left" vertical="center" indent="1"/>
    </xf>
    <xf numFmtId="4" fontId="65" fillId="37" borderId="19" xfId="0" applyNumberFormat="1" applyFont="1" applyFill="1" applyBorder="1" applyAlignment="1">
      <alignment horizontal="right" vertical="center" indent="1"/>
    </xf>
    <xf numFmtId="4" fontId="65" fillId="0" borderId="19" xfId="0" applyNumberFormat="1" applyFont="1" applyFill="1" applyBorder="1" applyAlignment="1">
      <alignment horizontal="right" vertical="center" indent="1"/>
    </xf>
    <xf numFmtId="4" fontId="64" fillId="0" borderId="0" xfId="0" applyNumberFormat="1" applyFont="1"/>
    <xf numFmtId="0" fontId="66" fillId="0" borderId="0" xfId="0" applyFont="1"/>
    <xf numFmtId="4" fontId="65" fillId="0" borderId="19" xfId="0" applyNumberFormat="1" applyFont="1" applyBorder="1" applyAlignment="1">
      <alignment horizontal="right" vertical="center" indent="1"/>
    </xf>
    <xf numFmtId="4" fontId="64" fillId="0" borderId="13" xfId="0" applyNumberFormat="1" applyFont="1" applyBorder="1"/>
    <xf numFmtId="165" fontId="64" fillId="0" borderId="13" xfId="0" applyNumberFormat="1" applyFont="1" applyBorder="1" applyAlignment="1">
      <alignment horizontal="right"/>
    </xf>
    <xf numFmtId="4" fontId="34" fillId="35" borderId="13" xfId="0" applyNumberFormat="1" applyFont="1" applyFill="1" applyBorder="1"/>
    <xf numFmtId="165" fontId="34" fillId="35" borderId="13" xfId="0" applyNumberFormat="1" applyFont="1" applyFill="1" applyBorder="1" applyAlignment="1">
      <alignment horizontal="right"/>
    </xf>
    <xf numFmtId="4" fontId="64" fillId="0" borderId="13" xfId="0" applyNumberFormat="1" applyFont="1" applyBorder="1" applyAlignment="1">
      <alignment horizontal="left"/>
    </xf>
    <xf numFmtId="4" fontId="34" fillId="35" borderId="13" xfId="0" applyNumberFormat="1" applyFont="1" applyFill="1" applyBorder="1" applyAlignment="1">
      <alignment horizontal="left"/>
    </xf>
    <xf numFmtId="165" fontId="64" fillId="0" borderId="13" xfId="0" applyNumberFormat="1" applyFont="1" applyFill="1" applyBorder="1" applyAlignment="1">
      <alignment horizontal="right"/>
    </xf>
    <xf numFmtId="0" fontId="34" fillId="0" borderId="19" xfId="0" applyFont="1" applyBorder="1" applyAlignment="1">
      <alignment vertical="center"/>
    </xf>
    <xf numFmtId="49" fontId="21" fillId="0" borderId="14" xfId="0" applyNumberFormat="1" applyFont="1" applyBorder="1" applyAlignment="1">
      <alignment horizontal="center" vertical="center"/>
    </xf>
    <xf numFmtId="4" fontId="20" fillId="0" borderId="0" xfId="0" applyNumberFormat="1" applyFont="1" applyAlignment="1">
      <alignment vertical="center"/>
    </xf>
    <xf numFmtId="0" fontId="67" fillId="0" borderId="0" xfId="0" applyFont="1" applyFill="1" applyBorder="1" applyAlignment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horizontal="center" vertical="center"/>
    </xf>
    <xf numFmtId="14" fontId="20" fillId="0" borderId="0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0" fillId="0" borderId="0" xfId="0" applyFont="1"/>
    <xf numFmtId="0" fontId="20" fillId="0" borderId="16" xfId="0" applyFont="1" applyFill="1" applyBorder="1" applyAlignment="1">
      <alignment horizontal="left" vertical="center" wrapText="1"/>
    </xf>
    <xf numFmtId="166" fontId="20" fillId="0" borderId="16" xfId="42" applyNumberFormat="1" applyFont="1" applyFill="1" applyBorder="1" applyAlignment="1">
      <alignment horizontal="center" vertical="center" wrapText="1"/>
    </xf>
    <xf numFmtId="166" fontId="20" fillId="0" borderId="0" xfId="42" applyNumberFormat="1" applyFont="1" applyFill="1" applyBorder="1" applyAlignment="1">
      <alignment horizontal="center" vertical="center" wrapText="1"/>
    </xf>
    <xf numFmtId="166" fontId="0" fillId="0" borderId="0" xfId="42" applyNumberFormat="1" applyFont="1"/>
    <xf numFmtId="166" fontId="67" fillId="0" borderId="0" xfId="42" applyNumberFormat="1" applyFont="1" applyFill="1" applyBorder="1" applyAlignment="1">
      <alignment horizontal="center" vertical="center" wrapText="1"/>
    </xf>
    <xf numFmtId="166" fontId="20" fillId="0" borderId="0" xfId="42" applyNumberFormat="1" applyFont="1" applyAlignment="1">
      <alignment vertical="center"/>
    </xf>
    <xf numFmtId="14" fontId="68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/>
    <xf numFmtId="166" fontId="14" fillId="0" borderId="0" xfId="42" applyNumberFormat="1" applyFont="1"/>
    <xf numFmtId="14" fontId="69" fillId="0" borderId="0" xfId="0" applyNumberFormat="1" applyFont="1" applyAlignment="1">
      <alignment horizontal="center" vertical="center"/>
    </xf>
    <xf numFmtId="0" fontId="69" fillId="0" borderId="0" xfId="0" applyFont="1" applyAlignment="1">
      <alignment vertical="center"/>
    </xf>
    <xf numFmtId="166" fontId="69" fillId="0" borderId="0" xfId="42" applyNumberFormat="1" applyFont="1" applyAlignment="1">
      <alignment vertical="center"/>
    </xf>
    <xf numFmtId="0" fontId="70" fillId="0" borderId="16" xfId="0" applyFont="1" applyFill="1" applyBorder="1" applyAlignment="1">
      <alignment horizontal="left" vertical="center" wrapText="1"/>
    </xf>
    <xf numFmtId="166" fontId="20" fillId="0" borderId="16" xfId="0" applyNumberFormat="1" applyFont="1" applyFill="1" applyBorder="1" applyAlignment="1">
      <alignment horizontal="center" vertical="center" wrapText="1"/>
    </xf>
    <xf numFmtId="40" fontId="33" fillId="0" borderId="37" xfId="43" applyNumberFormat="1" applyFont="1" applyBorder="1" applyAlignment="1" applyProtection="1">
      <alignment horizontal="left"/>
      <protection locked="0"/>
    </xf>
    <xf numFmtId="40" fontId="33" fillId="0" borderId="0" xfId="43" applyNumberFormat="1" applyFont="1" applyBorder="1" applyAlignment="1" applyProtection="1">
      <alignment horizontal="right"/>
      <protection locked="0"/>
    </xf>
    <xf numFmtId="0" fontId="35" fillId="41" borderId="0" xfId="0" applyFont="1" applyFill="1" applyBorder="1" applyAlignment="1" applyProtection="1">
      <alignment horizontal="center" vertical="center" wrapText="1"/>
      <protection locked="0"/>
    </xf>
    <xf numFmtId="40" fontId="34" fillId="0" borderId="0" xfId="43" applyNumberFormat="1" applyFont="1" applyFill="1" applyProtection="1">
      <protection locked="0"/>
    </xf>
    <xf numFmtId="40" fontId="33" fillId="0" borderId="0" xfId="43" applyNumberFormat="1" applyFont="1" applyFill="1" applyAlignment="1" applyProtection="1">
      <alignment horizontal="left"/>
      <protection locked="0"/>
    </xf>
    <xf numFmtId="40" fontId="34" fillId="0" borderId="0" xfId="43" applyNumberFormat="1" applyFont="1" applyFill="1" applyAlignment="1" applyProtection="1">
      <alignment horizontal="right"/>
      <protection locked="0"/>
    </xf>
    <xf numFmtId="40" fontId="34" fillId="0" borderId="0" xfId="43" applyNumberFormat="1" applyFont="1" applyFill="1" applyBorder="1" applyAlignment="1" applyProtection="1">
      <protection locked="0"/>
    </xf>
    <xf numFmtId="40" fontId="34" fillId="0" borderId="0" xfId="43" applyNumberFormat="1" applyFont="1" applyFill="1" applyAlignment="1" applyProtection="1">
      <alignment horizontal="center"/>
      <protection locked="0"/>
    </xf>
    <xf numFmtId="40" fontId="33" fillId="0" borderId="0" xfId="43" applyNumberFormat="1" applyFont="1" applyFill="1" applyBorder="1" applyAlignment="1" applyProtection="1">
      <alignment horizontal="left"/>
      <protection locked="0"/>
    </xf>
    <xf numFmtId="166" fontId="64" fillId="0" borderId="0" xfId="42" applyNumberFormat="1" applyFont="1"/>
    <xf numFmtId="40" fontId="34" fillId="37" borderId="0" xfId="43" applyNumberFormat="1" applyFont="1" applyFill="1" applyAlignment="1" applyProtection="1">
      <alignment horizontal="right"/>
      <protection locked="0"/>
    </xf>
    <xf numFmtId="40" fontId="33" fillId="37" borderId="0" xfId="43" applyNumberFormat="1" applyFont="1" applyFill="1" applyAlignment="1" applyProtection="1">
      <alignment horizontal="right"/>
      <protection locked="0"/>
    </xf>
    <xf numFmtId="4" fontId="49" fillId="0" borderId="13" xfId="0" applyNumberFormat="1" applyFont="1" applyBorder="1" applyAlignment="1">
      <alignment wrapText="1"/>
    </xf>
    <xf numFmtId="168" fontId="49" fillId="0" borderId="19" xfId="0" applyNumberFormat="1" applyFont="1" applyBorder="1" applyAlignment="1">
      <alignment horizontal="left" vertical="center" wrapText="1"/>
    </xf>
    <xf numFmtId="168" fontId="49" fillId="0" borderId="19" xfId="0" applyNumberFormat="1" applyFont="1" applyBorder="1" applyAlignment="1">
      <alignment vertical="center" wrapText="1"/>
    </xf>
    <xf numFmtId="0" fontId="49" fillId="0" borderId="0" xfId="0" applyFont="1" applyAlignment="1"/>
    <xf numFmtId="4" fontId="28" fillId="0" borderId="19" xfId="0" applyNumberFormat="1" applyFont="1" applyFill="1" applyBorder="1" applyAlignment="1">
      <alignment horizontal="right" vertical="center" indent="1"/>
    </xf>
    <xf numFmtId="168" fontId="49" fillId="0" borderId="19" xfId="0" applyNumberFormat="1" applyFont="1" applyBorder="1" applyAlignment="1">
      <alignment vertical="center"/>
    </xf>
    <xf numFmtId="4" fontId="58" fillId="0" borderId="11" xfId="0" applyNumberFormat="1" applyFont="1" applyFill="1" applyBorder="1" applyAlignment="1">
      <alignment horizontal="right" vertical="center"/>
    </xf>
    <xf numFmtId="165" fontId="40" fillId="0" borderId="13" xfId="0" applyNumberFormat="1" applyFont="1" applyFill="1" applyBorder="1" applyAlignment="1">
      <alignment horizontal="right"/>
    </xf>
    <xf numFmtId="165" fontId="24" fillId="0" borderId="13" xfId="0" applyNumberFormat="1" applyFont="1" applyFill="1" applyBorder="1" applyAlignment="1">
      <alignment horizontal="right"/>
    </xf>
    <xf numFmtId="165" fontId="49" fillId="0" borderId="13" xfId="0" applyNumberFormat="1" applyFont="1" applyFill="1" applyBorder="1" applyAlignment="1">
      <alignment horizontal="right"/>
    </xf>
    <xf numFmtId="165" fontId="24" fillId="0" borderId="0" xfId="0" applyNumberFormat="1" applyFont="1" applyFill="1" applyBorder="1" applyAlignment="1">
      <alignment horizontal="right"/>
    </xf>
    <xf numFmtId="4" fontId="59" fillId="0" borderId="19" xfId="0" applyNumberFormat="1" applyFont="1" applyFill="1" applyBorder="1" applyAlignment="1">
      <alignment horizontal="right" vertical="center" indent="1"/>
    </xf>
    <xf numFmtId="4" fontId="60" fillId="0" borderId="19" xfId="0" applyNumberFormat="1" applyFont="1" applyFill="1" applyBorder="1" applyAlignment="1">
      <alignment horizontal="right" vertical="center" indent="1"/>
    </xf>
    <xf numFmtId="4" fontId="28" fillId="0" borderId="19" xfId="0" applyNumberFormat="1" applyFont="1" applyFill="1" applyBorder="1" applyAlignment="1">
      <alignment vertical="center"/>
    </xf>
    <xf numFmtId="0" fontId="40" fillId="0" borderId="0" xfId="0" applyFont="1" applyFill="1"/>
    <xf numFmtId="4" fontId="27" fillId="0" borderId="19" xfId="0" applyNumberFormat="1" applyFont="1" applyFill="1" applyBorder="1" applyAlignment="1">
      <alignment horizontal="right" vertical="center" indent="1"/>
    </xf>
    <xf numFmtId="4" fontId="49" fillId="0" borderId="19" xfId="0" applyNumberFormat="1" applyFont="1" applyFill="1" applyBorder="1" applyAlignment="1">
      <alignment horizontal="right" vertical="center" indent="1"/>
    </xf>
    <xf numFmtId="40" fontId="33" fillId="0" borderId="0" xfId="0" applyNumberFormat="1" applyFont="1" applyBorder="1" applyProtection="1">
      <protection locked="0"/>
    </xf>
    <xf numFmtId="44" fontId="33" fillId="0" borderId="0" xfId="42" applyFont="1" applyBorder="1" applyAlignment="1" applyProtection="1">
      <alignment horizontal="right"/>
      <protection locked="0"/>
    </xf>
    <xf numFmtId="17" fontId="32" fillId="0" borderId="0" xfId="0" applyNumberFormat="1" applyFont="1" applyAlignment="1">
      <alignment horizontal="left"/>
    </xf>
    <xf numFmtId="44" fontId="71" fillId="0" borderId="0" xfId="42" applyFont="1" applyAlignment="1">
      <alignment horizontal="right"/>
    </xf>
    <xf numFmtId="0" fontId="71" fillId="0" borderId="0" xfId="0" applyFont="1"/>
    <xf numFmtId="0" fontId="32" fillId="0" borderId="0" xfId="0" applyFont="1"/>
    <xf numFmtId="44" fontId="32" fillId="0" borderId="0" xfId="42" applyFont="1" applyAlignment="1">
      <alignment horizontal="right"/>
    </xf>
    <xf numFmtId="17" fontId="71" fillId="0" borderId="0" xfId="0" applyNumberFormat="1" applyFont="1" applyAlignment="1">
      <alignment horizontal="left"/>
    </xf>
    <xf numFmtId="44" fontId="71" fillId="0" borderId="0" xfId="42" applyFont="1" applyFill="1" applyAlignment="1">
      <alignment horizontal="right"/>
    </xf>
    <xf numFmtId="17" fontId="71" fillId="0" borderId="0" xfId="0" applyNumberFormat="1" applyFont="1"/>
    <xf numFmtId="44" fontId="71" fillId="0" borderId="0" xfId="42" applyFont="1"/>
    <xf numFmtId="0" fontId="72" fillId="0" borderId="0" xfId="0" applyFont="1"/>
    <xf numFmtId="0" fontId="52" fillId="0" borderId="0" xfId="0" applyFont="1"/>
    <xf numFmtId="14" fontId="52" fillId="0" borderId="17" xfId="0" applyNumberFormat="1" applyFont="1" applyBorder="1"/>
    <xf numFmtId="3" fontId="52" fillId="0" borderId="17" xfId="0" applyNumberFormat="1" applyFont="1" applyBorder="1"/>
    <xf numFmtId="0" fontId="52" fillId="0" borderId="17" xfId="0" applyFont="1" applyBorder="1" applyAlignment="1">
      <alignment wrapText="1"/>
    </xf>
    <xf numFmtId="0" fontId="52" fillId="0" borderId="17" xfId="0" applyFont="1" applyBorder="1"/>
    <xf numFmtId="44" fontId="52" fillId="0" borderId="17" xfId="42" applyFont="1" applyBorder="1"/>
    <xf numFmtId="4" fontId="52" fillId="0" borderId="17" xfId="0" applyNumberFormat="1" applyFont="1" applyBorder="1"/>
    <xf numFmtId="165" fontId="74" fillId="0" borderId="17" xfId="0" applyNumberFormat="1" applyFont="1" applyBorder="1" applyAlignment="1">
      <alignment horizontal="right"/>
    </xf>
    <xf numFmtId="44" fontId="74" fillId="0" borderId="17" xfId="42" applyFont="1" applyBorder="1" applyAlignment="1">
      <alignment horizontal="right"/>
    </xf>
    <xf numFmtId="14" fontId="52" fillId="0" borderId="17" xfId="0" applyNumberFormat="1" applyFont="1" applyFill="1" applyBorder="1"/>
    <xf numFmtId="0" fontId="52" fillId="0" borderId="17" xfId="0" applyFont="1" applyFill="1" applyBorder="1"/>
    <xf numFmtId="0" fontId="52" fillId="0" borderId="17" xfId="0" applyFont="1" applyFill="1" applyBorder="1" applyAlignment="1">
      <alignment wrapText="1"/>
    </xf>
    <xf numFmtId="44" fontId="52" fillId="0" borderId="17" xfId="42" applyFont="1" applyFill="1" applyBorder="1"/>
    <xf numFmtId="0" fontId="52" fillId="0" borderId="0" xfId="0" applyFont="1" applyFill="1"/>
    <xf numFmtId="44" fontId="52" fillId="0" borderId="0" xfId="42" applyFont="1"/>
    <xf numFmtId="0" fontId="73" fillId="0" borderId="15" xfId="0" applyFont="1" applyBorder="1" applyAlignment="1">
      <alignment horizontal="center"/>
    </xf>
    <xf numFmtId="44" fontId="73" fillId="0" borderId="15" xfId="42" applyFont="1" applyBorder="1" applyAlignment="1">
      <alignment horizontal="center"/>
    </xf>
    <xf numFmtId="0" fontId="73" fillId="0" borderId="80" xfId="0" applyFont="1" applyBorder="1" applyAlignment="1">
      <alignment horizontal="center"/>
    </xf>
    <xf numFmtId="17" fontId="31" fillId="41" borderId="26" xfId="43" applyNumberFormat="1" applyFont="1" applyFill="1" applyBorder="1" applyAlignment="1" applyProtection="1">
      <alignment horizontal="center" vertical="center" wrapText="1"/>
      <protection locked="0"/>
    </xf>
    <xf numFmtId="0" fontId="35" fillId="41" borderId="28" xfId="0" applyFont="1" applyFill="1" applyBorder="1" applyAlignment="1" applyProtection="1">
      <alignment horizontal="center" vertical="center" wrapText="1"/>
      <protection locked="0"/>
    </xf>
    <xf numFmtId="0" fontId="35" fillId="41" borderId="31" xfId="0" applyFont="1" applyFill="1" applyBorder="1" applyAlignment="1" applyProtection="1">
      <alignment horizontal="center" vertical="center" wrapText="1"/>
      <protection locked="0"/>
    </xf>
    <xf numFmtId="40" fontId="31" fillId="36" borderId="24" xfId="43" applyNumberFormat="1" applyFont="1" applyFill="1" applyBorder="1" applyAlignment="1" applyProtection="1">
      <alignment horizontal="left" vertical="center"/>
      <protection locked="0"/>
    </xf>
    <xf numFmtId="40" fontId="31" fillId="36" borderId="27" xfId="43" applyNumberFormat="1" applyFont="1" applyFill="1" applyBorder="1" applyAlignment="1" applyProtection="1">
      <alignment horizontal="left" vertical="center"/>
      <protection locked="0"/>
    </xf>
    <xf numFmtId="40" fontId="31" fillId="39" borderId="0" xfId="43" applyNumberFormat="1" applyFont="1" applyFill="1" applyBorder="1" applyAlignment="1" applyProtection="1">
      <alignment horizontal="center" wrapText="1"/>
      <protection locked="0"/>
    </xf>
    <xf numFmtId="0" fontId="43" fillId="36" borderId="0" xfId="0" applyFont="1" applyFill="1" applyAlignment="1">
      <alignment wrapText="1"/>
    </xf>
    <xf numFmtId="0" fontId="51" fillId="33" borderId="0" xfId="0" applyFont="1" applyFill="1" applyAlignment="1">
      <alignment wrapText="1"/>
    </xf>
    <xf numFmtId="0" fontId="40" fillId="0" borderId="0" xfId="0" applyFont="1" applyAlignment="1">
      <alignment wrapText="1"/>
    </xf>
    <xf numFmtId="0" fontId="51" fillId="0" borderId="0" xfId="0" applyFont="1" applyAlignment="1">
      <alignment horizontal="center" wrapText="1"/>
    </xf>
    <xf numFmtId="0" fontId="51" fillId="0" borderId="0" xfId="0" applyFont="1" applyAlignment="1">
      <alignment wrapText="1"/>
    </xf>
    <xf numFmtId="0" fontId="21" fillId="0" borderId="14" xfId="0" applyFont="1" applyBorder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73" fillId="0" borderId="20" xfId="0" applyFont="1" applyBorder="1" applyAlignment="1">
      <alignment horizontal="center"/>
    </xf>
    <xf numFmtId="0" fontId="73" fillId="0" borderId="21" xfId="0" applyFont="1" applyBorder="1" applyAlignment="1">
      <alignment horizontal="center"/>
    </xf>
    <xf numFmtId="0" fontId="73" fillId="0" borderId="22" xfId="0" applyFont="1" applyBorder="1" applyAlignment="1">
      <alignment horizontal="center"/>
    </xf>
    <xf numFmtId="0" fontId="51" fillId="0" borderId="59" xfId="0" applyFont="1" applyBorder="1" applyAlignment="1">
      <alignment horizontal="center"/>
    </xf>
    <xf numFmtId="0" fontId="51" fillId="0" borderId="18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18" fillId="0" borderId="2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8" fillId="0" borderId="74" xfId="0" applyFont="1" applyBorder="1" applyAlignment="1">
      <alignment horizontal="center" wrapText="1"/>
    </xf>
    <xf numFmtId="0" fontId="18" fillId="0" borderId="75" xfId="0" applyFont="1" applyBorder="1" applyAlignment="1">
      <alignment horizontal="center" wrapText="1"/>
    </xf>
    <xf numFmtId="0" fontId="18" fillId="0" borderId="76" xfId="0" applyFont="1" applyBorder="1" applyAlignment="1">
      <alignment horizontal="center" wrapText="1"/>
    </xf>
    <xf numFmtId="0" fontId="0" fillId="0" borderId="74" xfId="0" applyBorder="1" applyAlignment="1">
      <alignment horizontal="center" wrapText="1"/>
    </xf>
    <xf numFmtId="0" fontId="0" fillId="0" borderId="76" xfId="0" applyBorder="1" applyAlignment="1">
      <alignment horizontal="center" wrapText="1"/>
    </xf>
  </cellXfs>
  <cellStyles count="47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Moeda" xfId="42" builtinId="4"/>
    <cellStyle name="Neutra" xfId="8" builtinId="28" customBuiltin="1"/>
    <cellStyle name="Normal" xfId="0" builtinId="0"/>
    <cellStyle name="Normal 2" xfId="43"/>
    <cellStyle name="Normal 3" xfId="46"/>
    <cellStyle name="Nota" xfId="15" builtinId="10" customBuiltin="1"/>
    <cellStyle name="Porcentagem" xfId="45" builtinId="5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 2" xfId="44"/>
  </cellStyles>
  <dxfs count="8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25400</xdr:colOff>
      <xdr:row>6</xdr:row>
      <xdr:rowOff>127000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FED86FF9-48EA-49FF-BBC7-2055D45C5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43205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0</xdr:rowOff>
    </xdr:from>
    <xdr:to>
      <xdr:col>3</xdr:col>
      <xdr:colOff>488950</xdr:colOff>
      <xdr:row>6</xdr:row>
      <xdr:rowOff>158750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53C30B67-3AAA-4AB8-81A1-7C3F33896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2279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6351</xdr:colOff>
      <xdr:row>8</xdr:row>
      <xdr:rowOff>69850</xdr:rowOff>
    </xdr:from>
    <xdr:to>
      <xdr:col>11</xdr:col>
      <xdr:colOff>50801</xdr:colOff>
      <xdr:row>21</xdr:row>
      <xdr:rowOff>127123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13D1A7A9-FED3-4B8D-8D79-DCF884B3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32451" y="1524000"/>
          <a:ext cx="4483100" cy="239407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aine/Downloads/Reconciliacao_Panetone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perancin AnaPaula" refreshedDate="45229.682553587962" createdVersion="8" refreshedVersion="8" minRefreshableVersion="3" recordCount="77">
  <cacheSource type="worksheet">
    <worksheetSource ref="A1:G1048576" sheet="Vendas" r:id="rId2"/>
  </cacheSource>
  <cacheFields count="7">
    <cacheField name="Números" numFmtId="0">
      <sharedItems containsString="0" containsBlank="1" containsNumber="1" containsInteger="1" minValue="1" maxValue="76"/>
    </cacheField>
    <cacheField name="Nome" numFmtId="0">
      <sharedItems containsBlank="1"/>
    </cacheField>
    <cacheField name="Telefone" numFmtId="0">
      <sharedItems containsBlank="1" containsMixedTypes="1" containsNumber="1" containsInteger="1" minValue="1998185676" maxValue="19998835354"/>
    </cacheField>
    <cacheField name="Valor" numFmtId="0">
      <sharedItems containsString="0" containsBlank="1" containsNumber="1" containsInteger="1" minValue="50" maxValue="50"/>
    </cacheField>
    <cacheField name="Data Pagamento" numFmtId="0">
      <sharedItems containsNonDate="0" containsDate="1" containsString="0" containsBlank="1" minDate="2023-10-21T00:00:00" maxDate="2023-10-31T00:00:00"/>
    </cacheField>
    <cacheField name="Ginasta" numFmtId="0">
      <sharedItems containsBlank="1" count="16">
        <s v="Alice Baratelli "/>
        <s v="Mariana Ordine"/>
        <s v="Júlia R. Grilo"/>
        <s v="Antonella Pergamo"/>
        <s v="Gabriela Mello "/>
        <s v="Heloísa Martins "/>
        <s v="Helena Affonso "/>
        <s v="Antonella Ribeiro "/>
        <s v="Elisa Cruz"/>
        <s v="Juliana Massaoka "/>
        <s v="Yasmin Sperancin"/>
        <s v="Ana Beatriz Pelloni Trombini "/>
        <s v="Giovanna Giacomo"/>
        <s v="Bruna Nory"/>
        <m/>
        <s v="Ana Beatriz Pelloni Trombini" u="1"/>
      </sharedItems>
    </cacheField>
    <cacheField name="Categoria" numFmtId="0">
      <sharedItems containsBlank="1" count="5">
        <s v="Infantil"/>
        <s v="Pré-Infantil"/>
        <s v="Pré-Equipe"/>
        <s v="Juvenil e Adult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">
  <r>
    <n v="1"/>
    <s v="Rafaela Thomé Baratelli "/>
    <n v="19992622082"/>
    <n v="50"/>
    <d v="2023-10-21T00:00:00"/>
    <x v="0"/>
    <x v="0"/>
  </r>
  <r>
    <n v="2"/>
    <s v="Lea Cosimato Ordine"/>
    <n v="19981350448"/>
    <n v="50"/>
    <d v="2023-10-21T00:00:00"/>
    <x v="1"/>
    <x v="1"/>
  </r>
  <r>
    <n v="3"/>
    <s v="Lea Cosimato Ordine"/>
    <n v="19981350448"/>
    <n v="50"/>
    <d v="2023-10-21T00:00:00"/>
    <x v="1"/>
    <x v="1"/>
  </r>
  <r>
    <n v="4"/>
    <s v="Plena Vita Saúde "/>
    <n v="19992023330"/>
    <n v="50"/>
    <d v="2023-10-22T00:00:00"/>
    <x v="1"/>
    <x v="1"/>
  </r>
  <r>
    <n v="5"/>
    <s v="Plena Vita Saúde "/>
    <n v="19992023330"/>
    <n v="50"/>
    <d v="2023-10-22T00:00:00"/>
    <x v="1"/>
    <x v="1"/>
  </r>
  <r>
    <n v="6"/>
    <s v="Andre Luis da Silva "/>
    <s v="019 99230-7494"/>
    <n v="50"/>
    <d v="2023-10-22T00:00:00"/>
    <x v="0"/>
    <x v="0"/>
  </r>
  <r>
    <n v="7"/>
    <s v="Vera Thomé "/>
    <n v="19992622082"/>
    <n v="50"/>
    <d v="2023-10-22T00:00:00"/>
    <x v="0"/>
    <x v="0"/>
  </r>
  <r>
    <n v="8"/>
    <s v="Fabiana Thomé "/>
    <n v="19992622082"/>
    <n v="50"/>
    <d v="2023-10-22T00:00:00"/>
    <x v="0"/>
    <x v="0"/>
  </r>
  <r>
    <n v="9"/>
    <s v="Henrique Leme"/>
    <s v="019 992090348"/>
    <n v="50"/>
    <d v="2023-10-22T00:00:00"/>
    <x v="1"/>
    <x v="1"/>
  </r>
  <r>
    <n v="10"/>
    <s v="Henrique Leme"/>
    <s v="019 992090348"/>
    <n v="50"/>
    <d v="2023-10-22T00:00:00"/>
    <x v="1"/>
    <x v="1"/>
  </r>
  <r>
    <n v="11"/>
    <s v="Henrique Leme"/>
    <s v="019 992090348"/>
    <n v="50"/>
    <d v="2023-10-22T00:00:00"/>
    <x v="1"/>
    <x v="1"/>
  </r>
  <r>
    <n v="12"/>
    <s v="Henrique Leme"/>
    <s v="019 992090348"/>
    <n v="50"/>
    <d v="2023-10-22T00:00:00"/>
    <x v="1"/>
    <x v="1"/>
  </r>
  <r>
    <n v="13"/>
    <s v="Roberto Carmasi"/>
    <s v="019 98165-9022"/>
    <n v="50"/>
    <d v="2023-10-22T00:00:00"/>
    <x v="1"/>
    <x v="1"/>
  </r>
  <r>
    <n v="14"/>
    <s v="Giuliana Pachani"/>
    <s v="019 98148-9942"/>
    <n v="50"/>
    <d v="2023-10-22T00:00:00"/>
    <x v="1"/>
    <x v="1"/>
  </r>
  <r>
    <n v="15"/>
    <s v="Giuliana Pachani"/>
    <s v="019 98148-9942"/>
    <n v="50"/>
    <d v="2023-10-22T00:00:00"/>
    <x v="1"/>
    <x v="1"/>
  </r>
  <r>
    <n v="16"/>
    <s v="Nilton dos Reis Azevedo"/>
    <n v="19996016389"/>
    <n v="50"/>
    <d v="2023-10-23T00:00:00"/>
    <x v="0"/>
    <x v="0"/>
  </r>
  <r>
    <n v="17"/>
    <s v="Cidinha"/>
    <s v="19 997120192"/>
    <n v="50"/>
    <d v="2023-10-23T00:00:00"/>
    <x v="2"/>
    <x v="1"/>
  </r>
  <r>
    <n v="18"/>
    <s v="Sibeli"/>
    <s v="19 997120192"/>
    <n v="50"/>
    <d v="2023-10-23T00:00:00"/>
    <x v="2"/>
    <x v="1"/>
  </r>
  <r>
    <n v="19"/>
    <s v="Josefa"/>
    <s v="19 997120192"/>
    <n v="50"/>
    <d v="2023-10-23T00:00:00"/>
    <x v="2"/>
    <x v="1"/>
  </r>
  <r>
    <n v="20"/>
    <s v="Paula"/>
    <s v="11-996287777"/>
    <n v="50"/>
    <d v="2023-10-25T00:00:00"/>
    <x v="3"/>
    <x v="1"/>
  </r>
  <r>
    <n v="21"/>
    <s v="Paula"/>
    <s v="11-996287777"/>
    <n v="50"/>
    <d v="2023-10-25T00:00:00"/>
    <x v="3"/>
    <x v="1"/>
  </r>
  <r>
    <n v="22"/>
    <s v="Paula"/>
    <s v="11-996287777"/>
    <n v="50"/>
    <d v="2023-10-25T00:00:00"/>
    <x v="3"/>
    <x v="1"/>
  </r>
  <r>
    <n v="23"/>
    <s v="Silvia Mello "/>
    <n v="19991168471"/>
    <n v="50"/>
    <d v="2023-10-25T00:00:00"/>
    <x v="4"/>
    <x v="1"/>
  </r>
  <r>
    <n v="24"/>
    <s v="Silvia Mello "/>
    <n v="19991168471"/>
    <n v="50"/>
    <d v="2023-10-25T00:00:00"/>
    <x v="4"/>
    <x v="1"/>
  </r>
  <r>
    <n v="25"/>
    <s v="Arlindo Baratelli "/>
    <n v="19997795777"/>
    <n v="50"/>
    <d v="2023-10-25T00:00:00"/>
    <x v="0"/>
    <x v="0"/>
  </r>
  <r>
    <n v="26"/>
    <s v="Daniela da Cruz Martins "/>
    <n v="19994317420"/>
    <n v="50"/>
    <d v="2023-10-26T00:00:00"/>
    <x v="5"/>
    <x v="1"/>
  </r>
  <r>
    <n v="27"/>
    <s v="Daniela da Cruz Martins "/>
    <n v="19994317420"/>
    <n v="50"/>
    <d v="2023-10-26T00:00:00"/>
    <x v="5"/>
    <x v="1"/>
  </r>
  <r>
    <n v="28"/>
    <s v="Daniela da Cruz Martins "/>
    <n v="19994317420"/>
    <n v="50"/>
    <d v="2023-10-26T00:00:00"/>
    <x v="5"/>
    <x v="1"/>
  </r>
  <r>
    <n v="29"/>
    <s v="André Affonso"/>
    <s v="19- 997256553"/>
    <n v="50"/>
    <d v="2023-10-26T00:00:00"/>
    <x v="6"/>
    <x v="2"/>
  </r>
  <r>
    <n v="30"/>
    <s v="Kelen Inasaki"/>
    <n v="19996885077"/>
    <n v="50"/>
    <d v="2023-10-26T00:00:00"/>
    <x v="0"/>
    <x v="0"/>
  </r>
  <r>
    <n v="31"/>
    <s v="Claudete Martins "/>
    <n v="19971618208"/>
    <n v="50"/>
    <d v="2023-10-26T00:00:00"/>
    <x v="7"/>
    <x v="1"/>
  </r>
  <r>
    <n v="32"/>
    <s v="Claudete Martins "/>
    <n v="19971618208"/>
    <n v="50"/>
    <d v="2023-10-26T00:00:00"/>
    <x v="7"/>
    <x v="1"/>
  </r>
  <r>
    <n v="33"/>
    <s v="Priscila Junqueira"/>
    <n v="19996277004"/>
    <n v="50"/>
    <d v="2023-10-27T00:00:00"/>
    <x v="8"/>
    <x v="0"/>
  </r>
  <r>
    <n v="34"/>
    <s v="Jaqueline Cruz"/>
    <n v="19996277004"/>
    <n v="50"/>
    <d v="2023-10-27T00:00:00"/>
    <x v="8"/>
    <x v="0"/>
  </r>
  <r>
    <n v="35"/>
    <s v="Fernanda Gonçalves"/>
    <n v="19996277004"/>
    <n v="50"/>
    <d v="2023-10-27T00:00:00"/>
    <x v="8"/>
    <x v="0"/>
  </r>
  <r>
    <n v="36"/>
    <s v="Antônia Afonso"/>
    <s v="19 99467.1770"/>
    <n v="50"/>
    <d v="2023-10-27T00:00:00"/>
    <x v="6"/>
    <x v="2"/>
  </r>
  <r>
    <n v="37"/>
    <s v="Cássio Massaoka "/>
    <n v="19991107670"/>
    <n v="50"/>
    <d v="2023-10-28T00:00:00"/>
    <x v="9"/>
    <x v="0"/>
  </r>
  <r>
    <n v="38"/>
    <s v="Cássio Massaoka "/>
    <n v="19991107670"/>
    <n v="50"/>
    <d v="2023-10-28T00:00:00"/>
    <x v="9"/>
    <x v="0"/>
  </r>
  <r>
    <n v="39"/>
    <s v="Cássio Massaoka "/>
    <n v="19991107670"/>
    <n v="50"/>
    <d v="2023-10-28T00:00:00"/>
    <x v="9"/>
    <x v="0"/>
  </r>
  <r>
    <n v="40"/>
    <s v="Ana Paula Sperancin"/>
    <n v="19998835354"/>
    <n v="50"/>
    <d v="2023-10-28T00:00:00"/>
    <x v="10"/>
    <x v="0"/>
  </r>
  <r>
    <n v="41"/>
    <s v="Ana Paula Sperancin"/>
    <n v="19998835354"/>
    <n v="50"/>
    <d v="2023-10-28T00:00:00"/>
    <x v="10"/>
    <x v="0"/>
  </r>
  <r>
    <n v="42"/>
    <s v="Ana Paula Sperancin "/>
    <n v="19998835354"/>
    <n v="50"/>
    <d v="2023-10-28T00:00:00"/>
    <x v="10"/>
    <x v="0"/>
  </r>
  <r>
    <n v="43"/>
    <s v="Ana Carolina Pelloni Trombini "/>
    <n v="19991199968"/>
    <n v="50"/>
    <d v="2023-10-29T00:00:00"/>
    <x v="11"/>
    <x v="3"/>
  </r>
  <r>
    <n v="44"/>
    <s v="Ana Carolina Pelloni Trombini "/>
    <n v="19991199068"/>
    <n v="50"/>
    <d v="2023-10-29T00:00:00"/>
    <x v="11"/>
    <x v="3"/>
  </r>
  <r>
    <n v="45"/>
    <s v="Ana Carolina Pelloni Trombini "/>
    <n v="19991199068"/>
    <n v="50"/>
    <d v="2023-10-29T00:00:00"/>
    <x v="11"/>
    <x v="3"/>
  </r>
  <r>
    <n v="46"/>
    <s v="Fernanda Giacomo"/>
    <n v="1998185676"/>
    <n v="50"/>
    <d v="2023-10-26T00:00:00"/>
    <x v="12"/>
    <x v="1"/>
  </r>
  <r>
    <n v="47"/>
    <s v="Fernanda Giacomo"/>
    <n v="1998185676"/>
    <n v="50"/>
    <d v="2023-10-26T00:00:00"/>
    <x v="12"/>
    <x v="1"/>
  </r>
  <r>
    <n v="48"/>
    <s v="Fernanda Giacomo"/>
    <n v="1998185676"/>
    <n v="50"/>
    <d v="2023-10-26T00:00:00"/>
    <x v="12"/>
    <x v="1"/>
  </r>
  <r>
    <n v="49"/>
    <s v="Daniel Ribeiro"/>
    <m/>
    <n v="50"/>
    <d v="2023-10-30T00:00:00"/>
    <x v="7"/>
    <x v="1"/>
  </r>
  <r>
    <n v="50"/>
    <s v="Daniel Ribeiro"/>
    <m/>
    <n v="50"/>
    <d v="2023-10-30T00:00:00"/>
    <x v="7"/>
    <x v="1"/>
  </r>
  <r>
    <n v="51"/>
    <s v="Elo Consultoria Tributária"/>
    <n v="19991569734"/>
    <n v="50"/>
    <m/>
    <x v="0"/>
    <x v="0"/>
  </r>
  <r>
    <n v="52"/>
    <s v="Elo Consultoria Tributária"/>
    <n v="19991569734"/>
    <n v="50"/>
    <m/>
    <x v="0"/>
    <x v="0"/>
  </r>
  <r>
    <n v="53"/>
    <s v="Elo Consultoria Tributária"/>
    <n v="19991569734"/>
    <n v="50"/>
    <m/>
    <x v="0"/>
    <x v="0"/>
  </r>
  <r>
    <n v="54"/>
    <s v="Elo Consultoria Tributária"/>
    <n v="19991569734"/>
    <n v="50"/>
    <m/>
    <x v="0"/>
    <x v="0"/>
  </r>
  <r>
    <n v="55"/>
    <s v="Elo Consultoria Tributária"/>
    <n v="19991569734"/>
    <n v="50"/>
    <m/>
    <x v="0"/>
    <x v="0"/>
  </r>
  <r>
    <n v="56"/>
    <s v="Elo Consultoria Tributária"/>
    <n v="19991569734"/>
    <n v="50"/>
    <m/>
    <x v="0"/>
    <x v="0"/>
  </r>
  <r>
    <n v="57"/>
    <s v="Elo Consultoria Tributária"/>
    <n v="19991569734"/>
    <n v="50"/>
    <m/>
    <x v="0"/>
    <x v="0"/>
  </r>
  <r>
    <n v="58"/>
    <s v="Elo Consultoria Tributária"/>
    <n v="19991569734"/>
    <n v="50"/>
    <m/>
    <x v="0"/>
    <x v="0"/>
  </r>
  <r>
    <n v="59"/>
    <s v="Elo Consultoria Tributária"/>
    <n v="19991569734"/>
    <n v="50"/>
    <m/>
    <x v="0"/>
    <x v="0"/>
  </r>
  <r>
    <n v="60"/>
    <s v="Elo Consultoria Tributária"/>
    <n v="19991569734"/>
    <n v="50"/>
    <m/>
    <x v="0"/>
    <x v="0"/>
  </r>
  <r>
    <n v="61"/>
    <s v="Elo Consultoria Tributária"/>
    <n v="19991569734"/>
    <n v="50"/>
    <m/>
    <x v="0"/>
    <x v="0"/>
  </r>
  <r>
    <n v="62"/>
    <s v="Elo Consultoria Tributária"/>
    <n v="19991569734"/>
    <n v="50"/>
    <m/>
    <x v="0"/>
    <x v="0"/>
  </r>
  <r>
    <n v="63"/>
    <s v="Elo Consultoria Tributária"/>
    <n v="19991569734"/>
    <n v="50"/>
    <m/>
    <x v="0"/>
    <x v="0"/>
  </r>
  <r>
    <n v="64"/>
    <s v="Elo Consultoria Tributária"/>
    <n v="19991569734"/>
    <n v="50"/>
    <m/>
    <x v="0"/>
    <x v="0"/>
  </r>
  <r>
    <n v="65"/>
    <s v="Elo Consultoria Tributária"/>
    <n v="19991569734"/>
    <n v="50"/>
    <m/>
    <x v="0"/>
    <x v="0"/>
  </r>
  <r>
    <n v="66"/>
    <s v="Elo Consultoria Tributária"/>
    <n v="19991569734"/>
    <n v="50"/>
    <m/>
    <x v="0"/>
    <x v="0"/>
  </r>
  <r>
    <n v="67"/>
    <s v="Elo Consultoria Tributária"/>
    <n v="19991569734"/>
    <n v="50"/>
    <m/>
    <x v="0"/>
    <x v="0"/>
  </r>
  <r>
    <n v="68"/>
    <s v="Elo Consultoria Tributária"/>
    <n v="19991569734"/>
    <n v="50"/>
    <m/>
    <x v="0"/>
    <x v="0"/>
  </r>
  <r>
    <n v="69"/>
    <s v="Elo Consultoria Tributária"/>
    <n v="19991569734"/>
    <n v="50"/>
    <m/>
    <x v="0"/>
    <x v="0"/>
  </r>
  <r>
    <n v="70"/>
    <s v="Elo Consultoria Tributária"/>
    <n v="19991569734"/>
    <n v="50"/>
    <m/>
    <x v="0"/>
    <x v="0"/>
  </r>
  <r>
    <n v="71"/>
    <s v="Elo Consultoria Tributária"/>
    <n v="19991569734"/>
    <n v="50"/>
    <m/>
    <x v="0"/>
    <x v="0"/>
  </r>
  <r>
    <n v="72"/>
    <s v="Elo Consultoria Tributária"/>
    <n v="19991569734"/>
    <n v="50"/>
    <m/>
    <x v="0"/>
    <x v="0"/>
  </r>
  <r>
    <n v="73"/>
    <s v="Elaine Azevedo"/>
    <n v="19991569734"/>
    <n v="50"/>
    <m/>
    <x v="0"/>
    <x v="0"/>
  </r>
  <r>
    <n v="74"/>
    <s v="Kelly Nory"/>
    <s v="19 99651-9525"/>
    <n v="50"/>
    <m/>
    <x v="13"/>
    <x v="3"/>
  </r>
  <r>
    <n v="75"/>
    <s v="Kelly Nory"/>
    <s v="19 99651-9525"/>
    <n v="50"/>
    <m/>
    <x v="13"/>
    <x v="3"/>
  </r>
  <r>
    <n v="76"/>
    <s v="Kelly Nory"/>
    <s v="19 99651-9525"/>
    <n v="50"/>
    <m/>
    <x v="13"/>
    <x v="3"/>
  </r>
  <r>
    <m/>
    <m/>
    <m/>
    <m/>
    <m/>
    <x v="14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2" cacheId="0" applyNumberFormats="0" applyBorderFormats="0" applyFontFormats="0" applyPatternFormats="0" applyAlignmentFormats="0" applyWidthHeightFormats="1" dataCaption="Values" grandTotalCaption="Total" updatedVersion="8" minRefreshableVersion="3" useAutoFormatting="1" itemPrintTitles="1" createdVersion="8" indent="0" outline="1" outlineData="1" multipleFieldFilters="0" rowHeaderCaption="Categorias">
  <location ref="B88:C107" firstHeaderRow="1" firstDataRow="1" firstDataCol="1"/>
  <pivotFields count="7">
    <pivotField dataField="1" showAll="0"/>
    <pivotField showAll="0"/>
    <pivotField showAll="0"/>
    <pivotField showAll="0"/>
    <pivotField showAll="0"/>
    <pivotField axis="axisRow" showAll="0">
      <items count="17">
        <item x="0"/>
        <item x="3"/>
        <item x="7"/>
        <item x="8"/>
        <item x="4"/>
        <item x="6"/>
        <item x="5"/>
        <item x="2"/>
        <item x="9"/>
        <item x="1"/>
        <item x="10"/>
        <item x="14"/>
        <item x="11"/>
        <item m="1" x="15"/>
        <item x="12"/>
        <item x="13"/>
        <item t="default"/>
      </items>
    </pivotField>
    <pivotField axis="axisRow" showAll="0">
      <items count="6">
        <item x="2"/>
        <item x="1"/>
        <item h="1" x="4"/>
        <item x="0"/>
        <item x="3"/>
        <item t="default"/>
      </items>
    </pivotField>
  </pivotFields>
  <rowFields count="2">
    <field x="6"/>
    <field x="5"/>
  </rowFields>
  <rowItems count="19">
    <i>
      <x/>
    </i>
    <i r="1">
      <x v="5"/>
    </i>
    <i>
      <x v="1"/>
    </i>
    <i r="1">
      <x v="1"/>
    </i>
    <i r="1">
      <x v="2"/>
    </i>
    <i r="1">
      <x v="4"/>
    </i>
    <i r="1">
      <x v="6"/>
    </i>
    <i r="1">
      <x v="7"/>
    </i>
    <i r="1">
      <x v="9"/>
    </i>
    <i r="1">
      <x v="14"/>
    </i>
    <i>
      <x v="3"/>
    </i>
    <i r="1">
      <x/>
    </i>
    <i r="1">
      <x v="3"/>
    </i>
    <i r="1">
      <x v="8"/>
    </i>
    <i r="1">
      <x v="10"/>
    </i>
    <i>
      <x v="4"/>
    </i>
    <i r="1">
      <x v="12"/>
    </i>
    <i r="1">
      <x v="15"/>
    </i>
    <i t="grand">
      <x/>
    </i>
  </rowItems>
  <colItems count="1">
    <i/>
  </colItems>
  <dataFields count="1">
    <dataField name="Vendas" fld="0" subtotal="count" baseField="1" baseItem="5"/>
  </dataFields>
  <formats count="8">
    <format dxfId="7">
      <pivotArea outline="0" collapsedLevelsAreSubtotals="1" fieldPosition="0"/>
    </format>
    <format dxfId="6">
      <pivotArea dataOnly="0" labelOnly="1" outline="0" axis="axisValues" fieldPosition="0"/>
    </format>
    <format dxfId="5">
      <pivotArea collapsedLevelsAreSubtotals="1" fieldPosition="0">
        <references count="2">
          <reference field="5" count="1">
            <x v="2"/>
          </reference>
          <reference field="6" count="1" selected="0">
            <x v="1"/>
          </reference>
        </references>
      </pivotArea>
    </format>
    <format dxfId="4">
      <pivotArea dataOnly="0" labelOnly="1" fieldPosition="0">
        <references count="2">
          <reference field="5" count="1">
            <x v="2"/>
          </reference>
          <reference field="6" count="1" selected="0">
            <x v="1"/>
          </reference>
        </references>
      </pivotArea>
    </format>
    <format dxfId="3">
      <pivotArea collapsedLevelsAreSubtotals="1" fieldPosition="0">
        <references count="2">
          <reference field="5" count="1">
            <x v="9"/>
          </reference>
          <reference field="6" count="1" selected="0">
            <x v="1"/>
          </reference>
        </references>
      </pivotArea>
    </format>
    <format dxfId="2">
      <pivotArea dataOnly="0" labelOnly="1" fieldPosition="0">
        <references count="2">
          <reference field="5" count="1">
            <x v="9"/>
          </reference>
          <reference field="6" count="1" selected="0">
            <x v="1"/>
          </reference>
        </references>
      </pivotArea>
    </format>
    <format dxfId="1">
      <pivotArea collapsedLevelsAreSubtotals="1" fieldPosition="0">
        <references count="2">
          <reference field="5" count="1">
            <x v="0"/>
          </reference>
          <reference field="6" count="1" selected="0">
            <x v="3"/>
          </reference>
        </references>
      </pivotArea>
    </format>
    <format dxfId="0">
      <pivotArea dataOnly="0" labelOnly="1" fieldPosition="0">
        <references count="2">
          <reference field="5" count="1">
            <x v="0"/>
          </reference>
          <reference field="6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XFD242"/>
  <sheetViews>
    <sheetView tabSelected="1" view="pageBreakPreview" zoomScaleNormal="100" zoomScaleSheetLayoutView="100" workbookViewId="0">
      <pane xSplit="1" topLeftCell="B1" activePane="topRight" state="frozen"/>
      <selection pane="topRight" activeCell="R24" sqref="R24"/>
    </sheetView>
  </sheetViews>
  <sheetFormatPr defaultColWidth="9.140625" defaultRowHeight="12.75" customHeight="1"/>
  <cols>
    <col min="1" max="1" width="34.42578125" style="32" customWidth="1"/>
    <col min="2" max="7" width="9.5703125" style="56" customWidth="1"/>
    <col min="8" max="8" width="9.7109375" style="56" customWidth="1"/>
    <col min="9" max="13" width="9.5703125" style="56" customWidth="1"/>
    <col min="14" max="14" width="9.7109375" style="56" customWidth="1"/>
    <col min="15" max="15" width="9.85546875" style="56" customWidth="1"/>
    <col min="16" max="16384" width="9.140625" style="32"/>
  </cols>
  <sheetData>
    <row r="4" spans="1:16384" ht="12.75" customHeight="1">
      <c r="A4" s="231"/>
      <c r="B4" s="371" t="s">
        <v>410</v>
      </c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</row>
    <row r="7" spans="1:16384" ht="12.75" customHeight="1" thickBot="1"/>
    <row r="8" spans="1:16384" s="59" customFormat="1" ht="12.75" customHeight="1">
      <c r="A8" s="369" t="s">
        <v>359</v>
      </c>
      <c r="B8" s="57" t="s">
        <v>360</v>
      </c>
      <c r="C8" s="58" t="s">
        <v>361</v>
      </c>
      <c r="D8" s="57" t="s">
        <v>362</v>
      </c>
      <c r="E8" s="57" t="s">
        <v>363</v>
      </c>
      <c r="F8" s="57" t="s">
        <v>364</v>
      </c>
      <c r="G8" s="57" t="s">
        <v>365</v>
      </c>
      <c r="H8" s="57" t="s">
        <v>366</v>
      </c>
      <c r="I8" s="57" t="s">
        <v>367</v>
      </c>
      <c r="J8" s="57" t="s">
        <v>368</v>
      </c>
      <c r="K8" s="57" t="s">
        <v>369</v>
      </c>
      <c r="L8" s="57" t="s">
        <v>370</v>
      </c>
      <c r="M8" s="57" t="s">
        <v>371</v>
      </c>
      <c r="N8" s="366" t="s">
        <v>343</v>
      </c>
      <c r="O8" s="366" t="s">
        <v>372</v>
      </c>
    </row>
    <row r="9" spans="1:16384" s="59" customFormat="1" ht="12.75" customHeight="1">
      <c r="A9" s="370"/>
      <c r="B9" s="60"/>
      <c r="C9" s="61"/>
      <c r="D9" s="60"/>
      <c r="E9" s="60"/>
      <c r="F9" s="60"/>
      <c r="G9" s="60"/>
      <c r="H9" s="60"/>
      <c r="I9" s="60"/>
      <c r="J9" s="60"/>
      <c r="K9" s="60"/>
      <c r="L9" s="60"/>
      <c r="M9" s="60"/>
      <c r="N9" s="367"/>
      <c r="O9" s="367"/>
    </row>
    <row r="10" spans="1:16384" ht="12" customHeight="1" thickBot="1">
      <c r="A10" s="33" t="s">
        <v>1276</v>
      </c>
      <c r="B10" s="34"/>
      <c r="C10" s="34"/>
      <c r="D10" s="34"/>
      <c r="E10" s="34"/>
      <c r="F10" s="34"/>
      <c r="G10" s="34">
        <f t="shared" ref="G10:L10" si="0">F56</f>
        <v>4968.5</v>
      </c>
      <c r="H10" s="34">
        <f t="shared" si="0"/>
        <v>4600.7900000000009</v>
      </c>
      <c r="I10" s="34">
        <f t="shared" si="0"/>
        <v>7134.2500000000009</v>
      </c>
      <c r="J10" s="34">
        <f t="shared" si="0"/>
        <v>5586.5100000000011</v>
      </c>
      <c r="K10" s="34">
        <f t="shared" si="0"/>
        <v>7895.4500000000007</v>
      </c>
      <c r="L10" s="34">
        <f t="shared" si="0"/>
        <v>16949.87</v>
      </c>
      <c r="M10" s="34">
        <f>L56</f>
        <v>8132.13</v>
      </c>
      <c r="N10" s="368"/>
      <c r="O10" s="368"/>
    </row>
    <row r="11" spans="1:16384" ht="12" customHeight="1" thickBot="1">
      <c r="A11" s="307" t="s">
        <v>1280</v>
      </c>
      <c r="B11" s="308"/>
      <c r="C11" s="308"/>
      <c r="D11" s="308"/>
      <c r="E11" s="308">
        <v>252.33</v>
      </c>
      <c r="F11" s="308">
        <f t="shared" ref="F11:M11" si="1">E55</f>
        <v>2179.33</v>
      </c>
      <c r="G11" s="308">
        <f t="shared" si="1"/>
        <v>2179.33</v>
      </c>
      <c r="H11" s="308">
        <f t="shared" si="1"/>
        <v>2179.33</v>
      </c>
      <c r="I11" s="308">
        <f t="shared" si="1"/>
        <v>2179.33</v>
      </c>
      <c r="J11" s="308">
        <f t="shared" si="1"/>
        <v>1017.3499999999999</v>
      </c>
      <c r="K11" s="308">
        <f t="shared" si="1"/>
        <v>1208.3499999999999</v>
      </c>
      <c r="L11" s="308">
        <f t="shared" si="1"/>
        <v>1526.6</v>
      </c>
      <c r="M11" s="308">
        <f t="shared" si="1"/>
        <v>276.59999999999991</v>
      </c>
      <c r="N11" s="309"/>
      <c r="O11" s="309"/>
    </row>
    <row r="12" spans="1:16384" ht="12.75" customHeight="1">
      <c r="A12" s="35" t="s">
        <v>1174</v>
      </c>
      <c r="B12" s="227"/>
      <c r="C12" s="227"/>
      <c r="D12" s="227"/>
      <c r="E12" s="227"/>
      <c r="F12" s="227"/>
      <c r="G12" s="227"/>
      <c r="H12" s="228"/>
      <c r="I12" s="228"/>
      <c r="J12" s="228"/>
      <c r="K12" s="228"/>
      <c r="L12" s="228"/>
      <c r="M12" s="228"/>
      <c r="N12" s="228"/>
      <c r="O12" s="36"/>
    </row>
    <row r="13" spans="1:16384" s="31" customFormat="1" ht="23.45" customHeight="1">
      <c r="A13" s="72" t="s">
        <v>380</v>
      </c>
      <c r="B13" s="77"/>
      <c r="C13" s="77"/>
      <c r="D13" s="77"/>
      <c r="E13" s="77"/>
      <c r="F13" s="77">
        <f>'Conta Corrente'!E8</f>
        <v>5264.14</v>
      </c>
      <c r="G13" s="77"/>
      <c r="H13" s="77"/>
      <c r="I13" s="77"/>
      <c r="J13" s="77"/>
      <c r="K13" s="77"/>
      <c r="L13" s="77"/>
      <c r="M13" s="77"/>
      <c r="N13" s="77">
        <f t="shared" ref="N13:N24" si="2">SUM(B13:M13)</f>
        <v>5264.14</v>
      </c>
      <c r="O13" s="77">
        <f t="shared" ref="O13:O24" si="3">N13/12</f>
        <v>438.67833333333334</v>
      </c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2"/>
      <c r="IW13" s="62"/>
      <c r="IX13" s="62"/>
      <c r="IY13" s="62"/>
      <c r="IZ13" s="62"/>
      <c r="JA13" s="62"/>
      <c r="JB13" s="62"/>
      <c r="JC13" s="62"/>
      <c r="JD13" s="62"/>
      <c r="JE13" s="62"/>
      <c r="JF13" s="62"/>
      <c r="JG13" s="62"/>
      <c r="JH13" s="62"/>
      <c r="JI13" s="62"/>
      <c r="JJ13" s="62"/>
      <c r="JK13" s="62"/>
      <c r="JL13" s="62"/>
      <c r="JM13" s="62"/>
      <c r="JN13" s="62"/>
      <c r="JO13" s="62"/>
      <c r="JP13" s="62"/>
      <c r="JQ13" s="62"/>
      <c r="JR13" s="62"/>
      <c r="JS13" s="62"/>
      <c r="JT13" s="62"/>
      <c r="JU13" s="62"/>
      <c r="JV13" s="62"/>
      <c r="JW13" s="62"/>
      <c r="JX13" s="62"/>
      <c r="JY13" s="62"/>
      <c r="JZ13" s="62"/>
      <c r="KA13" s="62"/>
      <c r="KB13" s="62"/>
      <c r="KC13" s="62"/>
      <c r="KD13" s="62"/>
      <c r="KE13" s="62"/>
      <c r="KF13" s="62"/>
      <c r="KG13" s="62"/>
      <c r="KH13" s="62"/>
      <c r="KI13" s="62"/>
      <c r="KJ13" s="62"/>
      <c r="KK13" s="62"/>
      <c r="KL13" s="62"/>
      <c r="KM13" s="62"/>
      <c r="KN13" s="62"/>
      <c r="KO13" s="62"/>
      <c r="KP13" s="62"/>
      <c r="KQ13" s="62"/>
      <c r="KR13" s="62"/>
      <c r="KS13" s="62"/>
      <c r="KT13" s="62"/>
      <c r="KU13" s="62"/>
      <c r="KV13" s="62"/>
      <c r="KW13" s="62"/>
      <c r="KX13" s="62"/>
      <c r="KY13" s="62"/>
      <c r="KZ13" s="62"/>
      <c r="LA13" s="62"/>
      <c r="LB13" s="62"/>
      <c r="LC13" s="62"/>
      <c r="LD13" s="62"/>
      <c r="LE13" s="62"/>
      <c r="LF13" s="62"/>
      <c r="LG13" s="62"/>
      <c r="LH13" s="62"/>
      <c r="LI13" s="62"/>
      <c r="LJ13" s="62"/>
      <c r="LK13" s="62"/>
      <c r="LL13" s="62"/>
      <c r="LM13" s="62"/>
      <c r="LN13" s="62"/>
      <c r="LO13" s="62"/>
      <c r="LP13" s="62"/>
      <c r="LQ13" s="62"/>
      <c r="LR13" s="62"/>
      <c r="LS13" s="62"/>
      <c r="LT13" s="62"/>
      <c r="LU13" s="62"/>
      <c r="LV13" s="62"/>
      <c r="LW13" s="62"/>
      <c r="LX13" s="62"/>
      <c r="LY13" s="62"/>
      <c r="LZ13" s="62"/>
      <c r="MA13" s="62"/>
      <c r="MB13" s="62"/>
      <c r="MC13" s="62"/>
      <c r="MD13" s="62"/>
      <c r="ME13" s="62"/>
      <c r="MF13" s="62"/>
      <c r="MG13" s="62"/>
      <c r="MH13" s="62"/>
      <c r="MI13" s="62"/>
      <c r="MJ13" s="62"/>
      <c r="MK13" s="62"/>
      <c r="ML13" s="62"/>
      <c r="MM13" s="62"/>
      <c r="MN13" s="62"/>
      <c r="MO13" s="62"/>
      <c r="MP13" s="62"/>
      <c r="MQ13" s="62"/>
      <c r="MR13" s="62"/>
      <c r="MS13" s="62"/>
      <c r="MT13" s="62"/>
      <c r="MU13" s="62"/>
      <c r="MV13" s="62"/>
      <c r="MW13" s="62"/>
      <c r="MX13" s="62"/>
      <c r="MY13" s="62"/>
      <c r="MZ13" s="62"/>
      <c r="NA13" s="62"/>
      <c r="NB13" s="62"/>
      <c r="NC13" s="62"/>
      <c r="ND13" s="62"/>
      <c r="NE13" s="62"/>
      <c r="NF13" s="62"/>
      <c r="NG13" s="62"/>
      <c r="NH13" s="62"/>
      <c r="NI13" s="62"/>
      <c r="NJ13" s="62"/>
      <c r="NK13" s="62"/>
      <c r="NL13" s="62"/>
      <c r="NM13" s="62"/>
      <c r="NN13" s="62"/>
      <c r="NO13" s="62"/>
      <c r="NP13" s="62"/>
      <c r="NQ13" s="62"/>
      <c r="NR13" s="62"/>
      <c r="NS13" s="62"/>
      <c r="NT13" s="62"/>
      <c r="NU13" s="62"/>
      <c r="NV13" s="62"/>
      <c r="NW13" s="62"/>
      <c r="NX13" s="62"/>
      <c r="NY13" s="62"/>
      <c r="NZ13" s="62"/>
      <c r="OA13" s="62"/>
      <c r="OB13" s="62"/>
      <c r="OC13" s="62"/>
      <c r="OD13" s="62"/>
      <c r="OE13" s="62"/>
      <c r="OF13" s="62"/>
      <c r="OG13" s="62"/>
      <c r="OH13" s="62"/>
      <c r="OI13" s="62"/>
      <c r="OJ13" s="62"/>
      <c r="OK13" s="62"/>
      <c r="OL13" s="62"/>
      <c r="OM13" s="62"/>
      <c r="ON13" s="62"/>
      <c r="OO13" s="62"/>
      <c r="OP13" s="62"/>
      <c r="OQ13" s="62"/>
      <c r="OR13" s="62"/>
      <c r="OS13" s="62"/>
      <c r="OT13" s="62"/>
      <c r="OU13" s="62"/>
      <c r="OV13" s="62"/>
      <c r="OW13" s="62"/>
      <c r="OX13" s="62"/>
      <c r="OY13" s="62"/>
      <c r="OZ13" s="62"/>
      <c r="PA13" s="62"/>
      <c r="PB13" s="62"/>
      <c r="PC13" s="62"/>
      <c r="PD13" s="62"/>
      <c r="PE13" s="62"/>
      <c r="PF13" s="62"/>
      <c r="PG13" s="62"/>
      <c r="PH13" s="62"/>
      <c r="PI13" s="62"/>
      <c r="PJ13" s="62"/>
      <c r="PK13" s="62"/>
      <c r="PL13" s="62"/>
      <c r="PM13" s="62"/>
      <c r="PN13" s="62"/>
      <c r="PO13" s="62"/>
      <c r="PP13" s="62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  <c r="TY13" s="62"/>
      <c r="TZ13" s="62"/>
      <c r="UA13" s="62"/>
      <c r="UB13" s="62"/>
      <c r="UC13" s="62"/>
      <c r="UD13" s="62"/>
      <c r="UE13" s="62"/>
      <c r="UF13" s="62"/>
      <c r="UG13" s="62"/>
      <c r="UH13" s="62"/>
      <c r="UI13" s="62"/>
      <c r="UJ13" s="62"/>
      <c r="UK13" s="62"/>
      <c r="UL13" s="62"/>
      <c r="UM13" s="62"/>
      <c r="UN13" s="62"/>
      <c r="UO13" s="62"/>
      <c r="UP13" s="62"/>
      <c r="UQ13" s="62"/>
      <c r="UR13" s="62"/>
      <c r="US13" s="62"/>
      <c r="UT13" s="62"/>
      <c r="UU13" s="62"/>
      <c r="UV13" s="62"/>
      <c r="UW13" s="62"/>
      <c r="UX13" s="62"/>
      <c r="UY13" s="62"/>
      <c r="UZ13" s="62"/>
      <c r="VA13" s="62"/>
      <c r="VB13" s="62"/>
      <c r="VC13" s="62"/>
      <c r="VD13" s="62"/>
      <c r="VE13" s="62"/>
      <c r="VF13" s="62"/>
      <c r="VG13" s="62"/>
      <c r="VH13" s="62"/>
      <c r="VI13" s="62"/>
      <c r="VJ13" s="62"/>
      <c r="VK13" s="62"/>
      <c r="VL13" s="62"/>
      <c r="VM13" s="62"/>
      <c r="VN13" s="62"/>
      <c r="VO13" s="62"/>
      <c r="VP13" s="62"/>
      <c r="VQ13" s="62"/>
      <c r="VR13" s="62"/>
      <c r="VS13" s="62"/>
      <c r="VT13" s="62"/>
      <c r="VU13" s="62"/>
      <c r="VV13" s="62"/>
      <c r="VW13" s="62"/>
      <c r="VX13" s="62"/>
      <c r="VY13" s="62"/>
      <c r="VZ13" s="62"/>
      <c r="WA13" s="62"/>
      <c r="WB13" s="62"/>
      <c r="WC13" s="62"/>
      <c r="WD13" s="62"/>
      <c r="WE13" s="62"/>
      <c r="WF13" s="62"/>
      <c r="WG13" s="62"/>
      <c r="WH13" s="62"/>
      <c r="WI13" s="62"/>
      <c r="WJ13" s="62"/>
      <c r="WK13" s="62"/>
      <c r="WL13" s="62"/>
      <c r="WM13" s="62"/>
      <c r="WN13" s="62"/>
      <c r="WO13" s="62"/>
      <c r="WP13" s="62"/>
      <c r="WQ13" s="62"/>
      <c r="WR13" s="62"/>
      <c r="WS13" s="62"/>
      <c r="WT13" s="62"/>
      <c r="WU13" s="62"/>
      <c r="WV13" s="62"/>
      <c r="WW13" s="62"/>
      <c r="WX13" s="62"/>
      <c r="WY13" s="62"/>
      <c r="WZ13" s="62"/>
      <c r="XA13" s="62"/>
      <c r="XB13" s="62"/>
      <c r="XC13" s="62"/>
      <c r="XD13" s="62"/>
      <c r="XE13" s="62"/>
      <c r="XF13" s="62"/>
      <c r="XG13" s="62"/>
      <c r="XH13" s="62"/>
      <c r="XI13" s="62"/>
      <c r="XJ13" s="62"/>
      <c r="XK13" s="62"/>
      <c r="XL13" s="62"/>
      <c r="XM13" s="62"/>
      <c r="XN13" s="62"/>
      <c r="XO13" s="62"/>
      <c r="XP13" s="62"/>
      <c r="XQ13" s="62"/>
      <c r="XR13" s="62"/>
      <c r="XS13" s="62"/>
      <c r="XT13" s="62"/>
      <c r="XU13" s="62"/>
      <c r="XV13" s="62"/>
      <c r="XW13" s="62"/>
      <c r="XX13" s="62"/>
      <c r="XY13" s="62"/>
      <c r="XZ13" s="62"/>
      <c r="YA13" s="62"/>
      <c r="YB13" s="62"/>
      <c r="YC13" s="62"/>
      <c r="YD13" s="62"/>
      <c r="YE13" s="62"/>
      <c r="YF13" s="62"/>
      <c r="YG13" s="62"/>
      <c r="YH13" s="62"/>
      <c r="YI13" s="62"/>
      <c r="YJ13" s="62"/>
      <c r="YK13" s="62"/>
      <c r="YL13" s="62"/>
      <c r="YM13" s="62"/>
      <c r="YN13" s="62"/>
      <c r="YO13" s="62"/>
      <c r="YP13" s="62"/>
      <c r="YQ13" s="62"/>
      <c r="YR13" s="62"/>
      <c r="YS13" s="62"/>
      <c r="YT13" s="62"/>
      <c r="YU13" s="62"/>
      <c r="YV13" s="62"/>
      <c r="YW13" s="62"/>
      <c r="YX13" s="62"/>
      <c r="YY13" s="62"/>
      <c r="YZ13" s="62"/>
      <c r="ZA13" s="62"/>
      <c r="ZB13" s="62"/>
      <c r="ZC13" s="62"/>
      <c r="ZD13" s="62"/>
      <c r="ZE13" s="62"/>
      <c r="ZF13" s="62"/>
      <c r="ZG13" s="62"/>
      <c r="ZH13" s="62"/>
      <c r="ZI13" s="62"/>
      <c r="ZJ13" s="62"/>
      <c r="ZK13" s="62"/>
      <c r="ZL13" s="62"/>
      <c r="ZM13" s="62"/>
      <c r="ZN13" s="62"/>
      <c r="ZO13" s="62"/>
      <c r="ZP13" s="62"/>
      <c r="ZQ13" s="62"/>
      <c r="ZR13" s="62"/>
      <c r="ZS13" s="62"/>
      <c r="ZT13" s="62"/>
      <c r="ZU13" s="62"/>
      <c r="ZV13" s="62"/>
      <c r="ZW13" s="62"/>
      <c r="ZX13" s="62"/>
      <c r="ZY13" s="62"/>
      <c r="ZZ13" s="62"/>
      <c r="AAA13" s="62"/>
      <c r="AAB13" s="62"/>
      <c r="AAC13" s="62"/>
      <c r="AAD13" s="62"/>
      <c r="AAE13" s="62"/>
      <c r="AAF13" s="62"/>
      <c r="AAG13" s="62"/>
      <c r="AAH13" s="62"/>
      <c r="AAI13" s="62"/>
      <c r="AAJ13" s="62"/>
      <c r="AAK13" s="62"/>
      <c r="AAL13" s="62"/>
      <c r="AAM13" s="62"/>
      <c r="AAN13" s="62"/>
      <c r="AAO13" s="62"/>
      <c r="AAP13" s="62"/>
      <c r="AAQ13" s="62"/>
      <c r="AAR13" s="62"/>
      <c r="AAS13" s="62"/>
      <c r="AAT13" s="62"/>
      <c r="AAU13" s="62"/>
      <c r="AAV13" s="62"/>
      <c r="AAW13" s="62"/>
      <c r="AAX13" s="62"/>
      <c r="AAY13" s="62"/>
      <c r="AAZ13" s="62"/>
      <c r="ABA13" s="62"/>
      <c r="ABB13" s="62"/>
      <c r="ABC13" s="62"/>
      <c r="ABD13" s="62"/>
      <c r="ABE13" s="62"/>
      <c r="ABF13" s="62"/>
      <c r="ABG13" s="62"/>
      <c r="ABH13" s="62"/>
      <c r="ABI13" s="62"/>
      <c r="ABJ13" s="62"/>
      <c r="ABK13" s="62"/>
      <c r="ABL13" s="62"/>
      <c r="ABM13" s="62"/>
      <c r="ABN13" s="62"/>
      <c r="ABO13" s="62"/>
      <c r="ABP13" s="62"/>
      <c r="ABQ13" s="62"/>
      <c r="ABR13" s="62"/>
      <c r="ABS13" s="62"/>
      <c r="ABT13" s="62"/>
      <c r="ABU13" s="62"/>
      <c r="ABV13" s="62"/>
      <c r="ABW13" s="62"/>
      <c r="ABX13" s="62"/>
      <c r="ABY13" s="62"/>
      <c r="ABZ13" s="62"/>
      <c r="ACA13" s="62"/>
      <c r="ACB13" s="62"/>
      <c r="ACC13" s="62"/>
      <c r="ACD13" s="62"/>
      <c r="ACE13" s="62"/>
      <c r="ACF13" s="62"/>
      <c r="ACG13" s="62"/>
      <c r="ACH13" s="62"/>
      <c r="ACI13" s="62"/>
      <c r="ACJ13" s="62"/>
      <c r="ACK13" s="62"/>
      <c r="ACL13" s="62"/>
      <c r="ACM13" s="62"/>
      <c r="ACN13" s="62"/>
      <c r="ACO13" s="62"/>
      <c r="ACP13" s="62"/>
      <c r="ACQ13" s="62"/>
      <c r="ACR13" s="62"/>
      <c r="ACS13" s="62"/>
      <c r="ACT13" s="62"/>
      <c r="ACU13" s="62"/>
      <c r="ACV13" s="62"/>
      <c r="ACW13" s="62"/>
      <c r="ACX13" s="62"/>
      <c r="ACY13" s="62"/>
      <c r="ACZ13" s="62"/>
      <c r="ADA13" s="62"/>
      <c r="ADB13" s="62"/>
      <c r="ADC13" s="62"/>
      <c r="ADD13" s="62"/>
      <c r="ADE13" s="62"/>
      <c r="ADF13" s="62"/>
      <c r="ADG13" s="62"/>
      <c r="ADH13" s="62"/>
      <c r="ADI13" s="62"/>
      <c r="ADJ13" s="62"/>
      <c r="ADK13" s="62"/>
      <c r="ADL13" s="62"/>
      <c r="ADM13" s="62"/>
      <c r="ADN13" s="62"/>
      <c r="ADO13" s="62"/>
      <c r="ADP13" s="62"/>
      <c r="ADQ13" s="62"/>
      <c r="ADR13" s="62"/>
      <c r="ADS13" s="62"/>
      <c r="ADT13" s="62"/>
      <c r="ADU13" s="62"/>
      <c r="ADV13" s="62"/>
      <c r="ADW13" s="62"/>
      <c r="ADX13" s="62"/>
      <c r="ADY13" s="62"/>
      <c r="ADZ13" s="62"/>
      <c r="AEA13" s="62"/>
      <c r="AEB13" s="62"/>
      <c r="AEC13" s="62"/>
      <c r="AED13" s="62"/>
      <c r="AEE13" s="62"/>
      <c r="AEF13" s="62"/>
      <c r="AEG13" s="62"/>
      <c r="AEH13" s="62"/>
      <c r="AEI13" s="62"/>
      <c r="AEJ13" s="62"/>
      <c r="AEK13" s="62"/>
      <c r="AEL13" s="62"/>
      <c r="AEM13" s="62"/>
      <c r="AEN13" s="62"/>
      <c r="AEO13" s="62"/>
      <c r="AEP13" s="62"/>
      <c r="AEQ13" s="62"/>
      <c r="AER13" s="62"/>
      <c r="AES13" s="62"/>
      <c r="AET13" s="62"/>
      <c r="AEU13" s="62"/>
      <c r="AEV13" s="62"/>
      <c r="AEW13" s="62"/>
      <c r="AEX13" s="62"/>
      <c r="AEY13" s="62"/>
      <c r="AEZ13" s="62"/>
      <c r="AFA13" s="62"/>
      <c r="AFB13" s="62"/>
      <c r="AFC13" s="62"/>
      <c r="AFD13" s="62"/>
      <c r="AFE13" s="62"/>
      <c r="AFF13" s="62"/>
      <c r="AFG13" s="62"/>
      <c r="AFH13" s="62"/>
      <c r="AFI13" s="62"/>
      <c r="AFJ13" s="62"/>
      <c r="AFK13" s="62"/>
      <c r="AFL13" s="62"/>
      <c r="AFM13" s="62"/>
      <c r="AFN13" s="62"/>
      <c r="AFO13" s="62"/>
      <c r="AFP13" s="62"/>
      <c r="AFQ13" s="62"/>
      <c r="AFR13" s="62"/>
      <c r="AFS13" s="62"/>
      <c r="AFT13" s="62"/>
      <c r="AFU13" s="62"/>
      <c r="AFV13" s="62"/>
      <c r="AFW13" s="62"/>
      <c r="AFX13" s="62"/>
      <c r="AFY13" s="62"/>
      <c r="AFZ13" s="62"/>
      <c r="AGA13" s="62"/>
      <c r="AGB13" s="62"/>
      <c r="AGC13" s="62"/>
      <c r="AGD13" s="62"/>
      <c r="AGE13" s="62"/>
      <c r="AGF13" s="62"/>
      <c r="AGG13" s="62"/>
      <c r="AGH13" s="62"/>
      <c r="AGI13" s="62"/>
      <c r="AGJ13" s="62"/>
      <c r="AGK13" s="62"/>
      <c r="AGL13" s="62"/>
      <c r="AGM13" s="62"/>
      <c r="AGN13" s="62"/>
      <c r="AGO13" s="62"/>
      <c r="AGP13" s="62"/>
      <c r="AGQ13" s="62"/>
      <c r="AGR13" s="62"/>
      <c r="AGS13" s="62"/>
      <c r="AGT13" s="62"/>
      <c r="AGU13" s="62"/>
      <c r="AGV13" s="62"/>
      <c r="AGW13" s="62"/>
      <c r="AGX13" s="62"/>
      <c r="AGY13" s="62"/>
      <c r="AGZ13" s="62"/>
      <c r="AHA13" s="62"/>
      <c r="AHB13" s="62"/>
      <c r="AHC13" s="62"/>
      <c r="AHD13" s="62"/>
      <c r="AHE13" s="62"/>
      <c r="AHF13" s="62"/>
      <c r="AHG13" s="62"/>
      <c r="AHH13" s="62"/>
      <c r="AHI13" s="62"/>
      <c r="AHJ13" s="62"/>
      <c r="AHK13" s="62"/>
      <c r="AHL13" s="62"/>
      <c r="AHM13" s="62"/>
      <c r="AHN13" s="62"/>
      <c r="AHO13" s="62"/>
      <c r="AHP13" s="62"/>
      <c r="AHQ13" s="62"/>
      <c r="AHR13" s="62"/>
      <c r="AHS13" s="62"/>
      <c r="AHT13" s="62"/>
      <c r="AHU13" s="62"/>
      <c r="AHV13" s="62"/>
      <c r="AHW13" s="62"/>
      <c r="AHX13" s="62"/>
      <c r="AHY13" s="62"/>
      <c r="AHZ13" s="62"/>
      <c r="AIA13" s="62"/>
      <c r="AIB13" s="62"/>
      <c r="AIC13" s="62"/>
      <c r="AID13" s="62"/>
      <c r="AIE13" s="62"/>
      <c r="AIF13" s="62"/>
      <c r="AIG13" s="62"/>
      <c r="AIH13" s="62"/>
      <c r="AII13" s="62"/>
      <c r="AIJ13" s="62"/>
      <c r="AIK13" s="62"/>
      <c r="AIL13" s="62"/>
      <c r="AIM13" s="62"/>
      <c r="AIN13" s="62"/>
      <c r="AIO13" s="62"/>
      <c r="AIP13" s="62"/>
      <c r="AIQ13" s="62"/>
      <c r="AIR13" s="62"/>
      <c r="AIS13" s="62"/>
      <c r="AIT13" s="62"/>
      <c r="AIU13" s="62"/>
      <c r="AIV13" s="62"/>
      <c r="AIW13" s="62"/>
      <c r="AIX13" s="62"/>
      <c r="AIY13" s="62"/>
      <c r="AIZ13" s="62"/>
      <c r="AJA13" s="62"/>
      <c r="AJB13" s="62"/>
      <c r="AJC13" s="62"/>
      <c r="AJD13" s="62"/>
      <c r="AJE13" s="62"/>
      <c r="AJF13" s="62"/>
      <c r="AJG13" s="62"/>
      <c r="AJH13" s="62"/>
      <c r="AJI13" s="62"/>
      <c r="AJJ13" s="62"/>
      <c r="AJK13" s="62"/>
      <c r="AJL13" s="62"/>
      <c r="AJM13" s="62"/>
      <c r="AJN13" s="62"/>
      <c r="AJO13" s="62"/>
      <c r="AJP13" s="62"/>
      <c r="AJQ13" s="62"/>
      <c r="AJR13" s="62"/>
      <c r="AJS13" s="62"/>
      <c r="AJT13" s="62"/>
      <c r="AJU13" s="62"/>
      <c r="AJV13" s="62"/>
      <c r="AJW13" s="62"/>
      <c r="AJX13" s="62"/>
      <c r="AJY13" s="62"/>
      <c r="AJZ13" s="62"/>
      <c r="AKA13" s="62"/>
      <c r="AKB13" s="62"/>
      <c r="AKC13" s="62"/>
      <c r="AKD13" s="62"/>
      <c r="AKE13" s="62"/>
      <c r="AKF13" s="62"/>
      <c r="AKG13" s="62"/>
      <c r="AKH13" s="62"/>
      <c r="AKI13" s="62"/>
      <c r="AKJ13" s="62"/>
      <c r="AKK13" s="62"/>
      <c r="AKL13" s="62"/>
      <c r="AKM13" s="62"/>
      <c r="AKN13" s="62"/>
      <c r="AKO13" s="62"/>
      <c r="AKP13" s="62"/>
      <c r="AKQ13" s="62"/>
      <c r="AKR13" s="62"/>
      <c r="AKS13" s="62"/>
      <c r="AKT13" s="62"/>
      <c r="AKU13" s="62"/>
      <c r="AKV13" s="62"/>
      <c r="AKW13" s="62"/>
      <c r="AKX13" s="62"/>
      <c r="AKY13" s="62"/>
      <c r="AKZ13" s="62"/>
      <c r="ALA13" s="62"/>
      <c r="ALB13" s="62"/>
      <c r="ALC13" s="62"/>
      <c r="ALD13" s="62"/>
      <c r="ALE13" s="62"/>
      <c r="ALF13" s="62"/>
      <c r="ALG13" s="62"/>
      <c r="ALH13" s="62"/>
      <c r="ALI13" s="62"/>
      <c r="ALJ13" s="62"/>
      <c r="ALK13" s="62"/>
      <c r="ALL13" s="62"/>
      <c r="ALM13" s="62"/>
      <c r="ALN13" s="62"/>
      <c r="ALO13" s="62"/>
      <c r="ALP13" s="62"/>
      <c r="ALQ13" s="62"/>
      <c r="ALR13" s="62"/>
      <c r="ALS13" s="62"/>
      <c r="ALT13" s="62"/>
      <c r="ALU13" s="62"/>
      <c r="ALV13" s="62"/>
      <c r="ALW13" s="62"/>
      <c r="ALX13" s="62"/>
      <c r="ALY13" s="62"/>
      <c r="ALZ13" s="62"/>
      <c r="AMA13" s="62"/>
      <c r="AMB13" s="62"/>
      <c r="AMC13" s="62"/>
      <c r="AMD13" s="62"/>
      <c r="AME13" s="62"/>
      <c r="AMF13" s="62"/>
      <c r="AMG13" s="62"/>
      <c r="AMH13" s="62"/>
      <c r="AMI13" s="62"/>
      <c r="AMJ13" s="62"/>
      <c r="AMK13" s="62"/>
      <c r="AML13" s="62"/>
      <c r="AMM13" s="62"/>
      <c r="AMN13" s="62"/>
      <c r="AMO13" s="62"/>
      <c r="AMP13" s="62"/>
      <c r="AMQ13" s="62"/>
      <c r="AMR13" s="62"/>
      <c r="AMS13" s="62"/>
      <c r="AMT13" s="62"/>
      <c r="AMU13" s="62"/>
      <c r="AMV13" s="62"/>
      <c r="AMW13" s="62"/>
      <c r="AMX13" s="62"/>
      <c r="AMY13" s="62"/>
      <c r="AMZ13" s="62"/>
      <c r="ANA13" s="62"/>
      <c r="ANB13" s="62"/>
      <c r="ANC13" s="62"/>
      <c r="AND13" s="62"/>
      <c r="ANE13" s="62"/>
      <c r="ANF13" s="62"/>
      <c r="ANG13" s="62"/>
      <c r="ANH13" s="62"/>
      <c r="ANI13" s="62"/>
      <c r="ANJ13" s="62"/>
      <c r="ANK13" s="62"/>
      <c r="ANL13" s="62"/>
      <c r="ANM13" s="62"/>
      <c r="ANN13" s="62"/>
      <c r="ANO13" s="62"/>
      <c r="ANP13" s="62"/>
      <c r="ANQ13" s="62"/>
      <c r="ANR13" s="62"/>
      <c r="ANS13" s="62"/>
      <c r="ANT13" s="62"/>
      <c r="ANU13" s="62"/>
      <c r="ANV13" s="62"/>
      <c r="ANW13" s="62"/>
      <c r="ANX13" s="62"/>
      <c r="ANY13" s="62"/>
      <c r="ANZ13" s="62"/>
      <c r="AOA13" s="62"/>
      <c r="AOB13" s="62"/>
      <c r="AOC13" s="62"/>
      <c r="AOD13" s="62"/>
      <c r="AOE13" s="62"/>
      <c r="AOF13" s="62"/>
      <c r="AOG13" s="62"/>
      <c r="AOH13" s="62"/>
      <c r="AOI13" s="62"/>
      <c r="AOJ13" s="62"/>
      <c r="AOK13" s="62"/>
      <c r="AOL13" s="62"/>
      <c r="AOM13" s="62"/>
      <c r="AON13" s="62"/>
      <c r="AOO13" s="62"/>
      <c r="AOP13" s="62"/>
      <c r="AOQ13" s="62"/>
      <c r="AOR13" s="62"/>
      <c r="AOS13" s="62"/>
      <c r="AOT13" s="62"/>
      <c r="AOU13" s="62"/>
      <c r="AOV13" s="62"/>
      <c r="AOW13" s="62"/>
      <c r="AOX13" s="62"/>
      <c r="AOY13" s="62"/>
      <c r="AOZ13" s="62"/>
      <c r="APA13" s="62"/>
      <c r="APB13" s="62"/>
      <c r="APC13" s="62"/>
      <c r="APD13" s="62"/>
      <c r="APE13" s="62"/>
      <c r="APF13" s="62"/>
      <c r="APG13" s="62"/>
      <c r="APH13" s="62"/>
      <c r="API13" s="62"/>
      <c r="APJ13" s="62"/>
      <c r="APK13" s="62"/>
      <c r="APL13" s="62"/>
      <c r="APM13" s="62"/>
      <c r="APN13" s="62"/>
      <c r="APO13" s="62"/>
      <c r="APP13" s="62"/>
      <c r="APQ13" s="62"/>
      <c r="APR13" s="62"/>
      <c r="APS13" s="62"/>
      <c r="APT13" s="62"/>
      <c r="APU13" s="62"/>
      <c r="APV13" s="62"/>
      <c r="APW13" s="62"/>
      <c r="APX13" s="62"/>
      <c r="APY13" s="62"/>
      <c r="APZ13" s="62"/>
      <c r="AQA13" s="62"/>
      <c r="AQB13" s="62"/>
      <c r="AQC13" s="62"/>
      <c r="AQD13" s="62"/>
      <c r="AQE13" s="62"/>
      <c r="AQF13" s="62"/>
      <c r="AQG13" s="62"/>
      <c r="AQH13" s="62"/>
      <c r="AQI13" s="62"/>
      <c r="AQJ13" s="62"/>
      <c r="AQK13" s="62"/>
      <c r="AQL13" s="62"/>
      <c r="AQM13" s="62"/>
      <c r="AQN13" s="62"/>
      <c r="AQO13" s="62"/>
      <c r="AQP13" s="62"/>
      <c r="AQQ13" s="62"/>
      <c r="AQR13" s="62"/>
      <c r="AQS13" s="62"/>
      <c r="AQT13" s="62"/>
      <c r="AQU13" s="62"/>
      <c r="AQV13" s="62"/>
      <c r="AQW13" s="62"/>
      <c r="AQX13" s="62"/>
      <c r="AQY13" s="62"/>
      <c r="AQZ13" s="62"/>
      <c r="ARA13" s="62"/>
      <c r="ARB13" s="62"/>
      <c r="ARC13" s="62"/>
      <c r="ARD13" s="62"/>
      <c r="ARE13" s="62"/>
      <c r="ARF13" s="62"/>
      <c r="ARG13" s="62"/>
      <c r="ARH13" s="62"/>
      <c r="ARI13" s="62"/>
      <c r="ARJ13" s="62"/>
      <c r="ARK13" s="62"/>
      <c r="ARL13" s="62"/>
      <c r="ARM13" s="62"/>
      <c r="ARN13" s="62"/>
      <c r="ARO13" s="62"/>
      <c r="ARP13" s="62"/>
      <c r="ARQ13" s="62"/>
      <c r="ARR13" s="62"/>
      <c r="ARS13" s="62"/>
      <c r="ART13" s="62"/>
      <c r="ARU13" s="62"/>
      <c r="ARV13" s="62"/>
      <c r="ARW13" s="62"/>
      <c r="ARX13" s="62"/>
      <c r="ARY13" s="62"/>
      <c r="ARZ13" s="62"/>
      <c r="ASA13" s="62"/>
      <c r="ASB13" s="62"/>
      <c r="ASC13" s="62"/>
      <c r="ASD13" s="62"/>
      <c r="ASE13" s="62"/>
      <c r="ASF13" s="62"/>
      <c r="ASG13" s="62"/>
      <c r="ASH13" s="62"/>
      <c r="ASI13" s="62"/>
      <c r="ASJ13" s="62"/>
      <c r="ASK13" s="62"/>
      <c r="ASL13" s="62"/>
      <c r="ASM13" s="62"/>
      <c r="ASN13" s="62"/>
      <c r="ASO13" s="62"/>
      <c r="ASP13" s="62"/>
      <c r="ASQ13" s="62"/>
      <c r="ASR13" s="62"/>
      <c r="ASS13" s="62"/>
      <c r="AST13" s="62"/>
      <c r="ASU13" s="62"/>
      <c r="ASV13" s="62"/>
      <c r="ASW13" s="62"/>
      <c r="ASX13" s="62"/>
      <c r="ASY13" s="62"/>
      <c r="ASZ13" s="62"/>
      <c r="ATA13" s="62"/>
      <c r="ATB13" s="62"/>
      <c r="ATC13" s="62"/>
      <c r="ATD13" s="62"/>
      <c r="ATE13" s="62"/>
      <c r="ATF13" s="62"/>
      <c r="ATG13" s="62"/>
      <c r="ATH13" s="62"/>
      <c r="ATI13" s="62"/>
      <c r="ATJ13" s="62"/>
      <c r="ATK13" s="62"/>
      <c r="ATL13" s="62"/>
      <c r="ATM13" s="62"/>
      <c r="ATN13" s="62"/>
      <c r="ATO13" s="62"/>
      <c r="ATP13" s="62"/>
      <c r="ATQ13" s="62"/>
      <c r="ATR13" s="62"/>
      <c r="ATS13" s="62"/>
      <c r="ATT13" s="62"/>
      <c r="ATU13" s="62"/>
      <c r="ATV13" s="62"/>
      <c r="ATW13" s="62"/>
      <c r="ATX13" s="62"/>
      <c r="ATY13" s="62"/>
      <c r="ATZ13" s="62"/>
      <c r="AUA13" s="62"/>
      <c r="AUB13" s="62"/>
      <c r="AUC13" s="62"/>
      <c r="AUD13" s="62"/>
      <c r="AUE13" s="62"/>
      <c r="AUF13" s="62"/>
      <c r="AUG13" s="62"/>
      <c r="AUH13" s="62"/>
      <c r="AUI13" s="62"/>
      <c r="AUJ13" s="62"/>
      <c r="AUK13" s="62"/>
      <c r="AUL13" s="62"/>
      <c r="AUM13" s="62"/>
      <c r="AUN13" s="62"/>
      <c r="AUO13" s="62"/>
      <c r="AUP13" s="62"/>
      <c r="AUQ13" s="62"/>
      <c r="AUR13" s="62"/>
      <c r="AUS13" s="62"/>
      <c r="AUT13" s="62"/>
      <c r="AUU13" s="62"/>
      <c r="AUV13" s="62"/>
      <c r="AUW13" s="62"/>
      <c r="AUX13" s="62"/>
      <c r="AUY13" s="62"/>
      <c r="AUZ13" s="62"/>
      <c r="AVA13" s="62"/>
      <c r="AVB13" s="62"/>
      <c r="AVC13" s="62"/>
      <c r="AVD13" s="62"/>
      <c r="AVE13" s="62"/>
      <c r="AVF13" s="62"/>
      <c r="AVG13" s="62"/>
      <c r="AVH13" s="62"/>
      <c r="AVI13" s="62"/>
      <c r="AVJ13" s="62"/>
      <c r="AVK13" s="62"/>
      <c r="AVL13" s="62"/>
      <c r="AVM13" s="62"/>
      <c r="AVN13" s="62"/>
      <c r="AVO13" s="62"/>
      <c r="AVP13" s="62"/>
      <c r="AVQ13" s="62"/>
      <c r="AVR13" s="62"/>
      <c r="AVS13" s="62"/>
      <c r="AVT13" s="62"/>
      <c r="AVU13" s="62"/>
      <c r="AVV13" s="62"/>
      <c r="AVW13" s="62"/>
      <c r="AVX13" s="62"/>
      <c r="AVY13" s="62"/>
      <c r="AVZ13" s="62"/>
      <c r="AWA13" s="62"/>
      <c r="AWB13" s="62"/>
      <c r="AWC13" s="62"/>
      <c r="AWD13" s="62"/>
      <c r="AWE13" s="62"/>
      <c r="AWF13" s="62"/>
      <c r="AWG13" s="62"/>
      <c r="AWH13" s="62"/>
      <c r="AWI13" s="62"/>
      <c r="AWJ13" s="62"/>
      <c r="AWK13" s="62"/>
      <c r="AWL13" s="62"/>
      <c r="AWM13" s="62"/>
      <c r="AWN13" s="62"/>
      <c r="AWO13" s="62"/>
      <c r="AWP13" s="62"/>
      <c r="AWQ13" s="62"/>
      <c r="AWR13" s="62"/>
      <c r="AWS13" s="62"/>
      <c r="AWT13" s="62"/>
      <c r="AWU13" s="62"/>
      <c r="AWV13" s="62"/>
      <c r="AWW13" s="62"/>
      <c r="AWX13" s="62"/>
      <c r="AWY13" s="62"/>
      <c r="AWZ13" s="62"/>
      <c r="AXA13" s="62"/>
      <c r="AXB13" s="62"/>
      <c r="AXC13" s="62"/>
      <c r="AXD13" s="62"/>
      <c r="AXE13" s="62"/>
      <c r="AXF13" s="62"/>
      <c r="AXG13" s="62"/>
      <c r="AXH13" s="62"/>
      <c r="AXI13" s="62"/>
      <c r="AXJ13" s="62"/>
      <c r="AXK13" s="62"/>
      <c r="AXL13" s="62"/>
      <c r="AXM13" s="62"/>
      <c r="AXN13" s="62"/>
      <c r="AXO13" s="62"/>
      <c r="AXP13" s="62"/>
      <c r="AXQ13" s="62"/>
      <c r="AXR13" s="62"/>
      <c r="AXS13" s="62"/>
      <c r="AXT13" s="62"/>
      <c r="AXU13" s="62"/>
      <c r="AXV13" s="62"/>
      <c r="AXW13" s="62"/>
      <c r="AXX13" s="62"/>
      <c r="AXY13" s="62"/>
      <c r="AXZ13" s="62"/>
      <c r="AYA13" s="62"/>
      <c r="AYB13" s="62"/>
      <c r="AYC13" s="62"/>
      <c r="AYD13" s="62"/>
      <c r="AYE13" s="62"/>
      <c r="AYF13" s="62"/>
      <c r="AYG13" s="62"/>
      <c r="AYH13" s="62"/>
      <c r="AYI13" s="62"/>
      <c r="AYJ13" s="62"/>
      <c r="AYK13" s="62"/>
      <c r="AYL13" s="62"/>
      <c r="AYM13" s="62"/>
      <c r="AYN13" s="62"/>
      <c r="AYO13" s="62"/>
      <c r="AYP13" s="62"/>
      <c r="AYQ13" s="62"/>
      <c r="AYR13" s="62"/>
      <c r="AYS13" s="62"/>
      <c r="AYT13" s="62"/>
      <c r="AYU13" s="62"/>
      <c r="AYV13" s="62"/>
      <c r="AYW13" s="62"/>
      <c r="AYX13" s="62"/>
      <c r="AYY13" s="62"/>
      <c r="AYZ13" s="62"/>
      <c r="AZA13" s="62"/>
      <c r="AZB13" s="62"/>
      <c r="AZC13" s="62"/>
      <c r="AZD13" s="62"/>
      <c r="AZE13" s="62"/>
      <c r="AZF13" s="62"/>
      <c r="AZG13" s="62"/>
      <c r="AZH13" s="62"/>
      <c r="AZI13" s="62"/>
      <c r="AZJ13" s="62"/>
      <c r="AZK13" s="62"/>
      <c r="AZL13" s="62"/>
      <c r="AZM13" s="62"/>
      <c r="AZN13" s="62"/>
      <c r="AZO13" s="62"/>
      <c r="AZP13" s="62"/>
      <c r="AZQ13" s="62"/>
      <c r="AZR13" s="62"/>
      <c r="AZS13" s="62"/>
      <c r="AZT13" s="62"/>
      <c r="AZU13" s="62"/>
      <c r="AZV13" s="62"/>
      <c r="AZW13" s="62"/>
      <c r="AZX13" s="62"/>
      <c r="AZY13" s="62"/>
      <c r="AZZ13" s="62"/>
      <c r="BAA13" s="62"/>
      <c r="BAB13" s="62"/>
      <c r="BAC13" s="62"/>
      <c r="BAD13" s="62"/>
      <c r="BAE13" s="62"/>
      <c r="BAF13" s="62"/>
      <c r="BAG13" s="62"/>
      <c r="BAH13" s="62"/>
      <c r="BAI13" s="62"/>
      <c r="BAJ13" s="62"/>
      <c r="BAK13" s="62"/>
      <c r="BAL13" s="62"/>
      <c r="BAM13" s="62"/>
      <c r="BAN13" s="62"/>
      <c r="BAO13" s="62"/>
      <c r="BAP13" s="62"/>
      <c r="BAQ13" s="62"/>
      <c r="BAR13" s="62"/>
      <c r="BAS13" s="62"/>
      <c r="BAT13" s="62"/>
      <c r="BAU13" s="62"/>
      <c r="BAV13" s="62"/>
      <c r="BAW13" s="62"/>
      <c r="BAX13" s="62"/>
      <c r="BAY13" s="62"/>
      <c r="BAZ13" s="62"/>
      <c r="BBA13" s="62"/>
      <c r="BBB13" s="62"/>
      <c r="BBC13" s="62"/>
      <c r="BBD13" s="62"/>
      <c r="BBE13" s="62"/>
      <c r="BBF13" s="62"/>
      <c r="BBG13" s="62"/>
      <c r="BBH13" s="62"/>
      <c r="BBI13" s="62"/>
      <c r="BBJ13" s="62"/>
      <c r="BBK13" s="62"/>
      <c r="BBL13" s="62"/>
      <c r="BBM13" s="62"/>
      <c r="BBN13" s="62"/>
      <c r="BBO13" s="62"/>
      <c r="BBP13" s="62"/>
      <c r="BBQ13" s="62"/>
      <c r="BBR13" s="62"/>
      <c r="BBS13" s="62"/>
      <c r="BBT13" s="62"/>
      <c r="BBU13" s="62"/>
      <c r="BBV13" s="62"/>
      <c r="BBW13" s="62"/>
      <c r="BBX13" s="62"/>
      <c r="BBY13" s="62"/>
      <c r="BBZ13" s="62"/>
      <c r="BCA13" s="62"/>
      <c r="BCB13" s="62"/>
      <c r="BCC13" s="62"/>
      <c r="BCD13" s="62"/>
      <c r="BCE13" s="62"/>
      <c r="BCF13" s="62"/>
      <c r="BCG13" s="62"/>
      <c r="BCH13" s="62"/>
      <c r="BCI13" s="62"/>
      <c r="BCJ13" s="62"/>
      <c r="BCK13" s="62"/>
      <c r="BCL13" s="62"/>
      <c r="BCM13" s="62"/>
      <c r="BCN13" s="62"/>
      <c r="BCO13" s="62"/>
      <c r="BCP13" s="62"/>
      <c r="BCQ13" s="62"/>
      <c r="BCR13" s="62"/>
      <c r="BCS13" s="62"/>
      <c r="BCT13" s="62"/>
      <c r="BCU13" s="62"/>
      <c r="BCV13" s="62"/>
      <c r="BCW13" s="62"/>
      <c r="BCX13" s="62"/>
      <c r="BCY13" s="62"/>
      <c r="BCZ13" s="62"/>
      <c r="BDA13" s="62"/>
      <c r="BDB13" s="62"/>
      <c r="BDC13" s="62"/>
      <c r="BDD13" s="62"/>
      <c r="BDE13" s="62"/>
      <c r="BDF13" s="62"/>
      <c r="BDG13" s="62"/>
      <c r="BDH13" s="62"/>
      <c r="BDI13" s="62"/>
      <c r="BDJ13" s="62"/>
      <c r="BDK13" s="62"/>
      <c r="BDL13" s="62"/>
      <c r="BDM13" s="62"/>
      <c r="BDN13" s="62"/>
      <c r="BDO13" s="62"/>
      <c r="BDP13" s="62"/>
      <c r="BDQ13" s="62"/>
      <c r="BDR13" s="62"/>
      <c r="BDS13" s="62"/>
      <c r="BDT13" s="62"/>
      <c r="BDU13" s="62"/>
      <c r="BDV13" s="62"/>
      <c r="BDW13" s="62"/>
      <c r="BDX13" s="62"/>
      <c r="BDY13" s="62"/>
      <c r="BDZ13" s="62"/>
      <c r="BEA13" s="62"/>
      <c r="BEB13" s="62"/>
      <c r="BEC13" s="62"/>
      <c r="BED13" s="62"/>
      <c r="BEE13" s="62"/>
      <c r="BEF13" s="62"/>
      <c r="BEG13" s="62"/>
      <c r="BEH13" s="62"/>
      <c r="BEI13" s="62"/>
      <c r="BEJ13" s="62"/>
      <c r="BEK13" s="62"/>
      <c r="BEL13" s="62"/>
      <c r="BEM13" s="62"/>
      <c r="BEN13" s="62"/>
      <c r="BEO13" s="62"/>
      <c r="BEP13" s="62"/>
      <c r="BEQ13" s="62"/>
      <c r="BER13" s="62"/>
      <c r="BES13" s="62"/>
      <c r="BET13" s="62"/>
      <c r="BEU13" s="62"/>
      <c r="BEV13" s="62"/>
      <c r="BEW13" s="62"/>
      <c r="BEX13" s="62"/>
      <c r="BEY13" s="62"/>
      <c r="BEZ13" s="62"/>
      <c r="BFA13" s="62"/>
      <c r="BFB13" s="62"/>
      <c r="BFC13" s="62"/>
      <c r="BFD13" s="62"/>
      <c r="BFE13" s="62"/>
      <c r="BFF13" s="62"/>
      <c r="BFG13" s="62"/>
      <c r="BFH13" s="62"/>
      <c r="BFI13" s="62"/>
      <c r="BFJ13" s="62"/>
      <c r="BFK13" s="62"/>
      <c r="BFL13" s="62"/>
      <c r="BFM13" s="62"/>
      <c r="BFN13" s="62"/>
      <c r="BFO13" s="62"/>
      <c r="BFP13" s="62"/>
      <c r="BFQ13" s="62"/>
      <c r="BFR13" s="62"/>
      <c r="BFS13" s="62"/>
      <c r="BFT13" s="62"/>
      <c r="BFU13" s="62"/>
      <c r="BFV13" s="62"/>
      <c r="BFW13" s="62"/>
      <c r="BFX13" s="62"/>
      <c r="BFY13" s="62"/>
      <c r="BFZ13" s="62"/>
      <c r="BGA13" s="62"/>
      <c r="BGB13" s="62"/>
      <c r="BGC13" s="62"/>
      <c r="BGD13" s="62"/>
      <c r="BGE13" s="62"/>
      <c r="BGF13" s="62"/>
      <c r="BGG13" s="62"/>
      <c r="BGH13" s="62"/>
      <c r="BGI13" s="62"/>
      <c r="BGJ13" s="62"/>
      <c r="BGK13" s="62"/>
      <c r="BGL13" s="62"/>
      <c r="BGM13" s="62"/>
      <c r="BGN13" s="62"/>
      <c r="BGO13" s="62"/>
      <c r="BGP13" s="62"/>
      <c r="BGQ13" s="62"/>
      <c r="BGR13" s="62"/>
      <c r="BGS13" s="62"/>
      <c r="BGT13" s="62"/>
      <c r="BGU13" s="62"/>
      <c r="BGV13" s="62"/>
      <c r="BGW13" s="62"/>
      <c r="BGX13" s="62"/>
      <c r="BGY13" s="62"/>
      <c r="BGZ13" s="62"/>
      <c r="BHA13" s="62"/>
      <c r="BHB13" s="62"/>
      <c r="BHC13" s="62"/>
      <c r="BHD13" s="62"/>
      <c r="BHE13" s="62"/>
      <c r="BHF13" s="62"/>
      <c r="BHG13" s="62"/>
      <c r="BHH13" s="62"/>
      <c r="BHI13" s="62"/>
      <c r="BHJ13" s="62"/>
      <c r="BHK13" s="62"/>
      <c r="BHL13" s="62"/>
      <c r="BHM13" s="62"/>
      <c r="BHN13" s="62"/>
      <c r="BHO13" s="62"/>
      <c r="BHP13" s="62"/>
      <c r="BHQ13" s="62"/>
      <c r="BHR13" s="62"/>
      <c r="BHS13" s="62"/>
      <c r="BHT13" s="62"/>
      <c r="BHU13" s="62"/>
      <c r="BHV13" s="62"/>
      <c r="BHW13" s="62"/>
      <c r="BHX13" s="62"/>
      <c r="BHY13" s="62"/>
      <c r="BHZ13" s="62"/>
      <c r="BIA13" s="62"/>
      <c r="BIB13" s="62"/>
      <c r="BIC13" s="62"/>
      <c r="BID13" s="62"/>
      <c r="BIE13" s="62"/>
      <c r="BIF13" s="62"/>
      <c r="BIG13" s="62"/>
      <c r="BIH13" s="62"/>
      <c r="BII13" s="62"/>
      <c r="BIJ13" s="62"/>
      <c r="BIK13" s="62"/>
      <c r="BIL13" s="62"/>
      <c r="BIM13" s="62"/>
      <c r="BIN13" s="62"/>
      <c r="BIO13" s="62"/>
      <c r="BIP13" s="62"/>
      <c r="BIQ13" s="62"/>
      <c r="BIR13" s="62"/>
      <c r="BIS13" s="62"/>
      <c r="BIT13" s="62"/>
      <c r="BIU13" s="62"/>
      <c r="BIV13" s="62"/>
      <c r="BIW13" s="62"/>
      <c r="BIX13" s="62"/>
      <c r="BIY13" s="62"/>
      <c r="BIZ13" s="62"/>
      <c r="BJA13" s="62"/>
      <c r="BJB13" s="62"/>
      <c r="BJC13" s="62"/>
      <c r="BJD13" s="62"/>
      <c r="BJE13" s="62"/>
      <c r="BJF13" s="62"/>
      <c r="BJG13" s="62"/>
      <c r="BJH13" s="62"/>
      <c r="BJI13" s="62"/>
      <c r="BJJ13" s="62"/>
      <c r="BJK13" s="62"/>
      <c r="BJL13" s="62"/>
      <c r="BJM13" s="62"/>
      <c r="BJN13" s="62"/>
      <c r="BJO13" s="62"/>
      <c r="BJP13" s="62"/>
      <c r="BJQ13" s="62"/>
      <c r="BJR13" s="62"/>
      <c r="BJS13" s="62"/>
      <c r="BJT13" s="62"/>
      <c r="BJU13" s="62"/>
      <c r="BJV13" s="62"/>
      <c r="BJW13" s="62"/>
      <c r="BJX13" s="62"/>
      <c r="BJY13" s="62"/>
      <c r="BJZ13" s="62"/>
      <c r="BKA13" s="62"/>
      <c r="BKB13" s="62"/>
      <c r="BKC13" s="62"/>
      <c r="BKD13" s="62"/>
      <c r="BKE13" s="62"/>
      <c r="BKF13" s="62"/>
      <c r="BKG13" s="62"/>
      <c r="BKH13" s="62"/>
      <c r="BKI13" s="62"/>
      <c r="BKJ13" s="62"/>
      <c r="BKK13" s="62"/>
      <c r="BKL13" s="62"/>
      <c r="BKM13" s="62"/>
      <c r="BKN13" s="62"/>
      <c r="BKO13" s="62"/>
      <c r="BKP13" s="62"/>
      <c r="BKQ13" s="62"/>
      <c r="BKR13" s="62"/>
      <c r="BKS13" s="62"/>
      <c r="BKT13" s="62"/>
      <c r="BKU13" s="62"/>
      <c r="BKV13" s="62"/>
      <c r="BKW13" s="62"/>
      <c r="BKX13" s="62"/>
      <c r="BKY13" s="62"/>
      <c r="BKZ13" s="62"/>
      <c r="BLA13" s="62"/>
      <c r="BLB13" s="62"/>
      <c r="BLC13" s="62"/>
      <c r="BLD13" s="62"/>
      <c r="BLE13" s="62"/>
      <c r="BLF13" s="62"/>
      <c r="BLG13" s="62"/>
      <c r="BLH13" s="62"/>
      <c r="BLI13" s="62"/>
      <c r="BLJ13" s="62"/>
      <c r="BLK13" s="62"/>
      <c r="BLL13" s="62"/>
      <c r="BLM13" s="62"/>
      <c r="BLN13" s="62"/>
      <c r="BLO13" s="62"/>
      <c r="BLP13" s="62"/>
      <c r="BLQ13" s="62"/>
      <c r="BLR13" s="62"/>
      <c r="BLS13" s="62"/>
      <c r="BLT13" s="62"/>
      <c r="BLU13" s="62"/>
      <c r="BLV13" s="62"/>
      <c r="BLW13" s="62"/>
      <c r="BLX13" s="62"/>
      <c r="BLY13" s="62"/>
      <c r="BLZ13" s="62"/>
      <c r="BMA13" s="62"/>
      <c r="BMB13" s="62"/>
      <c r="BMC13" s="62"/>
      <c r="BMD13" s="62"/>
      <c r="BME13" s="62"/>
      <c r="BMF13" s="62"/>
      <c r="BMG13" s="62"/>
      <c r="BMH13" s="62"/>
      <c r="BMI13" s="62"/>
      <c r="BMJ13" s="62"/>
      <c r="BMK13" s="62"/>
      <c r="BML13" s="62"/>
      <c r="BMM13" s="62"/>
      <c r="BMN13" s="62"/>
      <c r="BMO13" s="62"/>
      <c r="BMP13" s="62"/>
      <c r="BMQ13" s="62"/>
      <c r="BMR13" s="62"/>
      <c r="BMS13" s="62"/>
      <c r="BMT13" s="62"/>
      <c r="BMU13" s="62"/>
      <c r="BMV13" s="62"/>
      <c r="BMW13" s="62"/>
      <c r="BMX13" s="62"/>
      <c r="BMY13" s="62"/>
      <c r="BMZ13" s="62"/>
      <c r="BNA13" s="62"/>
      <c r="BNB13" s="62"/>
      <c r="BNC13" s="62"/>
      <c r="BND13" s="62"/>
      <c r="BNE13" s="62"/>
      <c r="BNF13" s="62"/>
      <c r="BNG13" s="62"/>
      <c r="BNH13" s="62"/>
      <c r="BNI13" s="62"/>
      <c r="BNJ13" s="62"/>
      <c r="BNK13" s="62"/>
      <c r="BNL13" s="62"/>
      <c r="BNM13" s="62"/>
      <c r="BNN13" s="62"/>
      <c r="BNO13" s="62"/>
      <c r="BNP13" s="62"/>
      <c r="BNQ13" s="62"/>
      <c r="BNR13" s="62"/>
      <c r="BNS13" s="62"/>
      <c r="BNT13" s="62"/>
      <c r="BNU13" s="62"/>
      <c r="BNV13" s="62"/>
      <c r="BNW13" s="62"/>
      <c r="BNX13" s="62"/>
      <c r="BNY13" s="62"/>
      <c r="BNZ13" s="62"/>
      <c r="BOA13" s="62"/>
      <c r="BOB13" s="62"/>
      <c r="BOC13" s="62"/>
      <c r="BOD13" s="62"/>
      <c r="BOE13" s="62"/>
      <c r="BOF13" s="62"/>
      <c r="BOG13" s="62"/>
      <c r="BOH13" s="62"/>
      <c r="BOI13" s="62"/>
      <c r="BOJ13" s="62"/>
      <c r="BOK13" s="62"/>
      <c r="BOL13" s="62"/>
      <c r="BOM13" s="62"/>
      <c r="BON13" s="62"/>
      <c r="BOO13" s="62"/>
      <c r="BOP13" s="62"/>
      <c r="BOQ13" s="62"/>
      <c r="BOR13" s="62"/>
      <c r="BOS13" s="62"/>
      <c r="BOT13" s="62"/>
      <c r="BOU13" s="62"/>
      <c r="BOV13" s="62"/>
      <c r="BOW13" s="62"/>
      <c r="BOX13" s="62"/>
      <c r="BOY13" s="62"/>
      <c r="BOZ13" s="62"/>
      <c r="BPA13" s="62"/>
      <c r="BPB13" s="62"/>
      <c r="BPC13" s="62"/>
      <c r="BPD13" s="62"/>
      <c r="BPE13" s="62"/>
      <c r="BPF13" s="62"/>
      <c r="BPG13" s="62"/>
      <c r="BPH13" s="62"/>
      <c r="BPI13" s="62"/>
      <c r="BPJ13" s="62"/>
      <c r="BPK13" s="62"/>
      <c r="BPL13" s="62"/>
      <c r="BPM13" s="62"/>
      <c r="BPN13" s="62"/>
      <c r="BPO13" s="62"/>
      <c r="BPP13" s="62"/>
      <c r="BPQ13" s="62"/>
      <c r="BPR13" s="62"/>
      <c r="BPS13" s="62"/>
      <c r="BPT13" s="62"/>
      <c r="BPU13" s="62"/>
      <c r="BPV13" s="62"/>
      <c r="BPW13" s="62"/>
      <c r="BPX13" s="62"/>
      <c r="BPY13" s="62"/>
      <c r="BPZ13" s="62"/>
      <c r="BQA13" s="62"/>
      <c r="BQB13" s="62"/>
      <c r="BQC13" s="62"/>
      <c r="BQD13" s="62"/>
      <c r="BQE13" s="62"/>
      <c r="BQF13" s="62"/>
      <c r="BQG13" s="62"/>
      <c r="BQH13" s="62"/>
      <c r="BQI13" s="62"/>
      <c r="BQJ13" s="62"/>
      <c r="BQK13" s="62"/>
      <c r="BQL13" s="62"/>
      <c r="BQM13" s="62"/>
      <c r="BQN13" s="62"/>
      <c r="BQO13" s="62"/>
      <c r="BQP13" s="62"/>
      <c r="BQQ13" s="62"/>
      <c r="BQR13" s="62"/>
      <c r="BQS13" s="62"/>
      <c r="BQT13" s="62"/>
      <c r="BQU13" s="62"/>
      <c r="BQV13" s="62"/>
      <c r="BQW13" s="62"/>
      <c r="BQX13" s="62"/>
      <c r="BQY13" s="62"/>
      <c r="BQZ13" s="62"/>
      <c r="BRA13" s="62"/>
      <c r="BRB13" s="62"/>
      <c r="BRC13" s="62"/>
      <c r="BRD13" s="62"/>
      <c r="BRE13" s="62"/>
      <c r="BRF13" s="62"/>
      <c r="BRG13" s="62"/>
      <c r="BRH13" s="62"/>
      <c r="BRI13" s="62"/>
      <c r="BRJ13" s="62"/>
      <c r="BRK13" s="62"/>
      <c r="BRL13" s="62"/>
      <c r="BRM13" s="62"/>
      <c r="BRN13" s="62"/>
      <c r="BRO13" s="62"/>
      <c r="BRP13" s="62"/>
      <c r="BRQ13" s="62"/>
      <c r="BRR13" s="62"/>
      <c r="BRS13" s="62"/>
      <c r="BRT13" s="62"/>
      <c r="BRU13" s="62"/>
      <c r="BRV13" s="62"/>
      <c r="BRW13" s="62"/>
      <c r="BRX13" s="62"/>
      <c r="BRY13" s="62"/>
      <c r="BRZ13" s="62"/>
      <c r="BSA13" s="62"/>
      <c r="BSB13" s="62"/>
      <c r="BSC13" s="62"/>
      <c r="BSD13" s="62"/>
      <c r="BSE13" s="62"/>
      <c r="BSF13" s="62"/>
      <c r="BSG13" s="62"/>
      <c r="BSH13" s="62"/>
      <c r="BSI13" s="62"/>
      <c r="BSJ13" s="62"/>
      <c r="BSK13" s="62"/>
      <c r="BSL13" s="62"/>
      <c r="BSM13" s="62"/>
      <c r="BSN13" s="62"/>
      <c r="BSO13" s="62"/>
      <c r="BSP13" s="62"/>
      <c r="BSQ13" s="62"/>
      <c r="BSR13" s="62"/>
      <c r="BSS13" s="62"/>
      <c r="BST13" s="62"/>
      <c r="BSU13" s="62"/>
      <c r="BSV13" s="62"/>
      <c r="BSW13" s="62"/>
      <c r="BSX13" s="62"/>
      <c r="BSY13" s="62"/>
      <c r="BSZ13" s="62"/>
      <c r="BTA13" s="62"/>
      <c r="BTB13" s="62"/>
      <c r="BTC13" s="62"/>
      <c r="BTD13" s="62"/>
      <c r="BTE13" s="62"/>
      <c r="BTF13" s="62"/>
      <c r="BTG13" s="62"/>
      <c r="BTH13" s="62"/>
      <c r="BTI13" s="62"/>
      <c r="BTJ13" s="62"/>
      <c r="BTK13" s="62"/>
      <c r="BTL13" s="62"/>
      <c r="BTM13" s="62"/>
      <c r="BTN13" s="62"/>
      <c r="BTO13" s="62"/>
      <c r="BTP13" s="62"/>
      <c r="BTQ13" s="62"/>
      <c r="BTR13" s="62"/>
      <c r="BTS13" s="62"/>
      <c r="BTT13" s="62"/>
      <c r="BTU13" s="62"/>
      <c r="BTV13" s="62"/>
      <c r="BTW13" s="62"/>
      <c r="BTX13" s="62"/>
      <c r="BTY13" s="62"/>
      <c r="BTZ13" s="62"/>
      <c r="BUA13" s="62"/>
      <c r="BUB13" s="62"/>
      <c r="BUC13" s="62"/>
      <c r="BUD13" s="62"/>
      <c r="BUE13" s="62"/>
      <c r="BUF13" s="62"/>
      <c r="BUG13" s="62"/>
      <c r="BUH13" s="62"/>
      <c r="BUI13" s="62"/>
      <c r="BUJ13" s="62"/>
      <c r="BUK13" s="62"/>
      <c r="BUL13" s="62"/>
      <c r="BUM13" s="62"/>
      <c r="BUN13" s="62"/>
      <c r="BUO13" s="62"/>
      <c r="BUP13" s="62"/>
      <c r="BUQ13" s="62"/>
      <c r="BUR13" s="62"/>
      <c r="BUS13" s="62"/>
      <c r="BUT13" s="62"/>
      <c r="BUU13" s="62"/>
      <c r="BUV13" s="62"/>
      <c r="BUW13" s="62"/>
      <c r="BUX13" s="62"/>
      <c r="BUY13" s="62"/>
      <c r="BUZ13" s="62"/>
      <c r="BVA13" s="62"/>
      <c r="BVB13" s="62"/>
      <c r="BVC13" s="62"/>
      <c r="BVD13" s="62"/>
      <c r="BVE13" s="62"/>
      <c r="BVF13" s="62"/>
      <c r="BVG13" s="62"/>
      <c r="BVH13" s="62"/>
      <c r="BVI13" s="62"/>
      <c r="BVJ13" s="62"/>
      <c r="BVK13" s="62"/>
      <c r="BVL13" s="62"/>
      <c r="BVM13" s="62"/>
      <c r="BVN13" s="62"/>
      <c r="BVO13" s="62"/>
      <c r="BVP13" s="62"/>
      <c r="BVQ13" s="62"/>
      <c r="BVR13" s="62"/>
      <c r="BVS13" s="62"/>
      <c r="BVT13" s="62"/>
      <c r="BVU13" s="62"/>
      <c r="BVV13" s="62"/>
      <c r="BVW13" s="62"/>
      <c r="BVX13" s="62"/>
      <c r="BVY13" s="62"/>
      <c r="BVZ13" s="62"/>
      <c r="BWA13" s="62"/>
      <c r="BWB13" s="62"/>
      <c r="BWC13" s="62"/>
      <c r="BWD13" s="62"/>
      <c r="BWE13" s="62"/>
      <c r="BWF13" s="62"/>
      <c r="BWG13" s="62"/>
      <c r="BWH13" s="62"/>
      <c r="BWI13" s="62"/>
      <c r="BWJ13" s="62"/>
      <c r="BWK13" s="62"/>
      <c r="BWL13" s="62"/>
      <c r="BWM13" s="62"/>
      <c r="BWN13" s="62"/>
      <c r="BWO13" s="62"/>
      <c r="BWP13" s="62"/>
      <c r="BWQ13" s="62"/>
      <c r="BWR13" s="62"/>
      <c r="BWS13" s="62"/>
      <c r="BWT13" s="62"/>
      <c r="BWU13" s="62"/>
      <c r="BWV13" s="62"/>
      <c r="BWW13" s="62"/>
      <c r="BWX13" s="62"/>
      <c r="BWY13" s="62"/>
      <c r="BWZ13" s="62"/>
      <c r="BXA13" s="62"/>
      <c r="BXB13" s="62"/>
      <c r="BXC13" s="62"/>
      <c r="BXD13" s="62"/>
      <c r="BXE13" s="62"/>
      <c r="BXF13" s="62"/>
      <c r="BXG13" s="62"/>
      <c r="BXH13" s="62"/>
      <c r="BXI13" s="62"/>
      <c r="BXJ13" s="62"/>
      <c r="BXK13" s="62"/>
      <c r="BXL13" s="62"/>
      <c r="BXM13" s="62"/>
      <c r="BXN13" s="62"/>
      <c r="BXO13" s="62"/>
      <c r="BXP13" s="62"/>
      <c r="BXQ13" s="62"/>
      <c r="BXR13" s="62"/>
      <c r="BXS13" s="62"/>
      <c r="BXT13" s="62"/>
      <c r="BXU13" s="62"/>
      <c r="BXV13" s="62"/>
      <c r="BXW13" s="62"/>
      <c r="BXX13" s="62"/>
      <c r="BXY13" s="62"/>
      <c r="BXZ13" s="62"/>
      <c r="BYA13" s="62"/>
      <c r="BYB13" s="62"/>
      <c r="BYC13" s="62"/>
      <c r="BYD13" s="62"/>
      <c r="BYE13" s="62"/>
      <c r="BYF13" s="62"/>
      <c r="BYG13" s="62"/>
      <c r="BYH13" s="62"/>
      <c r="BYI13" s="62"/>
      <c r="BYJ13" s="62"/>
      <c r="BYK13" s="62"/>
      <c r="BYL13" s="62"/>
      <c r="BYM13" s="62"/>
      <c r="BYN13" s="62"/>
      <c r="BYO13" s="62"/>
      <c r="BYP13" s="62"/>
      <c r="BYQ13" s="62"/>
      <c r="BYR13" s="62"/>
      <c r="BYS13" s="62"/>
      <c r="BYT13" s="62"/>
      <c r="BYU13" s="62"/>
      <c r="BYV13" s="62"/>
      <c r="BYW13" s="62"/>
      <c r="BYX13" s="62"/>
      <c r="BYY13" s="62"/>
      <c r="BYZ13" s="62"/>
      <c r="BZA13" s="62"/>
      <c r="BZB13" s="62"/>
      <c r="BZC13" s="62"/>
      <c r="BZD13" s="62"/>
      <c r="BZE13" s="62"/>
      <c r="BZF13" s="62"/>
      <c r="BZG13" s="62"/>
      <c r="BZH13" s="62"/>
      <c r="BZI13" s="62"/>
      <c r="BZJ13" s="62"/>
      <c r="BZK13" s="62"/>
      <c r="BZL13" s="62"/>
      <c r="BZM13" s="62"/>
      <c r="BZN13" s="62"/>
      <c r="BZO13" s="62"/>
      <c r="BZP13" s="62"/>
      <c r="BZQ13" s="62"/>
      <c r="BZR13" s="62"/>
      <c r="BZS13" s="62"/>
      <c r="BZT13" s="62"/>
      <c r="BZU13" s="62"/>
      <c r="BZV13" s="62"/>
      <c r="BZW13" s="62"/>
      <c r="BZX13" s="62"/>
      <c r="BZY13" s="62"/>
      <c r="BZZ13" s="62"/>
      <c r="CAA13" s="62"/>
      <c r="CAB13" s="62"/>
      <c r="CAC13" s="62"/>
      <c r="CAD13" s="62"/>
      <c r="CAE13" s="62"/>
      <c r="CAF13" s="62"/>
      <c r="CAG13" s="62"/>
      <c r="CAH13" s="62"/>
      <c r="CAI13" s="62"/>
      <c r="CAJ13" s="62"/>
      <c r="CAK13" s="62"/>
      <c r="CAL13" s="62"/>
      <c r="CAM13" s="62"/>
      <c r="CAN13" s="62"/>
      <c r="CAO13" s="62"/>
      <c r="CAP13" s="62"/>
      <c r="CAQ13" s="62"/>
      <c r="CAR13" s="62"/>
      <c r="CAS13" s="62"/>
      <c r="CAT13" s="62"/>
      <c r="CAU13" s="62"/>
      <c r="CAV13" s="62"/>
      <c r="CAW13" s="62"/>
      <c r="CAX13" s="62"/>
      <c r="CAY13" s="62"/>
      <c r="CAZ13" s="62"/>
      <c r="CBA13" s="62"/>
      <c r="CBB13" s="62"/>
      <c r="CBC13" s="62"/>
      <c r="CBD13" s="62"/>
      <c r="CBE13" s="62"/>
      <c r="CBF13" s="62"/>
      <c r="CBG13" s="62"/>
      <c r="CBH13" s="62"/>
      <c r="CBI13" s="62"/>
      <c r="CBJ13" s="62"/>
      <c r="CBK13" s="62"/>
      <c r="CBL13" s="62"/>
      <c r="CBM13" s="62"/>
      <c r="CBN13" s="62"/>
      <c r="CBO13" s="62"/>
      <c r="CBP13" s="62"/>
      <c r="CBQ13" s="62"/>
      <c r="CBR13" s="62"/>
      <c r="CBS13" s="62"/>
      <c r="CBT13" s="62"/>
      <c r="CBU13" s="62"/>
      <c r="CBV13" s="62"/>
      <c r="CBW13" s="62"/>
      <c r="CBX13" s="62"/>
      <c r="CBY13" s="62"/>
      <c r="CBZ13" s="62"/>
      <c r="CCA13" s="62"/>
      <c r="CCB13" s="62"/>
      <c r="CCC13" s="62"/>
      <c r="CCD13" s="62"/>
      <c r="CCE13" s="62"/>
      <c r="CCF13" s="62"/>
      <c r="CCG13" s="62"/>
      <c r="CCH13" s="62"/>
      <c r="CCI13" s="62"/>
      <c r="CCJ13" s="62"/>
      <c r="CCK13" s="62"/>
      <c r="CCL13" s="62"/>
      <c r="CCM13" s="62"/>
      <c r="CCN13" s="62"/>
      <c r="CCO13" s="62"/>
      <c r="CCP13" s="62"/>
      <c r="CCQ13" s="62"/>
      <c r="CCR13" s="62"/>
      <c r="CCS13" s="62"/>
      <c r="CCT13" s="62"/>
      <c r="CCU13" s="62"/>
      <c r="CCV13" s="62"/>
      <c r="CCW13" s="62"/>
      <c r="CCX13" s="62"/>
      <c r="CCY13" s="62"/>
      <c r="CCZ13" s="62"/>
      <c r="CDA13" s="62"/>
      <c r="CDB13" s="62"/>
      <c r="CDC13" s="62"/>
      <c r="CDD13" s="62"/>
      <c r="CDE13" s="62"/>
      <c r="CDF13" s="62"/>
      <c r="CDG13" s="62"/>
      <c r="CDH13" s="62"/>
      <c r="CDI13" s="62"/>
      <c r="CDJ13" s="62"/>
      <c r="CDK13" s="62"/>
      <c r="CDL13" s="62"/>
      <c r="CDM13" s="62"/>
      <c r="CDN13" s="62"/>
      <c r="CDO13" s="62"/>
      <c r="CDP13" s="62"/>
      <c r="CDQ13" s="62"/>
      <c r="CDR13" s="62"/>
      <c r="CDS13" s="62"/>
      <c r="CDT13" s="62"/>
      <c r="CDU13" s="62"/>
      <c r="CDV13" s="62"/>
      <c r="CDW13" s="62"/>
      <c r="CDX13" s="62"/>
      <c r="CDY13" s="62"/>
      <c r="CDZ13" s="62"/>
      <c r="CEA13" s="62"/>
      <c r="CEB13" s="62"/>
      <c r="CEC13" s="62"/>
      <c r="CED13" s="62"/>
      <c r="CEE13" s="62"/>
      <c r="CEF13" s="62"/>
      <c r="CEG13" s="62"/>
      <c r="CEH13" s="62"/>
      <c r="CEI13" s="62"/>
      <c r="CEJ13" s="62"/>
      <c r="CEK13" s="62"/>
      <c r="CEL13" s="62"/>
      <c r="CEM13" s="62"/>
      <c r="CEN13" s="62"/>
      <c r="CEO13" s="62"/>
      <c r="CEP13" s="62"/>
      <c r="CEQ13" s="62"/>
      <c r="CER13" s="62"/>
      <c r="CES13" s="62"/>
      <c r="CET13" s="62"/>
      <c r="CEU13" s="62"/>
      <c r="CEV13" s="62"/>
      <c r="CEW13" s="62"/>
      <c r="CEX13" s="62"/>
      <c r="CEY13" s="62"/>
      <c r="CEZ13" s="62"/>
      <c r="CFA13" s="62"/>
      <c r="CFB13" s="62"/>
      <c r="CFC13" s="62"/>
      <c r="CFD13" s="62"/>
      <c r="CFE13" s="62"/>
      <c r="CFF13" s="62"/>
      <c r="CFG13" s="62"/>
      <c r="CFH13" s="62"/>
      <c r="CFI13" s="62"/>
      <c r="CFJ13" s="62"/>
      <c r="CFK13" s="62"/>
      <c r="CFL13" s="62"/>
      <c r="CFM13" s="62"/>
      <c r="CFN13" s="62"/>
      <c r="CFO13" s="62"/>
      <c r="CFP13" s="62"/>
      <c r="CFQ13" s="62"/>
      <c r="CFR13" s="62"/>
      <c r="CFS13" s="62"/>
      <c r="CFT13" s="62"/>
      <c r="CFU13" s="62"/>
      <c r="CFV13" s="62"/>
      <c r="CFW13" s="62"/>
      <c r="CFX13" s="62"/>
      <c r="CFY13" s="62"/>
      <c r="CFZ13" s="62"/>
      <c r="CGA13" s="62"/>
      <c r="CGB13" s="62"/>
      <c r="CGC13" s="62"/>
      <c r="CGD13" s="62"/>
      <c r="CGE13" s="62"/>
      <c r="CGF13" s="62"/>
      <c r="CGG13" s="62"/>
      <c r="CGH13" s="62"/>
      <c r="CGI13" s="62"/>
      <c r="CGJ13" s="62"/>
      <c r="CGK13" s="62"/>
      <c r="CGL13" s="62"/>
      <c r="CGM13" s="62"/>
      <c r="CGN13" s="62"/>
      <c r="CGO13" s="62"/>
      <c r="CGP13" s="62"/>
      <c r="CGQ13" s="62"/>
      <c r="CGR13" s="62"/>
      <c r="CGS13" s="62"/>
      <c r="CGT13" s="62"/>
      <c r="CGU13" s="62"/>
      <c r="CGV13" s="62"/>
      <c r="CGW13" s="62"/>
      <c r="CGX13" s="62"/>
      <c r="CGY13" s="62"/>
      <c r="CGZ13" s="62"/>
      <c r="CHA13" s="62"/>
      <c r="CHB13" s="62"/>
      <c r="CHC13" s="62"/>
      <c r="CHD13" s="62"/>
      <c r="CHE13" s="62"/>
      <c r="CHF13" s="62"/>
      <c r="CHG13" s="62"/>
      <c r="CHH13" s="62"/>
      <c r="CHI13" s="62"/>
      <c r="CHJ13" s="62"/>
      <c r="CHK13" s="62"/>
      <c r="CHL13" s="62"/>
      <c r="CHM13" s="62"/>
      <c r="CHN13" s="62"/>
      <c r="CHO13" s="62"/>
      <c r="CHP13" s="62"/>
      <c r="CHQ13" s="62"/>
      <c r="CHR13" s="62"/>
      <c r="CHS13" s="62"/>
      <c r="CHT13" s="62"/>
      <c r="CHU13" s="62"/>
      <c r="CHV13" s="62"/>
      <c r="CHW13" s="62"/>
      <c r="CHX13" s="62"/>
      <c r="CHY13" s="62"/>
      <c r="CHZ13" s="62"/>
      <c r="CIA13" s="62"/>
      <c r="CIB13" s="62"/>
      <c r="CIC13" s="62"/>
      <c r="CID13" s="62"/>
      <c r="CIE13" s="62"/>
      <c r="CIF13" s="62"/>
      <c r="CIG13" s="62"/>
      <c r="CIH13" s="62"/>
      <c r="CII13" s="62"/>
      <c r="CIJ13" s="62"/>
      <c r="CIK13" s="62"/>
      <c r="CIL13" s="62"/>
      <c r="CIM13" s="62"/>
      <c r="CIN13" s="62"/>
      <c r="CIO13" s="62"/>
      <c r="CIP13" s="62"/>
      <c r="CIQ13" s="62"/>
      <c r="CIR13" s="62"/>
      <c r="CIS13" s="62"/>
      <c r="CIT13" s="62"/>
      <c r="CIU13" s="62"/>
      <c r="CIV13" s="62"/>
      <c r="CIW13" s="62"/>
      <c r="CIX13" s="62"/>
      <c r="CIY13" s="62"/>
      <c r="CIZ13" s="62"/>
      <c r="CJA13" s="62"/>
      <c r="CJB13" s="62"/>
      <c r="CJC13" s="62"/>
      <c r="CJD13" s="62"/>
      <c r="CJE13" s="62"/>
      <c r="CJF13" s="62"/>
      <c r="CJG13" s="62"/>
      <c r="CJH13" s="62"/>
      <c r="CJI13" s="62"/>
      <c r="CJJ13" s="62"/>
      <c r="CJK13" s="62"/>
      <c r="CJL13" s="62"/>
      <c r="CJM13" s="62"/>
      <c r="CJN13" s="62"/>
      <c r="CJO13" s="62"/>
      <c r="CJP13" s="62"/>
      <c r="CJQ13" s="62"/>
      <c r="CJR13" s="62"/>
      <c r="CJS13" s="62"/>
      <c r="CJT13" s="62"/>
      <c r="CJU13" s="62"/>
      <c r="CJV13" s="62"/>
      <c r="CJW13" s="62"/>
      <c r="CJX13" s="62"/>
      <c r="CJY13" s="62"/>
      <c r="CJZ13" s="62"/>
      <c r="CKA13" s="62"/>
      <c r="CKB13" s="62"/>
      <c r="CKC13" s="62"/>
      <c r="CKD13" s="62"/>
      <c r="CKE13" s="62"/>
      <c r="CKF13" s="62"/>
      <c r="CKG13" s="62"/>
      <c r="CKH13" s="62"/>
      <c r="CKI13" s="62"/>
      <c r="CKJ13" s="62"/>
      <c r="CKK13" s="62"/>
      <c r="CKL13" s="62"/>
      <c r="CKM13" s="62"/>
      <c r="CKN13" s="62"/>
      <c r="CKO13" s="62"/>
      <c r="CKP13" s="62"/>
      <c r="CKQ13" s="62"/>
      <c r="CKR13" s="62"/>
      <c r="CKS13" s="62"/>
      <c r="CKT13" s="62"/>
      <c r="CKU13" s="62"/>
      <c r="CKV13" s="62"/>
      <c r="CKW13" s="62"/>
      <c r="CKX13" s="62"/>
      <c r="CKY13" s="62"/>
      <c r="CKZ13" s="62"/>
      <c r="CLA13" s="62"/>
      <c r="CLB13" s="62"/>
      <c r="CLC13" s="62"/>
      <c r="CLD13" s="62"/>
      <c r="CLE13" s="62"/>
      <c r="CLF13" s="62"/>
      <c r="CLG13" s="62"/>
      <c r="CLH13" s="62"/>
      <c r="CLI13" s="62"/>
      <c r="CLJ13" s="62"/>
      <c r="CLK13" s="62"/>
      <c r="CLL13" s="62"/>
      <c r="CLM13" s="62"/>
      <c r="CLN13" s="62"/>
      <c r="CLO13" s="62"/>
      <c r="CLP13" s="62"/>
      <c r="CLQ13" s="62"/>
      <c r="CLR13" s="62"/>
      <c r="CLS13" s="62"/>
      <c r="CLT13" s="62"/>
      <c r="CLU13" s="62"/>
      <c r="CLV13" s="62"/>
      <c r="CLW13" s="62"/>
      <c r="CLX13" s="62"/>
      <c r="CLY13" s="62"/>
      <c r="CLZ13" s="62"/>
      <c r="CMA13" s="62"/>
      <c r="CMB13" s="62"/>
      <c r="CMC13" s="62"/>
      <c r="CMD13" s="62"/>
      <c r="CME13" s="62"/>
      <c r="CMF13" s="62"/>
      <c r="CMG13" s="62"/>
      <c r="CMH13" s="62"/>
      <c r="CMI13" s="62"/>
      <c r="CMJ13" s="62"/>
      <c r="CMK13" s="62"/>
      <c r="CML13" s="62"/>
      <c r="CMM13" s="62"/>
      <c r="CMN13" s="62"/>
      <c r="CMO13" s="62"/>
      <c r="CMP13" s="62"/>
      <c r="CMQ13" s="62"/>
      <c r="CMR13" s="62"/>
      <c r="CMS13" s="62"/>
      <c r="CMT13" s="62"/>
      <c r="CMU13" s="62"/>
      <c r="CMV13" s="62"/>
      <c r="CMW13" s="62"/>
      <c r="CMX13" s="62"/>
      <c r="CMY13" s="62"/>
      <c r="CMZ13" s="62"/>
      <c r="CNA13" s="62"/>
      <c r="CNB13" s="62"/>
      <c r="CNC13" s="62"/>
      <c r="CND13" s="62"/>
      <c r="CNE13" s="62"/>
      <c r="CNF13" s="62"/>
      <c r="CNG13" s="62"/>
      <c r="CNH13" s="62"/>
      <c r="CNI13" s="62"/>
      <c r="CNJ13" s="62"/>
      <c r="CNK13" s="62"/>
      <c r="CNL13" s="62"/>
      <c r="CNM13" s="62"/>
      <c r="CNN13" s="62"/>
      <c r="CNO13" s="62"/>
      <c r="CNP13" s="62"/>
      <c r="CNQ13" s="62"/>
      <c r="CNR13" s="62"/>
      <c r="CNS13" s="62"/>
      <c r="CNT13" s="62"/>
      <c r="CNU13" s="62"/>
      <c r="CNV13" s="62"/>
      <c r="CNW13" s="62"/>
      <c r="CNX13" s="62"/>
      <c r="CNY13" s="62"/>
      <c r="CNZ13" s="62"/>
      <c r="COA13" s="62"/>
      <c r="COB13" s="62"/>
      <c r="COC13" s="62"/>
      <c r="COD13" s="62"/>
      <c r="COE13" s="62"/>
      <c r="COF13" s="62"/>
      <c r="COG13" s="62"/>
      <c r="COH13" s="62"/>
      <c r="COI13" s="62"/>
      <c r="COJ13" s="62"/>
      <c r="COK13" s="62"/>
      <c r="COL13" s="62"/>
      <c r="COM13" s="62"/>
      <c r="CON13" s="62"/>
      <c r="COO13" s="62"/>
      <c r="COP13" s="62"/>
      <c r="COQ13" s="62"/>
      <c r="COR13" s="62"/>
      <c r="COS13" s="62"/>
      <c r="COT13" s="62"/>
      <c r="COU13" s="62"/>
      <c r="COV13" s="62"/>
      <c r="COW13" s="62"/>
      <c r="COX13" s="62"/>
      <c r="COY13" s="62"/>
      <c r="COZ13" s="62"/>
      <c r="CPA13" s="62"/>
      <c r="CPB13" s="62"/>
      <c r="CPC13" s="62"/>
      <c r="CPD13" s="62"/>
      <c r="CPE13" s="62"/>
      <c r="CPF13" s="62"/>
      <c r="CPG13" s="62"/>
      <c r="CPH13" s="62"/>
      <c r="CPI13" s="62"/>
      <c r="CPJ13" s="62"/>
      <c r="CPK13" s="62"/>
      <c r="CPL13" s="62"/>
      <c r="CPM13" s="62"/>
      <c r="CPN13" s="62"/>
      <c r="CPO13" s="62"/>
      <c r="CPP13" s="62"/>
      <c r="CPQ13" s="62"/>
      <c r="CPR13" s="62"/>
      <c r="CPS13" s="62"/>
      <c r="CPT13" s="62"/>
      <c r="CPU13" s="62"/>
      <c r="CPV13" s="62"/>
      <c r="CPW13" s="62"/>
      <c r="CPX13" s="62"/>
      <c r="CPY13" s="62"/>
      <c r="CPZ13" s="62"/>
      <c r="CQA13" s="62"/>
      <c r="CQB13" s="62"/>
      <c r="CQC13" s="62"/>
      <c r="CQD13" s="62"/>
      <c r="CQE13" s="62"/>
      <c r="CQF13" s="62"/>
      <c r="CQG13" s="62"/>
      <c r="CQH13" s="62"/>
      <c r="CQI13" s="62"/>
      <c r="CQJ13" s="62"/>
      <c r="CQK13" s="62"/>
      <c r="CQL13" s="62"/>
      <c r="CQM13" s="62"/>
      <c r="CQN13" s="62"/>
      <c r="CQO13" s="62"/>
      <c r="CQP13" s="62"/>
      <c r="CQQ13" s="62"/>
      <c r="CQR13" s="62"/>
      <c r="CQS13" s="62"/>
      <c r="CQT13" s="62"/>
      <c r="CQU13" s="62"/>
      <c r="CQV13" s="62"/>
      <c r="CQW13" s="62"/>
      <c r="CQX13" s="62"/>
      <c r="CQY13" s="62"/>
      <c r="CQZ13" s="62"/>
      <c r="CRA13" s="62"/>
      <c r="CRB13" s="62"/>
      <c r="CRC13" s="62"/>
      <c r="CRD13" s="62"/>
      <c r="CRE13" s="62"/>
      <c r="CRF13" s="62"/>
      <c r="CRG13" s="62"/>
      <c r="CRH13" s="62"/>
      <c r="CRI13" s="62"/>
      <c r="CRJ13" s="62"/>
      <c r="CRK13" s="62"/>
      <c r="CRL13" s="62"/>
      <c r="CRM13" s="62"/>
      <c r="CRN13" s="62"/>
      <c r="CRO13" s="62"/>
      <c r="CRP13" s="62"/>
      <c r="CRQ13" s="62"/>
      <c r="CRR13" s="62"/>
      <c r="CRS13" s="62"/>
      <c r="CRT13" s="62"/>
      <c r="CRU13" s="62"/>
      <c r="CRV13" s="62"/>
      <c r="CRW13" s="62"/>
      <c r="CRX13" s="62"/>
      <c r="CRY13" s="62"/>
      <c r="CRZ13" s="62"/>
      <c r="CSA13" s="62"/>
      <c r="CSB13" s="62"/>
      <c r="CSC13" s="62"/>
      <c r="CSD13" s="62"/>
      <c r="CSE13" s="62"/>
      <c r="CSF13" s="62"/>
      <c r="CSG13" s="62"/>
      <c r="CSH13" s="62"/>
      <c r="CSI13" s="62"/>
      <c r="CSJ13" s="62"/>
      <c r="CSK13" s="62"/>
      <c r="CSL13" s="62"/>
      <c r="CSM13" s="62"/>
      <c r="CSN13" s="62"/>
      <c r="CSO13" s="62"/>
      <c r="CSP13" s="62"/>
      <c r="CSQ13" s="62"/>
      <c r="CSR13" s="62"/>
      <c r="CSS13" s="62"/>
      <c r="CST13" s="62"/>
      <c r="CSU13" s="62"/>
      <c r="CSV13" s="62"/>
      <c r="CSW13" s="62"/>
      <c r="CSX13" s="62"/>
      <c r="CSY13" s="62"/>
      <c r="CSZ13" s="62"/>
      <c r="CTA13" s="62"/>
      <c r="CTB13" s="62"/>
      <c r="CTC13" s="62"/>
      <c r="CTD13" s="62"/>
      <c r="CTE13" s="62"/>
      <c r="CTF13" s="62"/>
      <c r="CTG13" s="62"/>
      <c r="CTH13" s="62"/>
      <c r="CTI13" s="62"/>
      <c r="CTJ13" s="62"/>
      <c r="CTK13" s="62"/>
      <c r="CTL13" s="62"/>
      <c r="CTM13" s="62"/>
      <c r="CTN13" s="62"/>
      <c r="CTO13" s="62"/>
      <c r="CTP13" s="62"/>
      <c r="CTQ13" s="62"/>
      <c r="CTR13" s="62"/>
      <c r="CTS13" s="62"/>
      <c r="CTT13" s="62"/>
      <c r="CTU13" s="62"/>
      <c r="CTV13" s="62"/>
      <c r="CTW13" s="62"/>
      <c r="CTX13" s="62"/>
      <c r="CTY13" s="62"/>
      <c r="CTZ13" s="62"/>
      <c r="CUA13" s="62"/>
      <c r="CUB13" s="62"/>
      <c r="CUC13" s="62"/>
      <c r="CUD13" s="62"/>
      <c r="CUE13" s="62"/>
      <c r="CUF13" s="62"/>
      <c r="CUG13" s="62"/>
      <c r="CUH13" s="62"/>
      <c r="CUI13" s="62"/>
      <c r="CUJ13" s="62"/>
      <c r="CUK13" s="62"/>
      <c r="CUL13" s="62"/>
      <c r="CUM13" s="62"/>
      <c r="CUN13" s="62"/>
      <c r="CUO13" s="62"/>
      <c r="CUP13" s="62"/>
      <c r="CUQ13" s="62"/>
      <c r="CUR13" s="62"/>
      <c r="CUS13" s="62"/>
      <c r="CUT13" s="62"/>
      <c r="CUU13" s="62"/>
      <c r="CUV13" s="62"/>
      <c r="CUW13" s="62"/>
      <c r="CUX13" s="62"/>
      <c r="CUY13" s="62"/>
      <c r="CUZ13" s="62"/>
      <c r="CVA13" s="62"/>
      <c r="CVB13" s="62"/>
      <c r="CVC13" s="62"/>
      <c r="CVD13" s="62"/>
      <c r="CVE13" s="62"/>
      <c r="CVF13" s="62"/>
      <c r="CVG13" s="62"/>
      <c r="CVH13" s="62"/>
      <c r="CVI13" s="62"/>
      <c r="CVJ13" s="62"/>
      <c r="CVK13" s="62"/>
      <c r="CVL13" s="62"/>
      <c r="CVM13" s="62"/>
      <c r="CVN13" s="62"/>
      <c r="CVO13" s="62"/>
      <c r="CVP13" s="62"/>
      <c r="CVQ13" s="62"/>
      <c r="CVR13" s="62"/>
      <c r="CVS13" s="62"/>
      <c r="CVT13" s="62"/>
      <c r="CVU13" s="62"/>
      <c r="CVV13" s="62"/>
      <c r="CVW13" s="62"/>
      <c r="CVX13" s="62"/>
      <c r="CVY13" s="62"/>
      <c r="CVZ13" s="62"/>
      <c r="CWA13" s="62"/>
      <c r="CWB13" s="62"/>
      <c r="CWC13" s="62"/>
      <c r="CWD13" s="62"/>
      <c r="CWE13" s="62"/>
      <c r="CWF13" s="62"/>
      <c r="CWG13" s="62"/>
      <c r="CWH13" s="62"/>
      <c r="CWI13" s="62"/>
      <c r="CWJ13" s="62"/>
      <c r="CWK13" s="62"/>
      <c r="CWL13" s="62"/>
      <c r="CWM13" s="62"/>
      <c r="CWN13" s="62"/>
      <c r="CWO13" s="62"/>
      <c r="CWP13" s="62"/>
      <c r="CWQ13" s="62"/>
      <c r="CWR13" s="62"/>
      <c r="CWS13" s="62"/>
      <c r="CWT13" s="62"/>
      <c r="CWU13" s="62"/>
      <c r="CWV13" s="62"/>
      <c r="CWW13" s="62"/>
      <c r="CWX13" s="62"/>
      <c r="CWY13" s="62"/>
      <c r="CWZ13" s="62"/>
      <c r="CXA13" s="62"/>
      <c r="CXB13" s="62"/>
      <c r="CXC13" s="62"/>
      <c r="CXD13" s="62"/>
      <c r="CXE13" s="62"/>
      <c r="CXF13" s="62"/>
      <c r="CXG13" s="62"/>
      <c r="CXH13" s="62"/>
      <c r="CXI13" s="62"/>
      <c r="CXJ13" s="62"/>
      <c r="CXK13" s="62"/>
      <c r="CXL13" s="62"/>
      <c r="CXM13" s="62"/>
      <c r="CXN13" s="62"/>
      <c r="CXO13" s="62"/>
      <c r="CXP13" s="62"/>
      <c r="CXQ13" s="62"/>
      <c r="CXR13" s="62"/>
      <c r="CXS13" s="62"/>
      <c r="CXT13" s="62"/>
      <c r="CXU13" s="62"/>
      <c r="CXV13" s="62"/>
      <c r="CXW13" s="62"/>
      <c r="CXX13" s="62"/>
      <c r="CXY13" s="62"/>
      <c r="CXZ13" s="62"/>
      <c r="CYA13" s="62"/>
      <c r="CYB13" s="62"/>
      <c r="CYC13" s="62"/>
      <c r="CYD13" s="62"/>
      <c r="CYE13" s="62"/>
      <c r="CYF13" s="62"/>
      <c r="CYG13" s="62"/>
      <c r="CYH13" s="62"/>
      <c r="CYI13" s="62"/>
      <c r="CYJ13" s="62"/>
      <c r="CYK13" s="62"/>
      <c r="CYL13" s="62"/>
      <c r="CYM13" s="62"/>
      <c r="CYN13" s="62"/>
      <c r="CYO13" s="62"/>
      <c r="CYP13" s="62"/>
      <c r="CYQ13" s="62"/>
      <c r="CYR13" s="62"/>
      <c r="CYS13" s="62"/>
      <c r="CYT13" s="62"/>
      <c r="CYU13" s="62"/>
      <c r="CYV13" s="62"/>
      <c r="CYW13" s="62"/>
      <c r="CYX13" s="62"/>
      <c r="CYY13" s="62"/>
      <c r="CYZ13" s="62"/>
      <c r="CZA13" s="62"/>
      <c r="CZB13" s="62"/>
      <c r="CZC13" s="62"/>
      <c r="CZD13" s="62"/>
      <c r="CZE13" s="62"/>
      <c r="CZF13" s="62"/>
      <c r="CZG13" s="62"/>
      <c r="CZH13" s="62"/>
      <c r="CZI13" s="62"/>
      <c r="CZJ13" s="62"/>
      <c r="CZK13" s="62"/>
      <c r="CZL13" s="62"/>
      <c r="CZM13" s="62"/>
      <c r="CZN13" s="62"/>
      <c r="CZO13" s="62"/>
      <c r="CZP13" s="62"/>
      <c r="CZQ13" s="62"/>
      <c r="CZR13" s="62"/>
      <c r="CZS13" s="62"/>
      <c r="CZT13" s="62"/>
      <c r="CZU13" s="62"/>
      <c r="CZV13" s="62"/>
      <c r="CZW13" s="62"/>
      <c r="CZX13" s="62"/>
      <c r="CZY13" s="62"/>
      <c r="CZZ13" s="62"/>
      <c r="DAA13" s="62"/>
      <c r="DAB13" s="62"/>
      <c r="DAC13" s="62"/>
      <c r="DAD13" s="62"/>
      <c r="DAE13" s="62"/>
      <c r="DAF13" s="62"/>
      <c r="DAG13" s="62"/>
      <c r="DAH13" s="62"/>
      <c r="DAI13" s="62"/>
      <c r="DAJ13" s="62"/>
      <c r="DAK13" s="62"/>
      <c r="DAL13" s="62"/>
      <c r="DAM13" s="62"/>
      <c r="DAN13" s="62"/>
      <c r="DAO13" s="62"/>
      <c r="DAP13" s="62"/>
      <c r="DAQ13" s="62"/>
      <c r="DAR13" s="62"/>
      <c r="DAS13" s="62"/>
      <c r="DAT13" s="62"/>
      <c r="DAU13" s="62"/>
      <c r="DAV13" s="62"/>
      <c r="DAW13" s="62"/>
      <c r="DAX13" s="62"/>
      <c r="DAY13" s="62"/>
      <c r="DAZ13" s="62"/>
      <c r="DBA13" s="62"/>
      <c r="DBB13" s="62"/>
      <c r="DBC13" s="62"/>
      <c r="DBD13" s="62"/>
      <c r="DBE13" s="62"/>
      <c r="DBF13" s="62"/>
      <c r="DBG13" s="62"/>
      <c r="DBH13" s="62"/>
      <c r="DBI13" s="62"/>
      <c r="DBJ13" s="62"/>
      <c r="DBK13" s="62"/>
      <c r="DBL13" s="62"/>
      <c r="DBM13" s="62"/>
      <c r="DBN13" s="62"/>
      <c r="DBO13" s="62"/>
      <c r="DBP13" s="62"/>
      <c r="DBQ13" s="62"/>
      <c r="DBR13" s="62"/>
      <c r="DBS13" s="62"/>
      <c r="DBT13" s="62"/>
      <c r="DBU13" s="62"/>
      <c r="DBV13" s="62"/>
      <c r="DBW13" s="62"/>
      <c r="DBX13" s="62"/>
      <c r="DBY13" s="62"/>
      <c r="DBZ13" s="62"/>
      <c r="DCA13" s="62"/>
      <c r="DCB13" s="62"/>
      <c r="DCC13" s="62"/>
      <c r="DCD13" s="62"/>
      <c r="DCE13" s="62"/>
      <c r="DCF13" s="62"/>
      <c r="DCG13" s="62"/>
      <c r="DCH13" s="62"/>
      <c r="DCI13" s="62"/>
      <c r="DCJ13" s="62"/>
      <c r="DCK13" s="62"/>
      <c r="DCL13" s="62"/>
      <c r="DCM13" s="62"/>
      <c r="DCN13" s="62"/>
      <c r="DCO13" s="62"/>
      <c r="DCP13" s="62"/>
      <c r="DCQ13" s="62"/>
      <c r="DCR13" s="62"/>
      <c r="DCS13" s="62"/>
      <c r="DCT13" s="62"/>
      <c r="DCU13" s="62"/>
      <c r="DCV13" s="62"/>
      <c r="DCW13" s="62"/>
      <c r="DCX13" s="62"/>
      <c r="DCY13" s="62"/>
      <c r="DCZ13" s="62"/>
      <c r="DDA13" s="62"/>
      <c r="DDB13" s="62"/>
      <c r="DDC13" s="62"/>
      <c r="DDD13" s="62"/>
      <c r="DDE13" s="62"/>
      <c r="DDF13" s="62"/>
      <c r="DDG13" s="62"/>
      <c r="DDH13" s="62"/>
      <c r="DDI13" s="62"/>
      <c r="DDJ13" s="62"/>
      <c r="DDK13" s="62"/>
      <c r="DDL13" s="62"/>
      <c r="DDM13" s="62"/>
      <c r="DDN13" s="62"/>
      <c r="DDO13" s="62"/>
      <c r="DDP13" s="62"/>
      <c r="DDQ13" s="62"/>
      <c r="DDR13" s="62"/>
      <c r="DDS13" s="62"/>
      <c r="DDT13" s="62"/>
      <c r="DDU13" s="62"/>
      <c r="DDV13" s="62"/>
      <c r="DDW13" s="62"/>
      <c r="DDX13" s="62"/>
      <c r="DDY13" s="62"/>
      <c r="DDZ13" s="62"/>
      <c r="DEA13" s="62"/>
      <c r="DEB13" s="62"/>
      <c r="DEC13" s="62"/>
      <c r="DED13" s="62"/>
      <c r="DEE13" s="62"/>
      <c r="DEF13" s="62"/>
      <c r="DEG13" s="62"/>
      <c r="DEH13" s="62"/>
      <c r="DEI13" s="62"/>
      <c r="DEJ13" s="62"/>
      <c r="DEK13" s="62"/>
      <c r="DEL13" s="62"/>
      <c r="DEM13" s="62"/>
      <c r="DEN13" s="62"/>
      <c r="DEO13" s="62"/>
      <c r="DEP13" s="62"/>
      <c r="DEQ13" s="62"/>
      <c r="DER13" s="62"/>
      <c r="DES13" s="62"/>
      <c r="DET13" s="62"/>
      <c r="DEU13" s="62"/>
      <c r="DEV13" s="62"/>
      <c r="DEW13" s="62"/>
      <c r="DEX13" s="62"/>
      <c r="DEY13" s="62"/>
      <c r="DEZ13" s="62"/>
      <c r="DFA13" s="62"/>
      <c r="DFB13" s="62"/>
      <c r="DFC13" s="62"/>
      <c r="DFD13" s="62"/>
      <c r="DFE13" s="62"/>
      <c r="DFF13" s="62"/>
      <c r="DFG13" s="62"/>
      <c r="DFH13" s="62"/>
      <c r="DFI13" s="62"/>
      <c r="DFJ13" s="62"/>
      <c r="DFK13" s="62"/>
      <c r="DFL13" s="62"/>
      <c r="DFM13" s="62"/>
      <c r="DFN13" s="62"/>
      <c r="DFO13" s="62"/>
      <c r="DFP13" s="62"/>
      <c r="DFQ13" s="62"/>
      <c r="DFR13" s="62"/>
      <c r="DFS13" s="62"/>
      <c r="DFT13" s="62"/>
      <c r="DFU13" s="62"/>
      <c r="DFV13" s="62"/>
      <c r="DFW13" s="62"/>
      <c r="DFX13" s="62"/>
      <c r="DFY13" s="62"/>
      <c r="DFZ13" s="62"/>
      <c r="DGA13" s="62"/>
      <c r="DGB13" s="62"/>
      <c r="DGC13" s="62"/>
      <c r="DGD13" s="62"/>
      <c r="DGE13" s="62"/>
      <c r="DGF13" s="62"/>
      <c r="DGG13" s="62"/>
      <c r="DGH13" s="62"/>
      <c r="DGI13" s="62"/>
      <c r="DGJ13" s="62"/>
      <c r="DGK13" s="62"/>
      <c r="DGL13" s="62"/>
      <c r="DGM13" s="62"/>
      <c r="DGN13" s="62"/>
      <c r="DGO13" s="62"/>
      <c r="DGP13" s="62"/>
      <c r="DGQ13" s="62"/>
      <c r="DGR13" s="62"/>
      <c r="DGS13" s="62"/>
      <c r="DGT13" s="62"/>
      <c r="DGU13" s="62"/>
      <c r="DGV13" s="62"/>
      <c r="DGW13" s="62"/>
      <c r="DGX13" s="62"/>
      <c r="DGY13" s="62"/>
      <c r="DGZ13" s="62"/>
      <c r="DHA13" s="62"/>
      <c r="DHB13" s="62"/>
      <c r="DHC13" s="62"/>
      <c r="DHD13" s="62"/>
      <c r="DHE13" s="62"/>
      <c r="DHF13" s="62"/>
      <c r="DHG13" s="62"/>
      <c r="DHH13" s="62"/>
      <c r="DHI13" s="62"/>
      <c r="DHJ13" s="62"/>
      <c r="DHK13" s="62"/>
      <c r="DHL13" s="62"/>
      <c r="DHM13" s="62"/>
      <c r="DHN13" s="62"/>
      <c r="DHO13" s="62"/>
      <c r="DHP13" s="62"/>
      <c r="DHQ13" s="62"/>
      <c r="DHR13" s="62"/>
      <c r="DHS13" s="62"/>
      <c r="DHT13" s="62"/>
      <c r="DHU13" s="62"/>
      <c r="DHV13" s="62"/>
      <c r="DHW13" s="62"/>
      <c r="DHX13" s="62"/>
      <c r="DHY13" s="62"/>
      <c r="DHZ13" s="62"/>
      <c r="DIA13" s="62"/>
      <c r="DIB13" s="62"/>
      <c r="DIC13" s="62"/>
      <c r="DID13" s="62"/>
      <c r="DIE13" s="62"/>
      <c r="DIF13" s="62"/>
      <c r="DIG13" s="62"/>
      <c r="DIH13" s="62"/>
      <c r="DII13" s="62"/>
      <c r="DIJ13" s="62"/>
      <c r="DIK13" s="62"/>
      <c r="DIL13" s="62"/>
      <c r="DIM13" s="62"/>
      <c r="DIN13" s="62"/>
      <c r="DIO13" s="62"/>
      <c r="DIP13" s="62"/>
      <c r="DIQ13" s="62"/>
      <c r="DIR13" s="62"/>
      <c r="DIS13" s="62"/>
      <c r="DIT13" s="62"/>
      <c r="DIU13" s="62"/>
      <c r="DIV13" s="62"/>
      <c r="DIW13" s="62"/>
      <c r="DIX13" s="62"/>
      <c r="DIY13" s="62"/>
      <c r="DIZ13" s="62"/>
      <c r="DJA13" s="62"/>
      <c r="DJB13" s="62"/>
      <c r="DJC13" s="62"/>
      <c r="DJD13" s="62"/>
      <c r="DJE13" s="62"/>
      <c r="DJF13" s="62"/>
      <c r="DJG13" s="62"/>
      <c r="DJH13" s="62"/>
      <c r="DJI13" s="62"/>
      <c r="DJJ13" s="62"/>
      <c r="DJK13" s="62"/>
      <c r="DJL13" s="62"/>
      <c r="DJM13" s="62"/>
      <c r="DJN13" s="62"/>
      <c r="DJO13" s="62"/>
      <c r="DJP13" s="62"/>
      <c r="DJQ13" s="62"/>
      <c r="DJR13" s="62"/>
      <c r="DJS13" s="62"/>
      <c r="DJT13" s="62"/>
      <c r="DJU13" s="62"/>
      <c r="DJV13" s="62"/>
      <c r="DJW13" s="62"/>
      <c r="DJX13" s="62"/>
      <c r="DJY13" s="62"/>
      <c r="DJZ13" s="62"/>
      <c r="DKA13" s="62"/>
      <c r="DKB13" s="62"/>
      <c r="DKC13" s="62"/>
      <c r="DKD13" s="62"/>
      <c r="DKE13" s="62"/>
      <c r="DKF13" s="62"/>
      <c r="DKG13" s="62"/>
      <c r="DKH13" s="62"/>
      <c r="DKI13" s="62"/>
      <c r="DKJ13" s="62"/>
      <c r="DKK13" s="62"/>
      <c r="DKL13" s="62"/>
      <c r="DKM13" s="62"/>
      <c r="DKN13" s="62"/>
      <c r="DKO13" s="62"/>
      <c r="DKP13" s="62"/>
      <c r="DKQ13" s="62"/>
      <c r="DKR13" s="62"/>
      <c r="DKS13" s="62"/>
      <c r="DKT13" s="62"/>
      <c r="DKU13" s="62"/>
      <c r="DKV13" s="62"/>
      <c r="DKW13" s="62"/>
      <c r="DKX13" s="62"/>
      <c r="DKY13" s="62"/>
      <c r="DKZ13" s="62"/>
      <c r="DLA13" s="62"/>
      <c r="DLB13" s="62"/>
      <c r="DLC13" s="62"/>
      <c r="DLD13" s="62"/>
      <c r="DLE13" s="62"/>
      <c r="DLF13" s="62"/>
      <c r="DLG13" s="62"/>
      <c r="DLH13" s="62"/>
      <c r="DLI13" s="62"/>
      <c r="DLJ13" s="62"/>
      <c r="DLK13" s="62"/>
      <c r="DLL13" s="62"/>
      <c r="DLM13" s="62"/>
      <c r="DLN13" s="62"/>
      <c r="DLO13" s="62"/>
      <c r="DLP13" s="62"/>
      <c r="DLQ13" s="62"/>
      <c r="DLR13" s="62"/>
      <c r="DLS13" s="62"/>
      <c r="DLT13" s="62"/>
      <c r="DLU13" s="62"/>
      <c r="DLV13" s="62"/>
      <c r="DLW13" s="62"/>
      <c r="DLX13" s="62"/>
      <c r="DLY13" s="62"/>
      <c r="DLZ13" s="62"/>
      <c r="DMA13" s="62"/>
      <c r="DMB13" s="62"/>
      <c r="DMC13" s="62"/>
      <c r="DMD13" s="62"/>
      <c r="DME13" s="62"/>
      <c r="DMF13" s="62"/>
      <c r="DMG13" s="62"/>
      <c r="DMH13" s="62"/>
      <c r="DMI13" s="62"/>
      <c r="DMJ13" s="62"/>
      <c r="DMK13" s="62"/>
      <c r="DML13" s="62"/>
      <c r="DMM13" s="62"/>
      <c r="DMN13" s="62"/>
      <c r="DMO13" s="62"/>
      <c r="DMP13" s="62"/>
      <c r="DMQ13" s="62"/>
      <c r="DMR13" s="62"/>
      <c r="DMS13" s="62"/>
      <c r="DMT13" s="62"/>
      <c r="DMU13" s="62"/>
      <c r="DMV13" s="62"/>
      <c r="DMW13" s="62"/>
      <c r="DMX13" s="62"/>
      <c r="DMY13" s="62"/>
      <c r="DMZ13" s="62"/>
      <c r="DNA13" s="62"/>
      <c r="DNB13" s="62"/>
      <c r="DNC13" s="62"/>
      <c r="DND13" s="62"/>
      <c r="DNE13" s="62"/>
      <c r="DNF13" s="62"/>
      <c r="DNG13" s="62"/>
      <c r="DNH13" s="62"/>
      <c r="DNI13" s="62"/>
      <c r="DNJ13" s="62"/>
      <c r="DNK13" s="62"/>
      <c r="DNL13" s="62"/>
      <c r="DNM13" s="62"/>
      <c r="DNN13" s="62"/>
      <c r="DNO13" s="62"/>
      <c r="DNP13" s="62"/>
      <c r="DNQ13" s="62"/>
      <c r="DNR13" s="62"/>
      <c r="DNS13" s="62"/>
      <c r="DNT13" s="62"/>
      <c r="DNU13" s="62"/>
      <c r="DNV13" s="62"/>
      <c r="DNW13" s="62"/>
      <c r="DNX13" s="62"/>
      <c r="DNY13" s="62"/>
      <c r="DNZ13" s="62"/>
      <c r="DOA13" s="62"/>
      <c r="DOB13" s="62"/>
      <c r="DOC13" s="62"/>
      <c r="DOD13" s="62"/>
      <c r="DOE13" s="62"/>
      <c r="DOF13" s="62"/>
      <c r="DOG13" s="62"/>
      <c r="DOH13" s="62"/>
      <c r="DOI13" s="62"/>
      <c r="DOJ13" s="62"/>
      <c r="DOK13" s="62"/>
      <c r="DOL13" s="62"/>
      <c r="DOM13" s="62"/>
      <c r="DON13" s="62"/>
      <c r="DOO13" s="62"/>
      <c r="DOP13" s="62"/>
      <c r="DOQ13" s="62"/>
      <c r="DOR13" s="62"/>
      <c r="DOS13" s="62"/>
      <c r="DOT13" s="62"/>
      <c r="DOU13" s="62"/>
      <c r="DOV13" s="62"/>
      <c r="DOW13" s="62"/>
      <c r="DOX13" s="62"/>
      <c r="DOY13" s="62"/>
      <c r="DOZ13" s="62"/>
      <c r="DPA13" s="62"/>
      <c r="DPB13" s="62"/>
      <c r="DPC13" s="62"/>
      <c r="DPD13" s="62"/>
      <c r="DPE13" s="62"/>
      <c r="DPF13" s="62"/>
      <c r="DPG13" s="62"/>
      <c r="DPH13" s="62"/>
      <c r="DPI13" s="62"/>
      <c r="DPJ13" s="62"/>
      <c r="DPK13" s="62"/>
      <c r="DPL13" s="62"/>
      <c r="DPM13" s="62"/>
      <c r="DPN13" s="62"/>
      <c r="DPO13" s="62"/>
      <c r="DPP13" s="62"/>
      <c r="DPQ13" s="62"/>
      <c r="DPR13" s="62"/>
      <c r="DPS13" s="62"/>
      <c r="DPT13" s="62"/>
      <c r="DPU13" s="62"/>
      <c r="DPV13" s="62"/>
      <c r="DPW13" s="62"/>
      <c r="DPX13" s="62"/>
      <c r="DPY13" s="62"/>
      <c r="DPZ13" s="62"/>
      <c r="DQA13" s="62"/>
      <c r="DQB13" s="62"/>
      <c r="DQC13" s="62"/>
      <c r="DQD13" s="62"/>
      <c r="DQE13" s="62"/>
      <c r="DQF13" s="62"/>
      <c r="DQG13" s="62"/>
      <c r="DQH13" s="62"/>
      <c r="DQI13" s="62"/>
      <c r="DQJ13" s="62"/>
      <c r="DQK13" s="62"/>
      <c r="DQL13" s="62"/>
      <c r="DQM13" s="62"/>
      <c r="DQN13" s="62"/>
      <c r="DQO13" s="62"/>
      <c r="DQP13" s="62"/>
      <c r="DQQ13" s="62"/>
      <c r="DQR13" s="62"/>
      <c r="DQS13" s="62"/>
      <c r="DQT13" s="62"/>
      <c r="DQU13" s="62"/>
      <c r="DQV13" s="62"/>
      <c r="DQW13" s="62"/>
      <c r="DQX13" s="62"/>
      <c r="DQY13" s="62"/>
      <c r="DQZ13" s="62"/>
      <c r="DRA13" s="62"/>
      <c r="DRB13" s="62"/>
      <c r="DRC13" s="62"/>
      <c r="DRD13" s="62"/>
      <c r="DRE13" s="62"/>
      <c r="DRF13" s="62"/>
      <c r="DRG13" s="62"/>
      <c r="DRH13" s="62"/>
      <c r="DRI13" s="62"/>
      <c r="DRJ13" s="62"/>
      <c r="DRK13" s="62"/>
      <c r="DRL13" s="62"/>
      <c r="DRM13" s="62"/>
      <c r="DRN13" s="62"/>
      <c r="DRO13" s="62"/>
      <c r="DRP13" s="62"/>
      <c r="DRQ13" s="62"/>
      <c r="DRR13" s="62"/>
      <c r="DRS13" s="62"/>
      <c r="DRT13" s="62"/>
      <c r="DRU13" s="62"/>
      <c r="DRV13" s="62"/>
      <c r="DRW13" s="62"/>
      <c r="DRX13" s="62"/>
      <c r="DRY13" s="62"/>
      <c r="DRZ13" s="62"/>
      <c r="DSA13" s="62"/>
      <c r="DSB13" s="62"/>
      <c r="DSC13" s="62"/>
      <c r="DSD13" s="62"/>
      <c r="DSE13" s="62"/>
      <c r="DSF13" s="62"/>
      <c r="DSG13" s="62"/>
      <c r="DSH13" s="62"/>
      <c r="DSI13" s="62"/>
      <c r="DSJ13" s="62"/>
      <c r="DSK13" s="62"/>
      <c r="DSL13" s="62"/>
      <c r="DSM13" s="62"/>
      <c r="DSN13" s="62"/>
      <c r="DSO13" s="62"/>
      <c r="DSP13" s="62"/>
      <c r="DSQ13" s="62"/>
      <c r="DSR13" s="62"/>
      <c r="DSS13" s="62"/>
      <c r="DST13" s="62"/>
      <c r="DSU13" s="62"/>
      <c r="DSV13" s="62"/>
      <c r="DSW13" s="62"/>
      <c r="DSX13" s="62"/>
      <c r="DSY13" s="62"/>
      <c r="DSZ13" s="62"/>
      <c r="DTA13" s="62"/>
      <c r="DTB13" s="62"/>
      <c r="DTC13" s="62"/>
      <c r="DTD13" s="62"/>
      <c r="DTE13" s="62"/>
      <c r="DTF13" s="62"/>
      <c r="DTG13" s="62"/>
      <c r="DTH13" s="62"/>
      <c r="DTI13" s="62"/>
      <c r="DTJ13" s="62"/>
      <c r="DTK13" s="62"/>
      <c r="DTL13" s="62"/>
      <c r="DTM13" s="62"/>
      <c r="DTN13" s="62"/>
      <c r="DTO13" s="62"/>
      <c r="DTP13" s="62"/>
      <c r="DTQ13" s="62"/>
      <c r="DTR13" s="62"/>
      <c r="DTS13" s="62"/>
      <c r="DTT13" s="62"/>
      <c r="DTU13" s="62"/>
      <c r="DTV13" s="62"/>
      <c r="DTW13" s="62"/>
      <c r="DTX13" s="62"/>
      <c r="DTY13" s="62"/>
      <c r="DTZ13" s="62"/>
      <c r="DUA13" s="62"/>
      <c r="DUB13" s="62"/>
      <c r="DUC13" s="62"/>
      <c r="DUD13" s="62"/>
      <c r="DUE13" s="62"/>
      <c r="DUF13" s="62"/>
      <c r="DUG13" s="62"/>
      <c r="DUH13" s="62"/>
      <c r="DUI13" s="62"/>
      <c r="DUJ13" s="62"/>
      <c r="DUK13" s="62"/>
      <c r="DUL13" s="62"/>
      <c r="DUM13" s="62"/>
      <c r="DUN13" s="62"/>
      <c r="DUO13" s="62"/>
      <c r="DUP13" s="62"/>
      <c r="DUQ13" s="62"/>
      <c r="DUR13" s="62"/>
      <c r="DUS13" s="62"/>
      <c r="DUT13" s="62"/>
      <c r="DUU13" s="62"/>
      <c r="DUV13" s="62"/>
      <c r="DUW13" s="62"/>
      <c r="DUX13" s="62"/>
      <c r="DUY13" s="62"/>
      <c r="DUZ13" s="62"/>
      <c r="DVA13" s="62"/>
      <c r="DVB13" s="62"/>
      <c r="DVC13" s="62"/>
      <c r="DVD13" s="62"/>
      <c r="DVE13" s="62"/>
      <c r="DVF13" s="62"/>
      <c r="DVG13" s="62"/>
      <c r="DVH13" s="62"/>
      <c r="DVI13" s="62"/>
      <c r="DVJ13" s="62"/>
      <c r="DVK13" s="62"/>
      <c r="DVL13" s="62"/>
      <c r="DVM13" s="62"/>
      <c r="DVN13" s="62"/>
      <c r="DVO13" s="62"/>
      <c r="DVP13" s="62"/>
      <c r="DVQ13" s="62"/>
      <c r="DVR13" s="62"/>
      <c r="DVS13" s="62"/>
      <c r="DVT13" s="62"/>
      <c r="DVU13" s="62"/>
      <c r="DVV13" s="62"/>
      <c r="DVW13" s="62"/>
      <c r="DVX13" s="62"/>
      <c r="DVY13" s="62"/>
      <c r="DVZ13" s="62"/>
      <c r="DWA13" s="62"/>
      <c r="DWB13" s="62"/>
      <c r="DWC13" s="62"/>
      <c r="DWD13" s="62"/>
      <c r="DWE13" s="62"/>
      <c r="DWF13" s="62"/>
      <c r="DWG13" s="62"/>
      <c r="DWH13" s="62"/>
      <c r="DWI13" s="62"/>
      <c r="DWJ13" s="62"/>
      <c r="DWK13" s="62"/>
      <c r="DWL13" s="62"/>
      <c r="DWM13" s="62"/>
      <c r="DWN13" s="62"/>
      <c r="DWO13" s="62"/>
      <c r="DWP13" s="62"/>
      <c r="DWQ13" s="62"/>
      <c r="DWR13" s="62"/>
      <c r="DWS13" s="62"/>
      <c r="DWT13" s="62"/>
      <c r="DWU13" s="62"/>
      <c r="DWV13" s="62"/>
      <c r="DWW13" s="62"/>
      <c r="DWX13" s="62"/>
      <c r="DWY13" s="62"/>
      <c r="DWZ13" s="62"/>
      <c r="DXA13" s="62"/>
      <c r="DXB13" s="62"/>
      <c r="DXC13" s="62"/>
      <c r="DXD13" s="62"/>
      <c r="DXE13" s="62"/>
      <c r="DXF13" s="62"/>
      <c r="DXG13" s="62"/>
      <c r="DXH13" s="62"/>
      <c r="DXI13" s="62"/>
      <c r="DXJ13" s="62"/>
      <c r="DXK13" s="62"/>
      <c r="DXL13" s="62"/>
      <c r="DXM13" s="62"/>
      <c r="DXN13" s="62"/>
      <c r="DXO13" s="62"/>
      <c r="DXP13" s="62"/>
      <c r="DXQ13" s="62"/>
      <c r="DXR13" s="62"/>
      <c r="DXS13" s="62"/>
      <c r="DXT13" s="62"/>
      <c r="DXU13" s="62"/>
      <c r="DXV13" s="62"/>
      <c r="DXW13" s="62"/>
      <c r="DXX13" s="62"/>
      <c r="DXY13" s="62"/>
      <c r="DXZ13" s="62"/>
      <c r="DYA13" s="62"/>
      <c r="DYB13" s="62"/>
      <c r="DYC13" s="62"/>
      <c r="DYD13" s="62"/>
      <c r="DYE13" s="62"/>
      <c r="DYF13" s="62"/>
      <c r="DYG13" s="62"/>
      <c r="DYH13" s="62"/>
      <c r="DYI13" s="62"/>
      <c r="DYJ13" s="62"/>
      <c r="DYK13" s="62"/>
      <c r="DYL13" s="62"/>
      <c r="DYM13" s="62"/>
      <c r="DYN13" s="62"/>
      <c r="DYO13" s="62"/>
      <c r="DYP13" s="62"/>
      <c r="DYQ13" s="62"/>
      <c r="DYR13" s="62"/>
      <c r="DYS13" s="62"/>
      <c r="DYT13" s="62"/>
      <c r="DYU13" s="62"/>
      <c r="DYV13" s="62"/>
      <c r="DYW13" s="62"/>
      <c r="DYX13" s="62"/>
      <c r="DYY13" s="62"/>
      <c r="DYZ13" s="62"/>
      <c r="DZA13" s="62"/>
      <c r="DZB13" s="62"/>
      <c r="DZC13" s="62"/>
      <c r="DZD13" s="62"/>
      <c r="DZE13" s="62"/>
      <c r="DZF13" s="62"/>
      <c r="DZG13" s="62"/>
      <c r="DZH13" s="62"/>
      <c r="DZI13" s="62"/>
      <c r="DZJ13" s="62"/>
      <c r="DZK13" s="62"/>
      <c r="DZL13" s="62"/>
      <c r="DZM13" s="62"/>
      <c r="DZN13" s="62"/>
      <c r="DZO13" s="62"/>
      <c r="DZP13" s="62"/>
      <c r="DZQ13" s="62"/>
      <c r="DZR13" s="62"/>
      <c r="DZS13" s="62"/>
      <c r="DZT13" s="62"/>
      <c r="DZU13" s="62"/>
      <c r="DZV13" s="62"/>
      <c r="DZW13" s="62"/>
      <c r="DZX13" s="62"/>
      <c r="DZY13" s="62"/>
      <c r="DZZ13" s="62"/>
      <c r="EAA13" s="62"/>
      <c r="EAB13" s="62"/>
      <c r="EAC13" s="62"/>
      <c r="EAD13" s="62"/>
      <c r="EAE13" s="62"/>
      <c r="EAF13" s="62"/>
      <c r="EAG13" s="62"/>
      <c r="EAH13" s="62"/>
      <c r="EAI13" s="62"/>
      <c r="EAJ13" s="62"/>
      <c r="EAK13" s="62"/>
      <c r="EAL13" s="62"/>
      <c r="EAM13" s="62"/>
      <c r="EAN13" s="62"/>
      <c r="EAO13" s="62"/>
      <c r="EAP13" s="62"/>
      <c r="EAQ13" s="62"/>
      <c r="EAR13" s="62"/>
      <c r="EAS13" s="62"/>
      <c r="EAT13" s="62"/>
      <c r="EAU13" s="62"/>
      <c r="EAV13" s="62"/>
      <c r="EAW13" s="62"/>
      <c r="EAX13" s="62"/>
      <c r="EAY13" s="62"/>
      <c r="EAZ13" s="62"/>
      <c r="EBA13" s="62"/>
      <c r="EBB13" s="62"/>
      <c r="EBC13" s="62"/>
      <c r="EBD13" s="62"/>
      <c r="EBE13" s="62"/>
      <c r="EBF13" s="62"/>
      <c r="EBG13" s="62"/>
      <c r="EBH13" s="62"/>
      <c r="EBI13" s="62"/>
      <c r="EBJ13" s="62"/>
      <c r="EBK13" s="62"/>
      <c r="EBL13" s="62"/>
      <c r="EBM13" s="62"/>
      <c r="EBN13" s="62"/>
      <c r="EBO13" s="62"/>
      <c r="EBP13" s="62"/>
      <c r="EBQ13" s="62"/>
      <c r="EBR13" s="62"/>
      <c r="EBS13" s="62"/>
      <c r="EBT13" s="62"/>
      <c r="EBU13" s="62"/>
      <c r="EBV13" s="62"/>
      <c r="EBW13" s="62"/>
      <c r="EBX13" s="62"/>
      <c r="EBY13" s="62"/>
      <c r="EBZ13" s="62"/>
      <c r="ECA13" s="62"/>
      <c r="ECB13" s="62"/>
      <c r="ECC13" s="62"/>
      <c r="ECD13" s="62"/>
      <c r="ECE13" s="62"/>
      <c r="ECF13" s="62"/>
      <c r="ECG13" s="62"/>
      <c r="ECH13" s="62"/>
      <c r="ECI13" s="62"/>
      <c r="ECJ13" s="62"/>
      <c r="ECK13" s="62"/>
      <c r="ECL13" s="62"/>
      <c r="ECM13" s="62"/>
      <c r="ECN13" s="62"/>
      <c r="ECO13" s="62"/>
      <c r="ECP13" s="62"/>
      <c r="ECQ13" s="62"/>
      <c r="ECR13" s="62"/>
      <c r="ECS13" s="62"/>
      <c r="ECT13" s="62"/>
      <c r="ECU13" s="62"/>
      <c r="ECV13" s="62"/>
      <c r="ECW13" s="62"/>
      <c r="ECX13" s="62"/>
      <c r="ECY13" s="62"/>
      <c r="ECZ13" s="62"/>
      <c r="EDA13" s="62"/>
      <c r="EDB13" s="62"/>
      <c r="EDC13" s="62"/>
      <c r="EDD13" s="62"/>
      <c r="EDE13" s="62"/>
      <c r="EDF13" s="62"/>
      <c r="EDG13" s="62"/>
      <c r="EDH13" s="62"/>
      <c r="EDI13" s="62"/>
      <c r="EDJ13" s="62"/>
      <c r="EDK13" s="62"/>
      <c r="EDL13" s="62"/>
      <c r="EDM13" s="62"/>
      <c r="EDN13" s="62"/>
      <c r="EDO13" s="62"/>
      <c r="EDP13" s="62"/>
      <c r="EDQ13" s="62"/>
      <c r="EDR13" s="62"/>
      <c r="EDS13" s="62"/>
      <c r="EDT13" s="62"/>
      <c r="EDU13" s="62"/>
      <c r="EDV13" s="62"/>
      <c r="EDW13" s="62"/>
      <c r="EDX13" s="62"/>
      <c r="EDY13" s="62"/>
      <c r="EDZ13" s="62"/>
      <c r="EEA13" s="62"/>
      <c r="EEB13" s="62"/>
      <c r="EEC13" s="62"/>
      <c r="EED13" s="62"/>
      <c r="EEE13" s="62"/>
      <c r="EEF13" s="62"/>
      <c r="EEG13" s="62"/>
      <c r="EEH13" s="62"/>
      <c r="EEI13" s="62"/>
      <c r="EEJ13" s="62"/>
      <c r="EEK13" s="62"/>
      <c r="EEL13" s="62"/>
      <c r="EEM13" s="62"/>
      <c r="EEN13" s="62"/>
      <c r="EEO13" s="62"/>
      <c r="EEP13" s="62"/>
      <c r="EEQ13" s="62"/>
      <c r="EER13" s="62"/>
      <c r="EES13" s="62"/>
      <c r="EET13" s="62"/>
      <c r="EEU13" s="62"/>
      <c r="EEV13" s="62"/>
      <c r="EEW13" s="62"/>
      <c r="EEX13" s="62"/>
      <c r="EEY13" s="62"/>
      <c r="EEZ13" s="62"/>
      <c r="EFA13" s="62"/>
      <c r="EFB13" s="62"/>
      <c r="EFC13" s="62"/>
      <c r="EFD13" s="62"/>
      <c r="EFE13" s="62"/>
      <c r="EFF13" s="62"/>
      <c r="EFG13" s="62"/>
      <c r="EFH13" s="62"/>
      <c r="EFI13" s="62"/>
      <c r="EFJ13" s="62"/>
      <c r="EFK13" s="62"/>
      <c r="EFL13" s="62"/>
      <c r="EFM13" s="62"/>
      <c r="EFN13" s="62"/>
      <c r="EFO13" s="62"/>
      <c r="EFP13" s="62"/>
      <c r="EFQ13" s="62"/>
      <c r="EFR13" s="62"/>
      <c r="EFS13" s="62"/>
      <c r="EFT13" s="62"/>
      <c r="EFU13" s="62"/>
      <c r="EFV13" s="62"/>
      <c r="EFW13" s="62"/>
      <c r="EFX13" s="62"/>
      <c r="EFY13" s="62"/>
      <c r="EFZ13" s="62"/>
      <c r="EGA13" s="62"/>
      <c r="EGB13" s="62"/>
      <c r="EGC13" s="62"/>
      <c r="EGD13" s="62"/>
      <c r="EGE13" s="62"/>
      <c r="EGF13" s="62"/>
      <c r="EGG13" s="62"/>
      <c r="EGH13" s="62"/>
      <c r="EGI13" s="62"/>
      <c r="EGJ13" s="62"/>
      <c r="EGK13" s="62"/>
      <c r="EGL13" s="62"/>
      <c r="EGM13" s="62"/>
      <c r="EGN13" s="62"/>
      <c r="EGO13" s="62"/>
      <c r="EGP13" s="62"/>
      <c r="EGQ13" s="62"/>
      <c r="EGR13" s="62"/>
      <c r="EGS13" s="62"/>
      <c r="EGT13" s="62"/>
      <c r="EGU13" s="62"/>
      <c r="EGV13" s="62"/>
      <c r="EGW13" s="62"/>
      <c r="EGX13" s="62"/>
      <c r="EGY13" s="62"/>
      <c r="EGZ13" s="62"/>
      <c r="EHA13" s="62"/>
      <c r="EHB13" s="62"/>
      <c r="EHC13" s="62"/>
      <c r="EHD13" s="62"/>
      <c r="EHE13" s="62"/>
      <c r="EHF13" s="62"/>
      <c r="EHG13" s="62"/>
      <c r="EHH13" s="62"/>
      <c r="EHI13" s="62"/>
      <c r="EHJ13" s="62"/>
      <c r="EHK13" s="62"/>
      <c r="EHL13" s="62"/>
      <c r="EHM13" s="62"/>
      <c r="EHN13" s="62"/>
      <c r="EHO13" s="62"/>
      <c r="EHP13" s="62"/>
      <c r="EHQ13" s="62"/>
      <c r="EHR13" s="62"/>
      <c r="EHS13" s="62"/>
      <c r="EHT13" s="62"/>
      <c r="EHU13" s="62"/>
      <c r="EHV13" s="62"/>
      <c r="EHW13" s="62"/>
      <c r="EHX13" s="62"/>
      <c r="EHY13" s="62"/>
      <c r="EHZ13" s="62"/>
      <c r="EIA13" s="62"/>
      <c r="EIB13" s="62"/>
      <c r="EIC13" s="62"/>
      <c r="EID13" s="62"/>
      <c r="EIE13" s="62"/>
      <c r="EIF13" s="62"/>
      <c r="EIG13" s="62"/>
      <c r="EIH13" s="62"/>
      <c r="EII13" s="62"/>
      <c r="EIJ13" s="62"/>
      <c r="EIK13" s="62"/>
      <c r="EIL13" s="62"/>
      <c r="EIM13" s="62"/>
      <c r="EIN13" s="62"/>
      <c r="EIO13" s="62"/>
      <c r="EIP13" s="62"/>
      <c r="EIQ13" s="62"/>
      <c r="EIR13" s="62"/>
      <c r="EIS13" s="62"/>
      <c r="EIT13" s="62"/>
      <c r="EIU13" s="62"/>
      <c r="EIV13" s="62"/>
      <c r="EIW13" s="62"/>
      <c r="EIX13" s="62"/>
      <c r="EIY13" s="62"/>
      <c r="EIZ13" s="62"/>
      <c r="EJA13" s="62"/>
      <c r="EJB13" s="62"/>
      <c r="EJC13" s="62"/>
      <c r="EJD13" s="62"/>
      <c r="EJE13" s="62"/>
      <c r="EJF13" s="62"/>
      <c r="EJG13" s="62"/>
      <c r="EJH13" s="62"/>
      <c r="EJI13" s="62"/>
      <c r="EJJ13" s="62"/>
      <c r="EJK13" s="62"/>
      <c r="EJL13" s="62"/>
      <c r="EJM13" s="62"/>
      <c r="EJN13" s="62"/>
      <c r="EJO13" s="62"/>
      <c r="EJP13" s="62"/>
      <c r="EJQ13" s="62"/>
      <c r="EJR13" s="62"/>
      <c r="EJS13" s="62"/>
      <c r="EJT13" s="62"/>
      <c r="EJU13" s="62"/>
      <c r="EJV13" s="62"/>
      <c r="EJW13" s="62"/>
      <c r="EJX13" s="62"/>
      <c r="EJY13" s="62"/>
      <c r="EJZ13" s="62"/>
      <c r="EKA13" s="62"/>
      <c r="EKB13" s="62"/>
      <c r="EKC13" s="62"/>
      <c r="EKD13" s="62"/>
      <c r="EKE13" s="62"/>
      <c r="EKF13" s="62"/>
      <c r="EKG13" s="62"/>
      <c r="EKH13" s="62"/>
      <c r="EKI13" s="62"/>
      <c r="EKJ13" s="62"/>
      <c r="EKK13" s="62"/>
      <c r="EKL13" s="62"/>
      <c r="EKM13" s="62"/>
      <c r="EKN13" s="62"/>
      <c r="EKO13" s="62"/>
      <c r="EKP13" s="62"/>
      <c r="EKQ13" s="62"/>
      <c r="EKR13" s="62"/>
      <c r="EKS13" s="62"/>
      <c r="EKT13" s="62"/>
      <c r="EKU13" s="62"/>
      <c r="EKV13" s="62"/>
      <c r="EKW13" s="62"/>
      <c r="EKX13" s="62"/>
      <c r="EKY13" s="62"/>
      <c r="EKZ13" s="62"/>
      <c r="ELA13" s="62"/>
      <c r="ELB13" s="62"/>
      <c r="ELC13" s="62"/>
      <c r="ELD13" s="62"/>
      <c r="ELE13" s="62"/>
      <c r="ELF13" s="62"/>
      <c r="ELG13" s="62"/>
      <c r="ELH13" s="62"/>
      <c r="ELI13" s="62"/>
      <c r="ELJ13" s="62"/>
      <c r="ELK13" s="62"/>
      <c r="ELL13" s="62"/>
      <c r="ELM13" s="62"/>
      <c r="ELN13" s="62"/>
      <c r="ELO13" s="62"/>
      <c r="ELP13" s="62"/>
      <c r="ELQ13" s="62"/>
      <c r="ELR13" s="62"/>
      <c r="ELS13" s="62"/>
      <c r="ELT13" s="62"/>
      <c r="ELU13" s="62"/>
      <c r="ELV13" s="62"/>
      <c r="ELW13" s="62"/>
      <c r="ELX13" s="62"/>
      <c r="ELY13" s="62"/>
      <c r="ELZ13" s="62"/>
      <c r="EMA13" s="62"/>
      <c r="EMB13" s="62"/>
      <c r="EMC13" s="62"/>
      <c r="EMD13" s="62"/>
      <c r="EME13" s="62"/>
      <c r="EMF13" s="62"/>
      <c r="EMG13" s="62"/>
      <c r="EMH13" s="62"/>
      <c r="EMI13" s="62"/>
      <c r="EMJ13" s="62"/>
      <c r="EMK13" s="62"/>
      <c r="EML13" s="62"/>
      <c r="EMM13" s="62"/>
      <c r="EMN13" s="62"/>
      <c r="EMO13" s="62"/>
      <c r="EMP13" s="62"/>
      <c r="EMQ13" s="62"/>
      <c r="EMR13" s="62"/>
      <c r="EMS13" s="62"/>
      <c r="EMT13" s="62"/>
      <c r="EMU13" s="62"/>
      <c r="EMV13" s="62"/>
      <c r="EMW13" s="62"/>
      <c r="EMX13" s="62"/>
      <c r="EMY13" s="62"/>
      <c r="EMZ13" s="62"/>
      <c r="ENA13" s="62"/>
      <c r="ENB13" s="62"/>
      <c r="ENC13" s="62"/>
      <c r="END13" s="62"/>
      <c r="ENE13" s="62"/>
      <c r="ENF13" s="62"/>
      <c r="ENG13" s="62"/>
      <c r="ENH13" s="62"/>
      <c r="ENI13" s="62"/>
      <c r="ENJ13" s="62"/>
      <c r="ENK13" s="62"/>
      <c r="ENL13" s="62"/>
      <c r="ENM13" s="62"/>
      <c r="ENN13" s="62"/>
      <c r="ENO13" s="62"/>
      <c r="ENP13" s="62"/>
      <c r="ENQ13" s="62"/>
      <c r="ENR13" s="62"/>
      <c r="ENS13" s="62"/>
      <c r="ENT13" s="62"/>
      <c r="ENU13" s="62"/>
      <c r="ENV13" s="62"/>
      <c r="ENW13" s="62"/>
      <c r="ENX13" s="62"/>
      <c r="ENY13" s="62"/>
      <c r="ENZ13" s="62"/>
      <c r="EOA13" s="62"/>
      <c r="EOB13" s="62"/>
      <c r="EOC13" s="62"/>
      <c r="EOD13" s="62"/>
      <c r="EOE13" s="62"/>
      <c r="EOF13" s="62"/>
      <c r="EOG13" s="62"/>
      <c r="EOH13" s="62"/>
      <c r="EOI13" s="62"/>
      <c r="EOJ13" s="62"/>
      <c r="EOK13" s="62"/>
      <c r="EOL13" s="62"/>
      <c r="EOM13" s="62"/>
      <c r="EON13" s="62"/>
      <c r="EOO13" s="62"/>
      <c r="EOP13" s="62"/>
      <c r="EOQ13" s="62"/>
      <c r="EOR13" s="62"/>
      <c r="EOS13" s="62"/>
      <c r="EOT13" s="62"/>
      <c r="EOU13" s="62"/>
      <c r="EOV13" s="62"/>
      <c r="EOW13" s="62"/>
      <c r="EOX13" s="62"/>
      <c r="EOY13" s="62"/>
      <c r="EOZ13" s="62"/>
      <c r="EPA13" s="62"/>
      <c r="EPB13" s="62"/>
      <c r="EPC13" s="62"/>
      <c r="EPD13" s="62"/>
      <c r="EPE13" s="62"/>
      <c r="EPF13" s="62"/>
      <c r="EPG13" s="62"/>
      <c r="EPH13" s="62"/>
      <c r="EPI13" s="62"/>
      <c r="EPJ13" s="62"/>
      <c r="EPK13" s="62"/>
      <c r="EPL13" s="62"/>
      <c r="EPM13" s="62"/>
      <c r="EPN13" s="62"/>
      <c r="EPO13" s="62"/>
      <c r="EPP13" s="62"/>
      <c r="EPQ13" s="62"/>
      <c r="EPR13" s="62"/>
      <c r="EPS13" s="62"/>
      <c r="EPT13" s="62"/>
      <c r="EPU13" s="62"/>
      <c r="EPV13" s="62"/>
      <c r="EPW13" s="62"/>
      <c r="EPX13" s="62"/>
      <c r="EPY13" s="62"/>
      <c r="EPZ13" s="62"/>
      <c r="EQA13" s="62"/>
      <c r="EQB13" s="62"/>
      <c r="EQC13" s="62"/>
      <c r="EQD13" s="62"/>
      <c r="EQE13" s="62"/>
      <c r="EQF13" s="62"/>
      <c r="EQG13" s="62"/>
      <c r="EQH13" s="62"/>
      <c r="EQI13" s="62"/>
      <c r="EQJ13" s="62"/>
      <c r="EQK13" s="62"/>
      <c r="EQL13" s="62"/>
      <c r="EQM13" s="62"/>
      <c r="EQN13" s="62"/>
      <c r="EQO13" s="62"/>
      <c r="EQP13" s="62"/>
      <c r="EQQ13" s="62"/>
      <c r="EQR13" s="62"/>
      <c r="EQS13" s="62"/>
      <c r="EQT13" s="62"/>
      <c r="EQU13" s="62"/>
      <c r="EQV13" s="62"/>
      <c r="EQW13" s="62"/>
      <c r="EQX13" s="62"/>
      <c r="EQY13" s="62"/>
      <c r="EQZ13" s="62"/>
      <c r="ERA13" s="62"/>
      <c r="ERB13" s="62"/>
      <c r="ERC13" s="62"/>
      <c r="ERD13" s="62"/>
      <c r="ERE13" s="62"/>
      <c r="ERF13" s="62"/>
      <c r="ERG13" s="62"/>
      <c r="ERH13" s="62"/>
      <c r="ERI13" s="62"/>
      <c r="ERJ13" s="62"/>
      <c r="ERK13" s="62"/>
      <c r="ERL13" s="62"/>
      <c r="ERM13" s="62"/>
      <c r="ERN13" s="62"/>
      <c r="ERO13" s="62"/>
      <c r="ERP13" s="62"/>
      <c r="ERQ13" s="62"/>
      <c r="ERR13" s="62"/>
      <c r="ERS13" s="62"/>
      <c r="ERT13" s="62"/>
      <c r="ERU13" s="62"/>
      <c r="ERV13" s="62"/>
      <c r="ERW13" s="62"/>
      <c r="ERX13" s="62"/>
      <c r="ERY13" s="62"/>
      <c r="ERZ13" s="62"/>
      <c r="ESA13" s="62"/>
      <c r="ESB13" s="62"/>
      <c r="ESC13" s="62"/>
      <c r="ESD13" s="62"/>
      <c r="ESE13" s="62"/>
      <c r="ESF13" s="62"/>
      <c r="ESG13" s="62"/>
      <c r="ESH13" s="62"/>
      <c r="ESI13" s="62"/>
      <c r="ESJ13" s="62"/>
      <c r="ESK13" s="62"/>
      <c r="ESL13" s="62"/>
      <c r="ESM13" s="62"/>
      <c r="ESN13" s="62"/>
      <c r="ESO13" s="62"/>
      <c r="ESP13" s="62"/>
      <c r="ESQ13" s="62"/>
      <c r="ESR13" s="62"/>
      <c r="ESS13" s="62"/>
      <c r="EST13" s="62"/>
      <c r="ESU13" s="62"/>
      <c r="ESV13" s="62"/>
      <c r="ESW13" s="62"/>
      <c r="ESX13" s="62"/>
      <c r="ESY13" s="62"/>
      <c r="ESZ13" s="62"/>
      <c r="ETA13" s="62"/>
      <c r="ETB13" s="62"/>
      <c r="ETC13" s="62"/>
      <c r="ETD13" s="62"/>
      <c r="ETE13" s="62"/>
      <c r="ETF13" s="62"/>
      <c r="ETG13" s="62"/>
      <c r="ETH13" s="62"/>
      <c r="ETI13" s="62"/>
      <c r="ETJ13" s="62"/>
      <c r="ETK13" s="62"/>
      <c r="ETL13" s="62"/>
      <c r="ETM13" s="62"/>
      <c r="ETN13" s="62"/>
      <c r="ETO13" s="62"/>
      <c r="ETP13" s="62"/>
      <c r="ETQ13" s="62"/>
      <c r="ETR13" s="62"/>
      <c r="ETS13" s="62"/>
      <c r="ETT13" s="62"/>
      <c r="ETU13" s="62"/>
      <c r="ETV13" s="62"/>
      <c r="ETW13" s="62"/>
      <c r="ETX13" s="62"/>
      <c r="ETY13" s="62"/>
      <c r="ETZ13" s="62"/>
      <c r="EUA13" s="62"/>
      <c r="EUB13" s="62"/>
      <c r="EUC13" s="62"/>
      <c r="EUD13" s="62"/>
      <c r="EUE13" s="62"/>
      <c r="EUF13" s="62"/>
      <c r="EUG13" s="62"/>
      <c r="EUH13" s="62"/>
      <c r="EUI13" s="62"/>
      <c r="EUJ13" s="62"/>
      <c r="EUK13" s="62"/>
      <c r="EUL13" s="62"/>
      <c r="EUM13" s="62"/>
      <c r="EUN13" s="62"/>
      <c r="EUO13" s="62"/>
      <c r="EUP13" s="62"/>
      <c r="EUQ13" s="62"/>
      <c r="EUR13" s="62"/>
      <c r="EUS13" s="62"/>
      <c r="EUT13" s="62"/>
      <c r="EUU13" s="62"/>
      <c r="EUV13" s="62"/>
      <c r="EUW13" s="62"/>
      <c r="EUX13" s="62"/>
      <c r="EUY13" s="62"/>
      <c r="EUZ13" s="62"/>
      <c r="EVA13" s="62"/>
      <c r="EVB13" s="62"/>
      <c r="EVC13" s="62"/>
      <c r="EVD13" s="62"/>
      <c r="EVE13" s="62"/>
      <c r="EVF13" s="62"/>
      <c r="EVG13" s="62"/>
      <c r="EVH13" s="62"/>
      <c r="EVI13" s="62"/>
      <c r="EVJ13" s="62"/>
      <c r="EVK13" s="62"/>
      <c r="EVL13" s="62"/>
      <c r="EVM13" s="62"/>
      <c r="EVN13" s="62"/>
      <c r="EVO13" s="62"/>
      <c r="EVP13" s="62"/>
      <c r="EVQ13" s="62"/>
      <c r="EVR13" s="62"/>
      <c r="EVS13" s="62"/>
      <c r="EVT13" s="62"/>
      <c r="EVU13" s="62"/>
      <c r="EVV13" s="62"/>
      <c r="EVW13" s="62"/>
      <c r="EVX13" s="62"/>
      <c r="EVY13" s="62"/>
      <c r="EVZ13" s="62"/>
      <c r="EWA13" s="62"/>
      <c r="EWB13" s="62"/>
      <c r="EWC13" s="62"/>
      <c r="EWD13" s="62"/>
      <c r="EWE13" s="62"/>
      <c r="EWF13" s="62"/>
      <c r="EWG13" s="62"/>
      <c r="EWH13" s="62"/>
      <c r="EWI13" s="62"/>
      <c r="EWJ13" s="62"/>
      <c r="EWK13" s="62"/>
      <c r="EWL13" s="62"/>
      <c r="EWM13" s="62"/>
      <c r="EWN13" s="62"/>
      <c r="EWO13" s="62"/>
      <c r="EWP13" s="62"/>
      <c r="EWQ13" s="62"/>
      <c r="EWR13" s="62"/>
      <c r="EWS13" s="62"/>
      <c r="EWT13" s="62"/>
      <c r="EWU13" s="62"/>
      <c r="EWV13" s="62"/>
      <c r="EWW13" s="62"/>
      <c r="EWX13" s="62"/>
      <c r="EWY13" s="62"/>
      <c r="EWZ13" s="62"/>
      <c r="EXA13" s="62"/>
      <c r="EXB13" s="62"/>
      <c r="EXC13" s="62"/>
      <c r="EXD13" s="62"/>
      <c r="EXE13" s="62"/>
      <c r="EXF13" s="62"/>
      <c r="EXG13" s="62"/>
      <c r="EXH13" s="62"/>
      <c r="EXI13" s="62"/>
      <c r="EXJ13" s="62"/>
      <c r="EXK13" s="62"/>
      <c r="EXL13" s="62"/>
      <c r="EXM13" s="62"/>
      <c r="EXN13" s="62"/>
      <c r="EXO13" s="62"/>
      <c r="EXP13" s="62"/>
      <c r="EXQ13" s="62"/>
      <c r="EXR13" s="62"/>
      <c r="EXS13" s="62"/>
      <c r="EXT13" s="62"/>
      <c r="EXU13" s="62"/>
      <c r="EXV13" s="62"/>
      <c r="EXW13" s="62"/>
      <c r="EXX13" s="62"/>
      <c r="EXY13" s="62"/>
      <c r="EXZ13" s="62"/>
      <c r="EYA13" s="62"/>
      <c r="EYB13" s="62"/>
      <c r="EYC13" s="62"/>
      <c r="EYD13" s="62"/>
      <c r="EYE13" s="62"/>
      <c r="EYF13" s="62"/>
      <c r="EYG13" s="62"/>
      <c r="EYH13" s="62"/>
      <c r="EYI13" s="62"/>
      <c r="EYJ13" s="62"/>
      <c r="EYK13" s="62"/>
      <c r="EYL13" s="62"/>
      <c r="EYM13" s="62"/>
      <c r="EYN13" s="62"/>
      <c r="EYO13" s="62"/>
      <c r="EYP13" s="62"/>
      <c r="EYQ13" s="62"/>
      <c r="EYR13" s="62"/>
      <c r="EYS13" s="62"/>
      <c r="EYT13" s="62"/>
      <c r="EYU13" s="62"/>
      <c r="EYV13" s="62"/>
      <c r="EYW13" s="62"/>
      <c r="EYX13" s="62"/>
      <c r="EYY13" s="62"/>
      <c r="EYZ13" s="62"/>
      <c r="EZA13" s="62"/>
      <c r="EZB13" s="62"/>
      <c r="EZC13" s="62"/>
      <c r="EZD13" s="62"/>
      <c r="EZE13" s="62"/>
      <c r="EZF13" s="62"/>
      <c r="EZG13" s="62"/>
      <c r="EZH13" s="62"/>
      <c r="EZI13" s="62"/>
      <c r="EZJ13" s="62"/>
      <c r="EZK13" s="62"/>
      <c r="EZL13" s="62"/>
      <c r="EZM13" s="62"/>
      <c r="EZN13" s="62"/>
      <c r="EZO13" s="62"/>
      <c r="EZP13" s="62"/>
      <c r="EZQ13" s="62"/>
      <c r="EZR13" s="62"/>
      <c r="EZS13" s="62"/>
      <c r="EZT13" s="62"/>
      <c r="EZU13" s="62"/>
      <c r="EZV13" s="62"/>
      <c r="EZW13" s="62"/>
      <c r="EZX13" s="62"/>
      <c r="EZY13" s="62"/>
      <c r="EZZ13" s="62"/>
      <c r="FAA13" s="62"/>
      <c r="FAB13" s="62"/>
      <c r="FAC13" s="62"/>
      <c r="FAD13" s="62"/>
      <c r="FAE13" s="62"/>
      <c r="FAF13" s="62"/>
      <c r="FAG13" s="62"/>
      <c r="FAH13" s="62"/>
      <c r="FAI13" s="62"/>
      <c r="FAJ13" s="62"/>
      <c r="FAK13" s="62"/>
      <c r="FAL13" s="62"/>
      <c r="FAM13" s="62"/>
      <c r="FAN13" s="62"/>
      <c r="FAO13" s="62"/>
      <c r="FAP13" s="62"/>
      <c r="FAQ13" s="62"/>
      <c r="FAR13" s="62"/>
      <c r="FAS13" s="62"/>
      <c r="FAT13" s="62"/>
      <c r="FAU13" s="62"/>
      <c r="FAV13" s="62"/>
      <c r="FAW13" s="62"/>
      <c r="FAX13" s="62"/>
      <c r="FAY13" s="62"/>
      <c r="FAZ13" s="62"/>
      <c r="FBA13" s="62"/>
      <c r="FBB13" s="62"/>
      <c r="FBC13" s="62"/>
      <c r="FBD13" s="62"/>
      <c r="FBE13" s="62"/>
      <c r="FBF13" s="62"/>
      <c r="FBG13" s="62"/>
      <c r="FBH13" s="62"/>
      <c r="FBI13" s="62"/>
      <c r="FBJ13" s="62"/>
      <c r="FBK13" s="62"/>
      <c r="FBL13" s="62"/>
      <c r="FBM13" s="62"/>
      <c r="FBN13" s="62"/>
      <c r="FBO13" s="62"/>
      <c r="FBP13" s="62"/>
      <c r="FBQ13" s="62"/>
      <c r="FBR13" s="62"/>
      <c r="FBS13" s="62"/>
      <c r="FBT13" s="62"/>
      <c r="FBU13" s="62"/>
      <c r="FBV13" s="62"/>
      <c r="FBW13" s="62"/>
      <c r="FBX13" s="62"/>
      <c r="FBY13" s="62"/>
      <c r="FBZ13" s="62"/>
      <c r="FCA13" s="62"/>
      <c r="FCB13" s="62"/>
      <c r="FCC13" s="62"/>
      <c r="FCD13" s="62"/>
      <c r="FCE13" s="62"/>
      <c r="FCF13" s="62"/>
      <c r="FCG13" s="62"/>
      <c r="FCH13" s="62"/>
      <c r="FCI13" s="62"/>
      <c r="FCJ13" s="62"/>
      <c r="FCK13" s="62"/>
      <c r="FCL13" s="62"/>
      <c r="FCM13" s="62"/>
      <c r="FCN13" s="62"/>
      <c r="FCO13" s="62"/>
      <c r="FCP13" s="62"/>
      <c r="FCQ13" s="62"/>
      <c r="FCR13" s="62"/>
      <c r="FCS13" s="62"/>
      <c r="FCT13" s="62"/>
      <c r="FCU13" s="62"/>
      <c r="FCV13" s="62"/>
      <c r="FCW13" s="62"/>
      <c r="FCX13" s="62"/>
      <c r="FCY13" s="62"/>
      <c r="FCZ13" s="62"/>
      <c r="FDA13" s="62"/>
      <c r="FDB13" s="62"/>
      <c r="FDC13" s="62"/>
      <c r="FDD13" s="62"/>
      <c r="FDE13" s="62"/>
      <c r="FDF13" s="62"/>
      <c r="FDG13" s="62"/>
      <c r="FDH13" s="62"/>
      <c r="FDI13" s="62"/>
      <c r="FDJ13" s="62"/>
      <c r="FDK13" s="62"/>
      <c r="FDL13" s="62"/>
      <c r="FDM13" s="62"/>
      <c r="FDN13" s="62"/>
      <c r="FDO13" s="62"/>
      <c r="FDP13" s="62"/>
      <c r="FDQ13" s="62"/>
      <c r="FDR13" s="62"/>
      <c r="FDS13" s="62"/>
      <c r="FDT13" s="62"/>
      <c r="FDU13" s="62"/>
      <c r="FDV13" s="62"/>
      <c r="FDW13" s="62"/>
      <c r="FDX13" s="62"/>
      <c r="FDY13" s="62"/>
      <c r="FDZ13" s="62"/>
      <c r="FEA13" s="62"/>
      <c r="FEB13" s="62"/>
      <c r="FEC13" s="62"/>
      <c r="FED13" s="62"/>
      <c r="FEE13" s="62"/>
      <c r="FEF13" s="62"/>
      <c r="FEG13" s="62"/>
      <c r="FEH13" s="62"/>
      <c r="FEI13" s="62"/>
      <c r="FEJ13" s="62"/>
      <c r="FEK13" s="62"/>
      <c r="FEL13" s="62"/>
      <c r="FEM13" s="62"/>
      <c r="FEN13" s="62"/>
      <c r="FEO13" s="62"/>
      <c r="FEP13" s="62"/>
      <c r="FEQ13" s="62"/>
      <c r="FER13" s="62"/>
      <c r="FES13" s="62"/>
      <c r="FET13" s="62"/>
      <c r="FEU13" s="62"/>
      <c r="FEV13" s="62"/>
      <c r="FEW13" s="62"/>
      <c r="FEX13" s="62"/>
      <c r="FEY13" s="62"/>
      <c r="FEZ13" s="62"/>
      <c r="FFA13" s="62"/>
      <c r="FFB13" s="62"/>
      <c r="FFC13" s="62"/>
      <c r="FFD13" s="62"/>
      <c r="FFE13" s="62"/>
      <c r="FFF13" s="62"/>
      <c r="FFG13" s="62"/>
      <c r="FFH13" s="62"/>
      <c r="FFI13" s="62"/>
      <c r="FFJ13" s="62"/>
      <c r="FFK13" s="62"/>
      <c r="FFL13" s="62"/>
      <c r="FFM13" s="62"/>
      <c r="FFN13" s="62"/>
      <c r="FFO13" s="62"/>
      <c r="FFP13" s="62"/>
      <c r="FFQ13" s="62"/>
      <c r="FFR13" s="62"/>
      <c r="FFS13" s="62"/>
      <c r="FFT13" s="62"/>
      <c r="FFU13" s="62"/>
      <c r="FFV13" s="62"/>
      <c r="FFW13" s="62"/>
      <c r="FFX13" s="62"/>
      <c r="FFY13" s="62"/>
      <c r="FFZ13" s="62"/>
      <c r="FGA13" s="62"/>
      <c r="FGB13" s="62"/>
      <c r="FGC13" s="62"/>
      <c r="FGD13" s="62"/>
      <c r="FGE13" s="62"/>
      <c r="FGF13" s="62"/>
      <c r="FGG13" s="62"/>
      <c r="FGH13" s="62"/>
      <c r="FGI13" s="62"/>
      <c r="FGJ13" s="62"/>
      <c r="FGK13" s="62"/>
      <c r="FGL13" s="62"/>
      <c r="FGM13" s="62"/>
      <c r="FGN13" s="62"/>
      <c r="FGO13" s="62"/>
      <c r="FGP13" s="62"/>
      <c r="FGQ13" s="62"/>
      <c r="FGR13" s="62"/>
      <c r="FGS13" s="62"/>
      <c r="FGT13" s="62"/>
      <c r="FGU13" s="62"/>
      <c r="FGV13" s="62"/>
      <c r="FGW13" s="62"/>
      <c r="FGX13" s="62"/>
      <c r="FGY13" s="62"/>
      <c r="FGZ13" s="62"/>
      <c r="FHA13" s="62"/>
      <c r="FHB13" s="62"/>
      <c r="FHC13" s="62"/>
      <c r="FHD13" s="62"/>
      <c r="FHE13" s="62"/>
      <c r="FHF13" s="62"/>
      <c r="FHG13" s="62"/>
      <c r="FHH13" s="62"/>
      <c r="FHI13" s="62"/>
      <c r="FHJ13" s="62"/>
      <c r="FHK13" s="62"/>
      <c r="FHL13" s="62"/>
      <c r="FHM13" s="62"/>
      <c r="FHN13" s="62"/>
      <c r="FHO13" s="62"/>
      <c r="FHP13" s="62"/>
      <c r="FHQ13" s="62"/>
      <c r="FHR13" s="62"/>
      <c r="FHS13" s="62"/>
      <c r="FHT13" s="62"/>
      <c r="FHU13" s="62"/>
      <c r="FHV13" s="62"/>
      <c r="FHW13" s="62"/>
      <c r="FHX13" s="62"/>
      <c r="FHY13" s="62"/>
      <c r="FHZ13" s="62"/>
      <c r="FIA13" s="62"/>
      <c r="FIB13" s="62"/>
      <c r="FIC13" s="62"/>
      <c r="FID13" s="62"/>
      <c r="FIE13" s="62"/>
      <c r="FIF13" s="62"/>
      <c r="FIG13" s="62"/>
      <c r="FIH13" s="62"/>
      <c r="FII13" s="62"/>
      <c r="FIJ13" s="62"/>
      <c r="FIK13" s="62"/>
      <c r="FIL13" s="62"/>
      <c r="FIM13" s="62"/>
      <c r="FIN13" s="62"/>
      <c r="FIO13" s="62"/>
      <c r="FIP13" s="62"/>
      <c r="FIQ13" s="62"/>
      <c r="FIR13" s="62"/>
      <c r="FIS13" s="62"/>
      <c r="FIT13" s="62"/>
      <c r="FIU13" s="62"/>
      <c r="FIV13" s="62"/>
      <c r="FIW13" s="62"/>
      <c r="FIX13" s="62"/>
      <c r="FIY13" s="62"/>
      <c r="FIZ13" s="62"/>
      <c r="FJA13" s="62"/>
      <c r="FJB13" s="62"/>
      <c r="FJC13" s="62"/>
      <c r="FJD13" s="62"/>
      <c r="FJE13" s="62"/>
      <c r="FJF13" s="62"/>
      <c r="FJG13" s="62"/>
      <c r="FJH13" s="62"/>
      <c r="FJI13" s="62"/>
      <c r="FJJ13" s="62"/>
      <c r="FJK13" s="62"/>
      <c r="FJL13" s="62"/>
      <c r="FJM13" s="62"/>
      <c r="FJN13" s="62"/>
      <c r="FJO13" s="62"/>
      <c r="FJP13" s="62"/>
      <c r="FJQ13" s="62"/>
      <c r="FJR13" s="62"/>
      <c r="FJS13" s="62"/>
      <c r="FJT13" s="62"/>
      <c r="FJU13" s="62"/>
      <c r="FJV13" s="62"/>
      <c r="FJW13" s="62"/>
      <c r="FJX13" s="62"/>
      <c r="FJY13" s="62"/>
      <c r="FJZ13" s="62"/>
      <c r="FKA13" s="62"/>
      <c r="FKB13" s="62"/>
      <c r="FKC13" s="62"/>
      <c r="FKD13" s="62"/>
      <c r="FKE13" s="62"/>
      <c r="FKF13" s="62"/>
      <c r="FKG13" s="62"/>
      <c r="FKH13" s="62"/>
      <c r="FKI13" s="62"/>
      <c r="FKJ13" s="62"/>
      <c r="FKK13" s="62"/>
      <c r="FKL13" s="62"/>
      <c r="FKM13" s="62"/>
      <c r="FKN13" s="62"/>
      <c r="FKO13" s="62"/>
      <c r="FKP13" s="62"/>
      <c r="FKQ13" s="62"/>
      <c r="FKR13" s="62"/>
      <c r="FKS13" s="62"/>
      <c r="FKT13" s="62"/>
      <c r="FKU13" s="62"/>
      <c r="FKV13" s="62"/>
      <c r="FKW13" s="62"/>
      <c r="FKX13" s="62"/>
      <c r="FKY13" s="62"/>
      <c r="FKZ13" s="62"/>
      <c r="FLA13" s="62"/>
      <c r="FLB13" s="62"/>
      <c r="FLC13" s="62"/>
      <c r="FLD13" s="62"/>
      <c r="FLE13" s="62"/>
      <c r="FLF13" s="62"/>
      <c r="FLG13" s="62"/>
      <c r="FLH13" s="62"/>
      <c r="FLI13" s="62"/>
      <c r="FLJ13" s="62"/>
      <c r="FLK13" s="62"/>
      <c r="FLL13" s="62"/>
      <c r="FLM13" s="62"/>
      <c r="FLN13" s="62"/>
      <c r="FLO13" s="62"/>
      <c r="FLP13" s="62"/>
      <c r="FLQ13" s="62"/>
      <c r="FLR13" s="62"/>
      <c r="FLS13" s="62"/>
      <c r="FLT13" s="62"/>
      <c r="FLU13" s="62"/>
      <c r="FLV13" s="62"/>
      <c r="FLW13" s="62"/>
      <c r="FLX13" s="62"/>
      <c r="FLY13" s="62"/>
      <c r="FLZ13" s="62"/>
      <c r="FMA13" s="62"/>
      <c r="FMB13" s="62"/>
      <c r="FMC13" s="62"/>
      <c r="FMD13" s="62"/>
      <c r="FME13" s="62"/>
      <c r="FMF13" s="62"/>
      <c r="FMG13" s="62"/>
      <c r="FMH13" s="62"/>
      <c r="FMI13" s="62"/>
      <c r="FMJ13" s="62"/>
      <c r="FMK13" s="62"/>
      <c r="FML13" s="62"/>
      <c r="FMM13" s="62"/>
      <c r="FMN13" s="62"/>
      <c r="FMO13" s="62"/>
      <c r="FMP13" s="62"/>
      <c r="FMQ13" s="62"/>
      <c r="FMR13" s="62"/>
      <c r="FMS13" s="62"/>
      <c r="FMT13" s="62"/>
      <c r="FMU13" s="62"/>
      <c r="FMV13" s="62"/>
      <c r="FMW13" s="62"/>
      <c r="FMX13" s="62"/>
      <c r="FMY13" s="62"/>
      <c r="FMZ13" s="62"/>
      <c r="FNA13" s="62"/>
      <c r="FNB13" s="62"/>
      <c r="FNC13" s="62"/>
      <c r="FND13" s="62"/>
      <c r="FNE13" s="62"/>
      <c r="FNF13" s="62"/>
      <c r="FNG13" s="62"/>
      <c r="FNH13" s="62"/>
      <c r="FNI13" s="62"/>
      <c r="FNJ13" s="62"/>
      <c r="FNK13" s="62"/>
      <c r="FNL13" s="62"/>
      <c r="FNM13" s="62"/>
      <c r="FNN13" s="62"/>
      <c r="FNO13" s="62"/>
      <c r="FNP13" s="62"/>
      <c r="FNQ13" s="62"/>
      <c r="FNR13" s="62"/>
      <c r="FNS13" s="62"/>
      <c r="FNT13" s="62"/>
      <c r="FNU13" s="62"/>
      <c r="FNV13" s="62"/>
      <c r="FNW13" s="62"/>
      <c r="FNX13" s="62"/>
      <c r="FNY13" s="62"/>
      <c r="FNZ13" s="62"/>
      <c r="FOA13" s="62"/>
      <c r="FOB13" s="62"/>
      <c r="FOC13" s="62"/>
      <c r="FOD13" s="62"/>
      <c r="FOE13" s="62"/>
      <c r="FOF13" s="62"/>
      <c r="FOG13" s="62"/>
      <c r="FOH13" s="62"/>
      <c r="FOI13" s="62"/>
      <c r="FOJ13" s="62"/>
      <c r="FOK13" s="62"/>
      <c r="FOL13" s="62"/>
      <c r="FOM13" s="62"/>
      <c r="FON13" s="62"/>
      <c r="FOO13" s="62"/>
      <c r="FOP13" s="62"/>
      <c r="FOQ13" s="62"/>
      <c r="FOR13" s="62"/>
      <c r="FOS13" s="62"/>
      <c r="FOT13" s="62"/>
      <c r="FOU13" s="62"/>
      <c r="FOV13" s="62"/>
      <c r="FOW13" s="62"/>
      <c r="FOX13" s="62"/>
      <c r="FOY13" s="62"/>
      <c r="FOZ13" s="62"/>
      <c r="FPA13" s="62"/>
      <c r="FPB13" s="62"/>
      <c r="FPC13" s="62"/>
      <c r="FPD13" s="62"/>
      <c r="FPE13" s="62"/>
      <c r="FPF13" s="62"/>
      <c r="FPG13" s="62"/>
      <c r="FPH13" s="62"/>
      <c r="FPI13" s="62"/>
      <c r="FPJ13" s="62"/>
      <c r="FPK13" s="62"/>
      <c r="FPL13" s="62"/>
      <c r="FPM13" s="62"/>
      <c r="FPN13" s="62"/>
      <c r="FPO13" s="62"/>
      <c r="FPP13" s="62"/>
      <c r="FPQ13" s="62"/>
      <c r="FPR13" s="62"/>
      <c r="FPS13" s="62"/>
      <c r="FPT13" s="62"/>
      <c r="FPU13" s="62"/>
      <c r="FPV13" s="62"/>
      <c r="FPW13" s="62"/>
      <c r="FPX13" s="62"/>
      <c r="FPY13" s="62"/>
      <c r="FPZ13" s="62"/>
      <c r="FQA13" s="62"/>
      <c r="FQB13" s="62"/>
      <c r="FQC13" s="62"/>
      <c r="FQD13" s="62"/>
      <c r="FQE13" s="62"/>
      <c r="FQF13" s="62"/>
      <c r="FQG13" s="62"/>
      <c r="FQH13" s="62"/>
      <c r="FQI13" s="62"/>
      <c r="FQJ13" s="62"/>
      <c r="FQK13" s="62"/>
      <c r="FQL13" s="62"/>
      <c r="FQM13" s="62"/>
      <c r="FQN13" s="62"/>
      <c r="FQO13" s="62"/>
      <c r="FQP13" s="62"/>
      <c r="FQQ13" s="62"/>
      <c r="FQR13" s="62"/>
      <c r="FQS13" s="62"/>
      <c r="FQT13" s="62"/>
      <c r="FQU13" s="62"/>
      <c r="FQV13" s="62"/>
      <c r="FQW13" s="62"/>
      <c r="FQX13" s="62"/>
      <c r="FQY13" s="62"/>
      <c r="FQZ13" s="62"/>
      <c r="FRA13" s="62"/>
      <c r="FRB13" s="62"/>
      <c r="FRC13" s="62"/>
      <c r="FRD13" s="62"/>
      <c r="FRE13" s="62"/>
      <c r="FRF13" s="62"/>
      <c r="FRG13" s="62"/>
      <c r="FRH13" s="62"/>
      <c r="FRI13" s="62"/>
      <c r="FRJ13" s="62"/>
      <c r="FRK13" s="62"/>
      <c r="FRL13" s="62"/>
      <c r="FRM13" s="62"/>
      <c r="FRN13" s="62"/>
      <c r="FRO13" s="62"/>
      <c r="FRP13" s="62"/>
      <c r="FRQ13" s="62"/>
      <c r="FRR13" s="62"/>
      <c r="FRS13" s="62"/>
      <c r="FRT13" s="62"/>
      <c r="FRU13" s="62"/>
      <c r="FRV13" s="62"/>
      <c r="FRW13" s="62"/>
      <c r="FRX13" s="62"/>
      <c r="FRY13" s="62"/>
      <c r="FRZ13" s="62"/>
      <c r="FSA13" s="62"/>
      <c r="FSB13" s="62"/>
      <c r="FSC13" s="62"/>
      <c r="FSD13" s="62"/>
      <c r="FSE13" s="62"/>
      <c r="FSF13" s="62"/>
      <c r="FSG13" s="62"/>
      <c r="FSH13" s="62"/>
      <c r="FSI13" s="62"/>
      <c r="FSJ13" s="62"/>
      <c r="FSK13" s="62"/>
      <c r="FSL13" s="62"/>
      <c r="FSM13" s="62"/>
      <c r="FSN13" s="62"/>
      <c r="FSO13" s="62"/>
      <c r="FSP13" s="62"/>
      <c r="FSQ13" s="62"/>
      <c r="FSR13" s="62"/>
      <c r="FSS13" s="62"/>
      <c r="FST13" s="62"/>
      <c r="FSU13" s="62"/>
      <c r="FSV13" s="62"/>
      <c r="FSW13" s="62"/>
      <c r="FSX13" s="62"/>
      <c r="FSY13" s="62"/>
      <c r="FSZ13" s="62"/>
      <c r="FTA13" s="62"/>
      <c r="FTB13" s="62"/>
      <c r="FTC13" s="62"/>
      <c r="FTD13" s="62"/>
      <c r="FTE13" s="62"/>
      <c r="FTF13" s="62"/>
      <c r="FTG13" s="62"/>
      <c r="FTH13" s="62"/>
      <c r="FTI13" s="62"/>
      <c r="FTJ13" s="62"/>
      <c r="FTK13" s="62"/>
      <c r="FTL13" s="62"/>
      <c r="FTM13" s="62"/>
      <c r="FTN13" s="62"/>
      <c r="FTO13" s="62"/>
      <c r="FTP13" s="62"/>
      <c r="FTQ13" s="62"/>
      <c r="FTR13" s="62"/>
      <c r="FTS13" s="62"/>
      <c r="FTT13" s="62"/>
      <c r="FTU13" s="62"/>
      <c r="FTV13" s="62"/>
      <c r="FTW13" s="62"/>
      <c r="FTX13" s="62"/>
      <c r="FTY13" s="62"/>
      <c r="FTZ13" s="62"/>
      <c r="FUA13" s="62"/>
      <c r="FUB13" s="62"/>
      <c r="FUC13" s="62"/>
      <c r="FUD13" s="62"/>
      <c r="FUE13" s="62"/>
      <c r="FUF13" s="62"/>
      <c r="FUG13" s="62"/>
      <c r="FUH13" s="62"/>
      <c r="FUI13" s="62"/>
      <c r="FUJ13" s="62"/>
      <c r="FUK13" s="62"/>
      <c r="FUL13" s="62"/>
      <c r="FUM13" s="62"/>
      <c r="FUN13" s="62"/>
      <c r="FUO13" s="62"/>
      <c r="FUP13" s="62"/>
      <c r="FUQ13" s="62"/>
      <c r="FUR13" s="62"/>
      <c r="FUS13" s="62"/>
      <c r="FUT13" s="62"/>
      <c r="FUU13" s="62"/>
      <c r="FUV13" s="62"/>
      <c r="FUW13" s="62"/>
      <c r="FUX13" s="62"/>
      <c r="FUY13" s="62"/>
      <c r="FUZ13" s="62"/>
      <c r="FVA13" s="62"/>
      <c r="FVB13" s="62"/>
      <c r="FVC13" s="62"/>
      <c r="FVD13" s="62"/>
      <c r="FVE13" s="62"/>
      <c r="FVF13" s="62"/>
      <c r="FVG13" s="62"/>
      <c r="FVH13" s="62"/>
      <c r="FVI13" s="62"/>
      <c r="FVJ13" s="62"/>
      <c r="FVK13" s="62"/>
      <c r="FVL13" s="62"/>
      <c r="FVM13" s="62"/>
      <c r="FVN13" s="62"/>
      <c r="FVO13" s="62"/>
      <c r="FVP13" s="62"/>
      <c r="FVQ13" s="62"/>
      <c r="FVR13" s="62"/>
      <c r="FVS13" s="62"/>
      <c r="FVT13" s="62"/>
      <c r="FVU13" s="62"/>
      <c r="FVV13" s="62"/>
      <c r="FVW13" s="62"/>
      <c r="FVX13" s="62"/>
      <c r="FVY13" s="62"/>
      <c r="FVZ13" s="62"/>
      <c r="FWA13" s="62"/>
      <c r="FWB13" s="62"/>
      <c r="FWC13" s="62"/>
      <c r="FWD13" s="62"/>
      <c r="FWE13" s="62"/>
      <c r="FWF13" s="62"/>
      <c r="FWG13" s="62"/>
      <c r="FWH13" s="62"/>
      <c r="FWI13" s="62"/>
      <c r="FWJ13" s="62"/>
      <c r="FWK13" s="62"/>
      <c r="FWL13" s="62"/>
      <c r="FWM13" s="62"/>
      <c r="FWN13" s="62"/>
      <c r="FWO13" s="62"/>
      <c r="FWP13" s="62"/>
      <c r="FWQ13" s="62"/>
      <c r="FWR13" s="62"/>
      <c r="FWS13" s="62"/>
      <c r="FWT13" s="62"/>
      <c r="FWU13" s="62"/>
      <c r="FWV13" s="62"/>
      <c r="FWW13" s="62"/>
      <c r="FWX13" s="62"/>
      <c r="FWY13" s="62"/>
      <c r="FWZ13" s="62"/>
      <c r="FXA13" s="62"/>
      <c r="FXB13" s="62"/>
      <c r="FXC13" s="62"/>
      <c r="FXD13" s="62"/>
      <c r="FXE13" s="62"/>
      <c r="FXF13" s="62"/>
      <c r="FXG13" s="62"/>
      <c r="FXH13" s="62"/>
      <c r="FXI13" s="62"/>
      <c r="FXJ13" s="62"/>
      <c r="FXK13" s="62"/>
      <c r="FXL13" s="62"/>
      <c r="FXM13" s="62"/>
      <c r="FXN13" s="62"/>
      <c r="FXO13" s="62"/>
      <c r="FXP13" s="62"/>
      <c r="FXQ13" s="62"/>
      <c r="FXR13" s="62"/>
      <c r="FXS13" s="62"/>
      <c r="FXT13" s="62"/>
      <c r="FXU13" s="62"/>
      <c r="FXV13" s="62"/>
      <c r="FXW13" s="62"/>
      <c r="FXX13" s="62"/>
      <c r="FXY13" s="62"/>
      <c r="FXZ13" s="62"/>
      <c r="FYA13" s="62"/>
      <c r="FYB13" s="62"/>
      <c r="FYC13" s="62"/>
      <c r="FYD13" s="62"/>
      <c r="FYE13" s="62"/>
      <c r="FYF13" s="62"/>
      <c r="FYG13" s="62"/>
      <c r="FYH13" s="62"/>
      <c r="FYI13" s="62"/>
      <c r="FYJ13" s="62"/>
      <c r="FYK13" s="62"/>
      <c r="FYL13" s="62"/>
      <c r="FYM13" s="62"/>
      <c r="FYN13" s="62"/>
      <c r="FYO13" s="62"/>
      <c r="FYP13" s="62"/>
      <c r="FYQ13" s="62"/>
      <c r="FYR13" s="62"/>
      <c r="FYS13" s="62"/>
      <c r="FYT13" s="62"/>
      <c r="FYU13" s="62"/>
      <c r="FYV13" s="62"/>
      <c r="FYW13" s="62"/>
      <c r="FYX13" s="62"/>
      <c r="FYY13" s="62"/>
      <c r="FYZ13" s="62"/>
      <c r="FZA13" s="62"/>
      <c r="FZB13" s="62"/>
      <c r="FZC13" s="62"/>
      <c r="FZD13" s="62"/>
      <c r="FZE13" s="62"/>
      <c r="FZF13" s="62"/>
      <c r="FZG13" s="62"/>
      <c r="FZH13" s="62"/>
      <c r="FZI13" s="62"/>
      <c r="FZJ13" s="62"/>
      <c r="FZK13" s="62"/>
      <c r="FZL13" s="62"/>
      <c r="FZM13" s="62"/>
      <c r="FZN13" s="62"/>
      <c r="FZO13" s="62"/>
      <c r="FZP13" s="62"/>
      <c r="FZQ13" s="62"/>
      <c r="FZR13" s="62"/>
      <c r="FZS13" s="62"/>
      <c r="FZT13" s="62"/>
      <c r="FZU13" s="62"/>
      <c r="FZV13" s="62"/>
      <c r="FZW13" s="62"/>
      <c r="FZX13" s="62"/>
      <c r="FZY13" s="62"/>
      <c r="FZZ13" s="62"/>
      <c r="GAA13" s="62"/>
      <c r="GAB13" s="62"/>
      <c r="GAC13" s="62"/>
      <c r="GAD13" s="62"/>
      <c r="GAE13" s="62"/>
      <c r="GAF13" s="62"/>
      <c r="GAG13" s="62"/>
      <c r="GAH13" s="62"/>
      <c r="GAI13" s="62"/>
      <c r="GAJ13" s="62"/>
      <c r="GAK13" s="62"/>
      <c r="GAL13" s="62"/>
      <c r="GAM13" s="62"/>
      <c r="GAN13" s="62"/>
      <c r="GAO13" s="62"/>
      <c r="GAP13" s="62"/>
      <c r="GAQ13" s="62"/>
      <c r="GAR13" s="62"/>
      <c r="GAS13" s="62"/>
      <c r="GAT13" s="62"/>
      <c r="GAU13" s="62"/>
      <c r="GAV13" s="62"/>
      <c r="GAW13" s="62"/>
      <c r="GAX13" s="62"/>
      <c r="GAY13" s="62"/>
      <c r="GAZ13" s="62"/>
      <c r="GBA13" s="62"/>
      <c r="GBB13" s="62"/>
      <c r="GBC13" s="62"/>
      <c r="GBD13" s="62"/>
      <c r="GBE13" s="62"/>
      <c r="GBF13" s="62"/>
      <c r="GBG13" s="62"/>
      <c r="GBH13" s="62"/>
      <c r="GBI13" s="62"/>
      <c r="GBJ13" s="62"/>
      <c r="GBK13" s="62"/>
      <c r="GBL13" s="62"/>
      <c r="GBM13" s="62"/>
      <c r="GBN13" s="62"/>
      <c r="GBO13" s="62"/>
      <c r="GBP13" s="62"/>
      <c r="GBQ13" s="62"/>
      <c r="GBR13" s="62"/>
      <c r="GBS13" s="62"/>
      <c r="GBT13" s="62"/>
      <c r="GBU13" s="62"/>
      <c r="GBV13" s="62"/>
      <c r="GBW13" s="62"/>
      <c r="GBX13" s="62"/>
      <c r="GBY13" s="62"/>
      <c r="GBZ13" s="62"/>
      <c r="GCA13" s="62"/>
      <c r="GCB13" s="62"/>
      <c r="GCC13" s="62"/>
      <c r="GCD13" s="62"/>
      <c r="GCE13" s="62"/>
      <c r="GCF13" s="62"/>
      <c r="GCG13" s="62"/>
      <c r="GCH13" s="62"/>
      <c r="GCI13" s="62"/>
      <c r="GCJ13" s="62"/>
      <c r="GCK13" s="62"/>
      <c r="GCL13" s="62"/>
      <c r="GCM13" s="62"/>
      <c r="GCN13" s="62"/>
      <c r="GCO13" s="62"/>
      <c r="GCP13" s="62"/>
      <c r="GCQ13" s="62"/>
      <c r="GCR13" s="62"/>
      <c r="GCS13" s="62"/>
      <c r="GCT13" s="62"/>
      <c r="GCU13" s="62"/>
      <c r="GCV13" s="62"/>
      <c r="GCW13" s="62"/>
      <c r="GCX13" s="62"/>
      <c r="GCY13" s="62"/>
      <c r="GCZ13" s="62"/>
      <c r="GDA13" s="62"/>
      <c r="GDB13" s="62"/>
      <c r="GDC13" s="62"/>
      <c r="GDD13" s="62"/>
      <c r="GDE13" s="62"/>
      <c r="GDF13" s="62"/>
      <c r="GDG13" s="62"/>
      <c r="GDH13" s="62"/>
      <c r="GDI13" s="62"/>
      <c r="GDJ13" s="62"/>
      <c r="GDK13" s="62"/>
      <c r="GDL13" s="62"/>
      <c r="GDM13" s="62"/>
      <c r="GDN13" s="62"/>
      <c r="GDO13" s="62"/>
      <c r="GDP13" s="62"/>
      <c r="GDQ13" s="62"/>
      <c r="GDR13" s="62"/>
      <c r="GDS13" s="62"/>
      <c r="GDT13" s="62"/>
      <c r="GDU13" s="62"/>
      <c r="GDV13" s="62"/>
      <c r="GDW13" s="62"/>
      <c r="GDX13" s="62"/>
      <c r="GDY13" s="62"/>
      <c r="GDZ13" s="62"/>
      <c r="GEA13" s="62"/>
      <c r="GEB13" s="62"/>
      <c r="GEC13" s="62"/>
      <c r="GED13" s="62"/>
      <c r="GEE13" s="62"/>
      <c r="GEF13" s="62"/>
      <c r="GEG13" s="62"/>
      <c r="GEH13" s="62"/>
      <c r="GEI13" s="62"/>
      <c r="GEJ13" s="62"/>
      <c r="GEK13" s="62"/>
      <c r="GEL13" s="62"/>
      <c r="GEM13" s="62"/>
      <c r="GEN13" s="62"/>
      <c r="GEO13" s="62"/>
      <c r="GEP13" s="62"/>
      <c r="GEQ13" s="62"/>
      <c r="GER13" s="62"/>
      <c r="GES13" s="62"/>
      <c r="GET13" s="62"/>
      <c r="GEU13" s="62"/>
      <c r="GEV13" s="62"/>
      <c r="GEW13" s="62"/>
      <c r="GEX13" s="62"/>
      <c r="GEY13" s="62"/>
      <c r="GEZ13" s="62"/>
      <c r="GFA13" s="62"/>
      <c r="GFB13" s="62"/>
      <c r="GFC13" s="62"/>
      <c r="GFD13" s="62"/>
      <c r="GFE13" s="62"/>
      <c r="GFF13" s="62"/>
      <c r="GFG13" s="62"/>
      <c r="GFH13" s="62"/>
      <c r="GFI13" s="62"/>
      <c r="GFJ13" s="62"/>
      <c r="GFK13" s="62"/>
      <c r="GFL13" s="62"/>
      <c r="GFM13" s="62"/>
      <c r="GFN13" s="62"/>
      <c r="GFO13" s="62"/>
      <c r="GFP13" s="62"/>
      <c r="GFQ13" s="62"/>
      <c r="GFR13" s="62"/>
      <c r="GFS13" s="62"/>
      <c r="GFT13" s="62"/>
      <c r="GFU13" s="62"/>
      <c r="GFV13" s="62"/>
      <c r="GFW13" s="62"/>
      <c r="GFX13" s="62"/>
      <c r="GFY13" s="62"/>
      <c r="GFZ13" s="62"/>
      <c r="GGA13" s="62"/>
      <c r="GGB13" s="62"/>
      <c r="GGC13" s="62"/>
      <c r="GGD13" s="62"/>
      <c r="GGE13" s="62"/>
      <c r="GGF13" s="62"/>
      <c r="GGG13" s="62"/>
      <c r="GGH13" s="62"/>
      <c r="GGI13" s="62"/>
      <c r="GGJ13" s="62"/>
      <c r="GGK13" s="62"/>
      <c r="GGL13" s="62"/>
      <c r="GGM13" s="62"/>
      <c r="GGN13" s="62"/>
      <c r="GGO13" s="62"/>
      <c r="GGP13" s="62"/>
      <c r="GGQ13" s="62"/>
      <c r="GGR13" s="62"/>
      <c r="GGS13" s="62"/>
      <c r="GGT13" s="62"/>
      <c r="GGU13" s="62"/>
      <c r="GGV13" s="62"/>
      <c r="GGW13" s="62"/>
      <c r="GGX13" s="62"/>
      <c r="GGY13" s="62"/>
      <c r="GGZ13" s="62"/>
      <c r="GHA13" s="62"/>
      <c r="GHB13" s="62"/>
      <c r="GHC13" s="62"/>
      <c r="GHD13" s="62"/>
      <c r="GHE13" s="62"/>
      <c r="GHF13" s="62"/>
      <c r="GHG13" s="62"/>
      <c r="GHH13" s="62"/>
      <c r="GHI13" s="62"/>
      <c r="GHJ13" s="62"/>
      <c r="GHK13" s="62"/>
      <c r="GHL13" s="62"/>
      <c r="GHM13" s="62"/>
      <c r="GHN13" s="62"/>
      <c r="GHO13" s="62"/>
      <c r="GHP13" s="62"/>
      <c r="GHQ13" s="62"/>
      <c r="GHR13" s="62"/>
      <c r="GHS13" s="62"/>
      <c r="GHT13" s="62"/>
      <c r="GHU13" s="62"/>
      <c r="GHV13" s="62"/>
      <c r="GHW13" s="62"/>
      <c r="GHX13" s="62"/>
      <c r="GHY13" s="62"/>
      <c r="GHZ13" s="62"/>
      <c r="GIA13" s="62"/>
      <c r="GIB13" s="62"/>
      <c r="GIC13" s="62"/>
      <c r="GID13" s="62"/>
      <c r="GIE13" s="62"/>
      <c r="GIF13" s="62"/>
      <c r="GIG13" s="62"/>
      <c r="GIH13" s="62"/>
      <c r="GII13" s="62"/>
      <c r="GIJ13" s="62"/>
      <c r="GIK13" s="62"/>
      <c r="GIL13" s="62"/>
      <c r="GIM13" s="62"/>
      <c r="GIN13" s="62"/>
      <c r="GIO13" s="62"/>
      <c r="GIP13" s="62"/>
      <c r="GIQ13" s="62"/>
      <c r="GIR13" s="62"/>
      <c r="GIS13" s="62"/>
      <c r="GIT13" s="62"/>
      <c r="GIU13" s="62"/>
      <c r="GIV13" s="62"/>
      <c r="GIW13" s="62"/>
      <c r="GIX13" s="62"/>
      <c r="GIY13" s="62"/>
      <c r="GIZ13" s="62"/>
      <c r="GJA13" s="62"/>
      <c r="GJB13" s="62"/>
      <c r="GJC13" s="62"/>
      <c r="GJD13" s="62"/>
      <c r="GJE13" s="62"/>
      <c r="GJF13" s="62"/>
      <c r="GJG13" s="62"/>
      <c r="GJH13" s="62"/>
      <c r="GJI13" s="62"/>
      <c r="GJJ13" s="62"/>
      <c r="GJK13" s="62"/>
      <c r="GJL13" s="62"/>
      <c r="GJM13" s="62"/>
      <c r="GJN13" s="62"/>
      <c r="GJO13" s="62"/>
      <c r="GJP13" s="62"/>
      <c r="GJQ13" s="62"/>
      <c r="GJR13" s="62"/>
      <c r="GJS13" s="62"/>
      <c r="GJT13" s="62"/>
      <c r="GJU13" s="62"/>
      <c r="GJV13" s="62"/>
      <c r="GJW13" s="62"/>
      <c r="GJX13" s="62"/>
      <c r="GJY13" s="62"/>
      <c r="GJZ13" s="62"/>
      <c r="GKA13" s="62"/>
      <c r="GKB13" s="62"/>
      <c r="GKC13" s="62"/>
      <c r="GKD13" s="62"/>
      <c r="GKE13" s="62"/>
      <c r="GKF13" s="62"/>
      <c r="GKG13" s="62"/>
      <c r="GKH13" s="62"/>
      <c r="GKI13" s="62"/>
      <c r="GKJ13" s="62"/>
      <c r="GKK13" s="62"/>
      <c r="GKL13" s="62"/>
      <c r="GKM13" s="62"/>
      <c r="GKN13" s="62"/>
      <c r="GKO13" s="62"/>
      <c r="GKP13" s="62"/>
      <c r="GKQ13" s="62"/>
      <c r="GKR13" s="62"/>
      <c r="GKS13" s="62"/>
      <c r="GKT13" s="62"/>
      <c r="GKU13" s="62"/>
      <c r="GKV13" s="62"/>
      <c r="GKW13" s="62"/>
      <c r="GKX13" s="62"/>
      <c r="GKY13" s="62"/>
      <c r="GKZ13" s="62"/>
      <c r="GLA13" s="62"/>
      <c r="GLB13" s="62"/>
      <c r="GLC13" s="62"/>
      <c r="GLD13" s="62"/>
      <c r="GLE13" s="62"/>
      <c r="GLF13" s="62"/>
      <c r="GLG13" s="62"/>
      <c r="GLH13" s="62"/>
      <c r="GLI13" s="62"/>
      <c r="GLJ13" s="62"/>
      <c r="GLK13" s="62"/>
      <c r="GLL13" s="62"/>
      <c r="GLM13" s="62"/>
      <c r="GLN13" s="62"/>
      <c r="GLO13" s="62"/>
      <c r="GLP13" s="62"/>
      <c r="GLQ13" s="62"/>
      <c r="GLR13" s="62"/>
      <c r="GLS13" s="62"/>
      <c r="GLT13" s="62"/>
      <c r="GLU13" s="62"/>
      <c r="GLV13" s="62"/>
      <c r="GLW13" s="62"/>
      <c r="GLX13" s="62"/>
      <c r="GLY13" s="62"/>
      <c r="GLZ13" s="62"/>
      <c r="GMA13" s="62"/>
      <c r="GMB13" s="62"/>
      <c r="GMC13" s="62"/>
      <c r="GMD13" s="62"/>
      <c r="GME13" s="62"/>
      <c r="GMF13" s="62"/>
      <c r="GMG13" s="62"/>
      <c r="GMH13" s="62"/>
      <c r="GMI13" s="62"/>
      <c r="GMJ13" s="62"/>
      <c r="GMK13" s="62"/>
      <c r="GML13" s="62"/>
      <c r="GMM13" s="62"/>
      <c r="GMN13" s="62"/>
      <c r="GMO13" s="62"/>
      <c r="GMP13" s="62"/>
      <c r="GMQ13" s="62"/>
      <c r="GMR13" s="62"/>
      <c r="GMS13" s="62"/>
      <c r="GMT13" s="62"/>
      <c r="GMU13" s="62"/>
      <c r="GMV13" s="62"/>
      <c r="GMW13" s="62"/>
      <c r="GMX13" s="62"/>
      <c r="GMY13" s="62"/>
      <c r="GMZ13" s="62"/>
      <c r="GNA13" s="62"/>
      <c r="GNB13" s="62"/>
      <c r="GNC13" s="62"/>
      <c r="GND13" s="62"/>
      <c r="GNE13" s="62"/>
      <c r="GNF13" s="62"/>
      <c r="GNG13" s="62"/>
      <c r="GNH13" s="62"/>
      <c r="GNI13" s="62"/>
      <c r="GNJ13" s="62"/>
      <c r="GNK13" s="62"/>
      <c r="GNL13" s="62"/>
      <c r="GNM13" s="62"/>
      <c r="GNN13" s="62"/>
      <c r="GNO13" s="62"/>
      <c r="GNP13" s="62"/>
      <c r="GNQ13" s="62"/>
      <c r="GNR13" s="62"/>
      <c r="GNS13" s="62"/>
      <c r="GNT13" s="62"/>
      <c r="GNU13" s="62"/>
      <c r="GNV13" s="62"/>
      <c r="GNW13" s="62"/>
      <c r="GNX13" s="62"/>
      <c r="GNY13" s="62"/>
      <c r="GNZ13" s="62"/>
      <c r="GOA13" s="62"/>
      <c r="GOB13" s="62"/>
      <c r="GOC13" s="62"/>
      <c r="GOD13" s="62"/>
      <c r="GOE13" s="62"/>
      <c r="GOF13" s="62"/>
      <c r="GOG13" s="62"/>
      <c r="GOH13" s="62"/>
      <c r="GOI13" s="62"/>
      <c r="GOJ13" s="62"/>
      <c r="GOK13" s="62"/>
      <c r="GOL13" s="62"/>
      <c r="GOM13" s="62"/>
      <c r="GON13" s="62"/>
      <c r="GOO13" s="62"/>
      <c r="GOP13" s="62"/>
      <c r="GOQ13" s="62"/>
      <c r="GOR13" s="62"/>
      <c r="GOS13" s="62"/>
      <c r="GOT13" s="62"/>
      <c r="GOU13" s="62"/>
      <c r="GOV13" s="62"/>
      <c r="GOW13" s="62"/>
      <c r="GOX13" s="62"/>
      <c r="GOY13" s="62"/>
      <c r="GOZ13" s="62"/>
      <c r="GPA13" s="62"/>
      <c r="GPB13" s="62"/>
      <c r="GPC13" s="62"/>
      <c r="GPD13" s="62"/>
      <c r="GPE13" s="62"/>
      <c r="GPF13" s="62"/>
      <c r="GPG13" s="62"/>
      <c r="GPH13" s="62"/>
      <c r="GPI13" s="62"/>
      <c r="GPJ13" s="62"/>
      <c r="GPK13" s="62"/>
      <c r="GPL13" s="62"/>
      <c r="GPM13" s="62"/>
      <c r="GPN13" s="62"/>
      <c r="GPO13" s="62"/>
      <c r="GPP13" s="62"/>
      <c r="GPQ13" s="62"/>
      <c r="GPR13" s="62"/>
      <c r="GPS13" s="62"/>
      <c r="GPT13" s="62"/>
      <c r="GPU13" s="62"/>
      <c r="GPV13" s="62"/>
      <c r="GPW13" s="62"/>
      <c r="GPX13" s="62"/>
      <c r="GPY13" s="62"/>
      <c r="GPZ13" s="62"/>
      <c r="GQA13" s="62"/>
      <c r="GQB13" s="62"/>
      <c r="GQC13" s="62"/>
      <c r="GQD13" s="62"/>
      <c r="GQE13" s="62"/>
      <c r="GQF13" s="62"/>
      <c r="GQG13" s="62"/>
      <c r="GQH13" s="62"/>
      <c r="GQI13" s="62"/>
      <c r="GQJ13" s="62"/>
      <c r="GQK13" s="62"/>
      <c r="GQL13" s="62"/>
      <c r="GQM13" s="62"/>
      <c r="GQN13" s="62"/>
      <c r="GQO13" s="62"/>
      <c r="GQP13" s="62"/>
      <c r="GQQ13" s="62"/>
      <c r="GQR13" s="62"/>
      <c r="GQS13" s="62"/>
      <c r="GQT13" s="62"/>
      <c r="GQU13" s="62"/>
      <c r="GQV13" s="62"/>
      <c r="GQW13" s="62"/>
      <c r="GQX13" s="62"/>
      <c r="GQY13" s="62"/>
      <c r="GQZ13" s="62"/>
      <c r="GRA13" s="62"/>
      <c r="GRB13" s="62"/>
      <c r="GRC13" s="62"/>
      <c r="GRD13" s="62"/>
      <c r="GRE13" s="62"/>
      <c r="GRF13" s="62"/>
      <c r="GRG13" s="62"/>
      <c r="GRH13" s="62"/>
      <c r="GRI13" s="62"/>
      <c r="GRJ13" s="62"/>
      <c r="GRK13" s="62"/>
      <c r="GRL13" s="62"/>
      <c r="GRM13" s="62"/>
      <c r="GRN13" s="62"/>
      <c r="GRO13" s="62"/>
      <c r="GRP13" s="62"/>
      <c r="GRQ13" s="62"/>
      <c r="GRR13" s="62"/>
      <c r="GRS13" s="62"/>
      <c r="GRT13" s="62"/>
      <c r="GRU13" s="62"/>
      <c r="GRV13" s="62"/>
      <c r="GRW13" s="62"/>
      <c r="GRX13" s="62"/>
      <c r="GRY13" s="62"/>
      <c r="GRZ13" s="62"/>
      <c r="GSA13" s="62"/>
      <c r="GSB13" s="62"/>
      <c r="GSC13" s="62"/>
      <c r="GSD13" s="62"/>
      <c r="GSE13" s="62"/>
      <c r="GSF13" s="62"/>
      <c r="GSG13" s="62"/>
      <c r="GSH13" s="62"/>
      <c r="GSI13" s="62"/>
      <c r="GSJ13" s="62"/>
      <c r="GSK13" s="62"/>
      <c r="GSL13" s="62"/>
      <c r="GSM13" s="62"/>
      <c r="GSN13" s="62"/>
      <c r="GSO13" s="62"/>
      <c r="GSP13" s="62"/>
      <c r="GSQ13" s="62"/>
      <c r="GSR13" s="62"/>
      <c r="GSS13" s="62"/>
      <c r="GST13" s="62"/>
      <c r="GSU13" s="62"/>
      <c r="GSV13" s="62"/>
      <c r="GSW13" s="62"/>
      <c r="GSX13" s="62"/>
      <c r="GSY13" s="62"/>
      <c r="GSZ13" s="62"/>
      <c r="GTA13" s="62"/>
      <c r="GTB13" s="62"/>
      <c r="GTC13" s="62"/>
      <c r="GTD13" s="62"/>
      <c r="GTE13" s="62"/>
      <c r="GTF13" s="62"/>
      <c r="GTG13" s="62"/>
      <c r="GTH13" s="62"/>
      <c r="GTI13" s="62"/>
      <c r="GTJ13" s="62"/>
      <c r="GTK13" s="62"/>
      <c r="GTL13" s="62"/>
      <c r="GTM13" s="62"/>
      <c r="GTN13" s="62"/>
      <c r="GTO13" s="62"/>
      <c r="GTP13" s="62"/>
      <c r="GTQ13" s="62"/>
      <c r="GTR13" s="62"/>
      <c r="GTS13" s="62"/>
      <c r="GTT13" s="62"/>
      <c r="GTU13" s="62"/>
      <c r="GTV13" s="62"/>
      <c r="GTW13" s="62"/>
      <c r="GTX13" s="62"/>
      <c r="GTY13" s="62"/>
      <c r="GTZ13" s="62"/>
      <c r="GUA13" s="62"/>
      <c r="GUB13" s="62"/>
      <c r="GUC13" s="62"/>
      <c r="GUD13" s="62"/>
      <c r="GUE13" s="62"/>
      <c r="GUF13" s="62"/>
      <c r="GUG13" s="62"/>
      <c r="GUH13" s="62"/>
      <c r="GUI13" s="62"/>
      <c r="GUJ13" s="62"/>
      <c r="GUK13" s="62"/>
      <c r="GUL13" s="62"/>
      <c r="GUM13" s="62"/>
      <c r="GUN13" s="62"/>
      <c r="GUO13" s="62"/>
      <c r="GUP13" s="62"/>
      <c r="GUQ13" s="62"/>
      <c r="GUR13" s="62"/>
      <c r="GUS13" s="62"/>
      <c r="GUT13" s="62"/>
      <c r="GUU13" s="62"/>
      <c r="GUV13" s="62"/>
      <c r="GUW13" s="62"/>
      <c r="GUX13" s="62"/>
      <c r="GUY13" s="62"/>
      <c r="GUZ13" s="62"/>
      <c r="GVA13" s="62"/>
      <c r="GVB13" s="62"/>
      <c r="GVC13" s="62"/>
      <c r="GVD13" s="62"/>
      <c r="GVE13" s="62"/>
      <c r="GVF13" s="62"/>
      <c r="GVG13" s="62"/>
      <c r="GVH13" s="62"/>
      <c r="GVI13" s="62"/>
      <c r="GVJ13" s="62"/>
      <c r="GVK13" s="62"/>
      <c r="GVL13" s="62"/>
      <c r="GVM13" s="62"/>
      <c r="GVN13" s="62"/>
      <c r="GVO13" s="62"/>
      <c r="GVP13" s="62"/>
      <c r="GVQ13" s="62"/>
      <c r="GVR13" s="62"/>
      <c r="GVS13" s="62"/>
      <c r="GVT13" s="62"/>
      <c r="GVU13" s="62"/>
      <c r="GVV13" s="62"/>
      <c r="GVW13" s="62"/>
      <c r="GVX13" s="62"/>
      <c r="GVY13" s="62"/>
      <c r="GVZ13" s="62"/>
      <c r="GWA13" s="62"/>
      <c r="GWB13" s="62"/>
      <c r="GWC13" s="62"/>
      <c r="GWD13" s="62"/>
      <c r="GWE13" s="62"/>
      <c r="GWF13" s="62"/>
      <c r="GWG13" s="62"/>
      <c r="GWH13" s="62"/>
      <c r="GWI13" s="62"/>
      <c r="GWJ13" s="62"/>
      <c r="GWK13" s="62"/>
      <c r="GWL13" s="62"/>
      <c r="GWM13" s="62"/>
      <c r="GWN13" s="62"/>
      <c r="GWO13" s="62"/>
      <c r="GWP13" s="62"/>
      <c r="GWQ13" s="62"/>
      <c r="GWR13" s="62"/>
      <c r="GWS13" s="62"/>
      <c r="GWT13" s="62"/>
      <c r="GWU13" s="62"/>
      <c r="GWV13" s="62"/>
      <c r="GWW13" s="62"/>
      <c r="GWX13" s="62"/>
      <c r="GWY13" s="62"/>
      <c r="GWZ13" s="62"/>
      <c r="GXA13" s="62"/>
      <c r="GXB13" s="62"/>
      <c r="GXC13" s="62"/>
      <c r="GXD13" s="62"/>
      <c r="GXE13" s="62"/>
      <c r="GXF13" s="62"/>
      <c r="GXG13" s="62"/>
      <c r="GXH13" s="62"/>
      <c r="GXI13" s="62"/>
      <c r="GXJ13" s="62"/>
      <c r="GXK13" s="62"/>
      <c r="GXL13" s="62"/>
      <c r="GXM13" s="62"/>
      <c r="GXN13" s="62"/>
      <c r="GXO13" s="62"/>
      <c r="GXP13" s="62"/>
      <c r="GXQ13" s="62"/>
      <c r="GXR13" s="62"/>
      <c r="GXS13" s="62"/>
      <c r="GXT13" s="62"/>
      <c r="GXU13" s="62"/>
      <c r="GXV13" s="62"/>
      <c r="GXW13" s="62"/>
      <c r="GXX13" s="62"/>
      <c r="GXY13" s="62"/>
      <c r="GXZ13" s="62"/>
      <c r="GYA13" s="62"/>
      <c r="GYB13" s="62"/>
      <c r="GYC13" s="62"/>
      <c r="GYD13" s="62"/>
      <c r="GYE13" s="62"/>
      <c r="GYF13" s="62"/>
      <c r="GYG13" s="62"/>
      <c r="GYH13" s="62"/>
      <c r="GYI13" s="62"/>
      <c r="GYJ13" s="62"/>
      <c r="GYK13" s="62"/>
      <c r="GYL13" s="62"/>
      <c r="GYM13" s="62"/>
      <c r="GYN13" s="62"/>
      <c r="GYO13" s="62"/>
      <c r="GYP13" s="62"/>
      <c r="GYQ13" s="62"/>
      <c r="GYR13" s="62"/>
      <c r="GYS13" s="62"/>
      <c r="GYT13" s="62"/>
      <c r="GYU13" s="62"/>
      <c r="GYV13" s="62"/>
      <c r="GYW13" s="62"/>
      <c r="GYX13" s="62"/>
      <c r="GYY13" s="62"/>
      <c r="GYZ13" s="62"/>
      <c r="GZA13" s="62"/>
      <c r="GZB13" s="62"/>
      <c r="GZC13" s="62"/>
      <c r="GZD13" s="62"/>
      <c r="GZE13" s="62"/>
      <c r="GZF13" s="62"/>
      <c r="GZG13" s="62"/>
      <c r="GZH13" s="62"/>
      <c r="GZI13" s="62"/>
      <c r="GZJ13" s="62"/>
      <c r="GZK13" s="62"/>
      <c r="GZL13" s="62"/>
      <c r="GZM13" s="62"/>
      <c r="GZN13" s="62"/>
      <c r="GZO13" s="62"/>
      <c r="GZP13" s="62"/>
      <c r="GZQ13" s="62"/>
      <c r="GZR13" s="62"/>
      <c r="GZS13" s="62"/>
      <c r="GZT13" s="62"/>
      <c r="GZU13" s="62"/>
      <c r="GZV13" s="62"/>
      <c r="GZW13" s="62"/>
      <c r="GZX13" s="62"/>
      <c r="GZY13" s="62"/>
      <c r="GZZ13" s="62"/>
      <c r="HAA13" s="62"/>
      <c r="HAB13" s="62"/>
      <c r="HAC13" s="62"/>
      <c r="HAD13" s="62"/>
      <c r="HAE13" s="62"/>
      <c r="HAF13" s="62"/>
      <c r="HAG13" s="62"/>
      <c r="HAH13" s="62"/>
      <c r="HAI13" s="62"/>
      <c r="HAJ13" s="62"/>
      <c r="HAK13" s="62"/>
      <c r="HAL13" s="62"/>
      <c r="HAM13" s="62"/>
      <c r="HAN13" s="62"/>
      <c r="HAO13" s="62"/>
      <c r="HAP13" s="62"/>
      <c r="HAQ13" s="62"/>
      <c r="HAR13" s="62"/>
      <c r="HAS13" s="62"/>
      <c r="HAT13" s="62"/>
      <c r="HAU13" s="62"/>
      <c r="HAV13" s="62"/>
      <c r="HAW13" s="62"/>
      <c r="HAX13" s="62"/>
      <c r="HAY13" s="62"/>
      <c r="HAZ13" s="62"/>
      <c r="HBA13" s="62"/>
      <c r="HBB13" s="62"/>
      <c r="HBC13" s="62"/>
      <c r="HBD13" s="62"/>
      <c r="HBE13" s="62"/>
      <c r="HBF13" s="62"/>
      <c r="HBG13" s="62"/>
      <c r="HBH13" s="62"/>
      <c r="HBI13" s="62"/>
      <c r="HBJ13" s="62"/>
      <c r="HBK13" s="62"/>
      <c r="HBL13" s="62"/>
      <c r="HBM13" s="62"/>
      <c r="HBN13" s="62"/>
      <c r="HBO13" s="62"/>
      <c r="HBP13" s="62"/>
      <c r="HBQ13" s="62"/>
      <c r="HBR13" s="62"/>
      <c r="HBS13" s="62"/>
      <c r="HBT13" s="62"/>
      <c r="HBU13" s="62"/>
      <c r="HBV13" s="62"/>
      <c r="HBW13" s="62"/>
      <c r="HBX13" s="62"/>
      <c r="HBY13" s="62"/>
      <c r="HBZ13" s="62"/>
      <c r="HCA13" s="62"/>
      <c r="HCB13" s="62"/>
      <c r="HCC13" s="62"/>
      <c r="HCD13" s="62"/>
      <c r="HCE13" s="62"/>
      <c r="HCF13" s="62"/>
      <c r="HCG13" s="62"/>
      <c r="HCH13" s="62"/>
      <c r="HCI13" s="62"/>
      <c r="HCJ13" s="62"/>
      <c r="HCK13" s="62"/>
      <c r="HCL13" s="62"/>
      <c r="HCM13" s="62"/>
      <c r="HCN13" s="62"/>
      <c r="HCO13" s="62"/>
      <c r="HCP13" s="62"/>
      <c r="HCQ13" s="62"/>
      <c r="HCR13" s="62"/>
      <c r="HCS13" s="62"/>
      <c r="HCT13" s="62"/>
      <c r="HCU13" s="62"/>
      <c r="HCV13" s="62"/>
      <c r="HCW13" s="62"/>
      <c r="HCX13" s="62"/>
      <c r="HCY13" s="62"/>
      <c r="HCZ13" s="62"/>
      <c r="HDA13" s="62"/>
      <c r="HDB13" s="62"/>
      <c r="HDC13" s="62"/>
      <c r="HDD13" s="62"/>
      <c r="HDE13" s="62"/>
      <c r="HDF13" s="62"/>
      <c r="HDG13" s="62"/>
      <c r="HDH13" s="62"/>
      <c r="HDI13" s="62"/>
      <c r="HDJ13" s="62"/>
      <c r="HDK13" s="62"/>
      <c r="HDL13" s="62"/>
      <c r="HDM13" s="62"/>
      <c r="HDN13" s="62"/>
      <c r="HDO13" s="62"/>
      <c r="HDP13" s="62"/>
      <c r="HDQ13" s="62"/>
      <c r="HDR13" s="62"/>
      <c r="HDS13" s="62"/>
      <c r="HDT13" s="62"/>
      <c r="HDU13" s="62"/>
      <c r="HDV13" s="62"/>
      <c r="HDW13" s="62"/>
      <c r="HDX13" s="62"/>
      <c r="HDY13" s="62"/>
      <c r="HDZ13" s="62"/>
      <c r="HEA13" s="62"/>
      <c r="HEB13" s="62"/>
      <c r="HEC13" s="62"/>
      <c r="HED13" s="62"/>
      <c r="HEE13" s="62"/>
      <c r="HEF13" s="62"/>
      <c r="HEG13" s="62"/>
      <c r="HEH13" s="62"/>
      <c r="HEI13" s="62"/>
      <c r="HEJ13" s="62"/>
      <c r="HEK13" s="62"/>
      <c r="HEL13" s="62"/>
      <c r="HEM13" s="62"/>
      <c r="HEN13" s="62"/>
      <c r="HEO13" s="62"/>
      <c r="HEP13" s="62"/>
      <c r="HEQ13" s="62"/>
      <c r="HER13" s="62"/>
      <c r="HES13" s="62"/>
      <c r="HET13" s="62"/>
      <c r="HEU13" s="62"/>
      <c r="HEV13" s="62"/>
      <c r="HEW13" s="62"/>
      <c r="HEX13" s="62"/>
      <c r="HEY13" s="62"/>
      <c r="HEZ13" s="62"/>
      <c r="HFA13" s="62"/>
      <c r="HFB13" s="62"/>
      <c r="HFC13" s="62"/>
      <c r="HFD13" s="62"/>
      <c r="HFE13" s="62"/>
      <c r="HFF13" s="62"/>
      <c r="HFG13" s="62"/>
      <c r="HFH13" s="62"/>
      <c r="HFI13" s="62"/>
      <c r="HFJ13" s="62"/>
      <c r="HFK13" s="62"/>
      <c r="HFL13" s="62"/>
      <c r="HFM13" s="62"/>
      <c r="HFN13" s="62"/>
      <c r="HFO13" s="62"/>
      <c r="HFP13" s="62"/>
      <c r="HFQ13" s="62"/>
      <c r="HFR13" s="62"/>
      <c r="HFS13" s="62"/>
      <c r="HFT13" s="62"/>
      <c r="HFU13" s="62"/>
      <c r="HFV13" s="62"/>
      <c r="HFW13" s="62"/>
      <c r="HFX13" s="62"/>
      <c r="HFY13" s="62"/>
      <c r="HFZ13" s="62"/>
      <c r="HGA13" s="62"/>
      <c r="HGB13" s="62"/>
      <c r="HGC13" s="62"/>
      <c r="HGD13" s="62"/>
      <c r="HGE13" s="62"/>
      <c r="HGF13" s="62"/>
      <c r="HGG13" s="62"/>
      <c r="HGH13" s="62"/>
      <c r="HGI13" s="62"/>
      <c r="HGJ13" s="62"/>
      <c r="HGK13" s="62"/>
      <c r="HGL13" s="62"/>
      <c r="HGM13" s="62"/>
      <c r="HGN13" s="62"/>
      <c r="HGO13" s="62"/>
      <c r="HGP13" s="62"/>
      <c r="HGQ13" s="62"/>
      <c r="HGR13" s="62"/>
      <c r="HGS13" s="62"/>
      <c r="HGT13" s="62"/>
      <c r="HGU13" s="62"/>
      <c r="HGV13" s="62"/>
      <c r="HGW13" s="62"/>
      <c r="HGX13" s="62"/>
      <c r="HGY13" s="62"/>
      <c r="HGZ13" s="62"/>
      <c r="HHA13" s="62"/>
      <c r="HHB13" s="62"/>
      <c r="HHC13" s="62"/>
      <c r="HHD13" s="62"/>
      <c r="HHE13" s="62"/>
      <c r="HHF13" s="62"/>
      <c r="HHG13" s="62"/>
      <c r="HHH13" s="62"/>
      <c r="HHI13" s="62"/>
      <c r="HHJ13" s="62"/>
      <c r="HHK13" s="62"/>
      <c r="HHL13" s="62"/>
      <c r="HHM13" s="62"/>
      <c r="HHN13" s="62"/>
      <c r="HHO13" s="62"/>
      <c r="HHP13" s="62"/>
      <c r="HHQ13" s="62"/>
      <c r="HHR13" s="62"/>
      <c r="HHS13" s="62"/>
      <c r="HHT13" s="62"/>
      <c r="HHU13" s="62"/>
      <c r="HHV13" s="62"/>
      <c r="HHW13" s="62"/>
      <c r="HHX13" s="62"/>
      <c r="HHY13" s="62"/>
      <c r="HHZ13" s="62"/>
      <c r="HIA13" s="62"/>
      <c r="HIB13" s="62"/>
      <c r="HIC13" s="62"/>
      <c r="HID13" s="62"/>
      <c r="HIE13" s="62"/>
      <c r="HIF13" s="62"/>
      <c r="HIG13" s="62"/>
      <c r="HIH13" s="62"/>
      <c r="HII13" s="62"/>
      <c r="HIJ13" s="62"/>
      <c r="HIK13" s="62"/>
      <c r="HIL13" s="62"/>
      <c r="HIM13" s="62"/>
      <c r="HIN13" s="62"/>
      <c r="HIO13" s="62"/>
      <c r="HIP13" s="62"/>
      <c r="HIQ13" s="62"/>
      <c r="HIR13" s="62"/>
      <c r="HIS13" s="62"/>
      <c r="HIT13" s="62"/>
      <c r="HIU13" s="62"/>
      <c r="HIV13" s="62"/>
      <c r="HIW13" s="62"/>
      <c r="HIX13" s="62"/>
      <c r="HIY13" s="62"/>
      <c r="HIZ13" s="62"/>
      <c r="HJA13" s="62"/>
      <c r="HJB13" s="62"/>
      <c r="HJC13" s="62"/>
      <c r="HJD13" s="62"/>
      <c r="HJE13" s="62"/>
      <c r="HJF13" s="62"/>
      <c r="HJG13" s="62"/>
      <c r="HJH13" s="62"/>
      <c r="HJI13" s="62"/>
      <c r="HJJ13" s="62"/>
      <c r="HJK13" s="62"/>
      <c r="HJL13" s="62"/>
      <c r="HJM13" s="62"/>
      <c r="HJN13" s="62"/>
      <c r="HJO13" s="62"/>
      <c r="HJP13" s="62"/>
      <c r="HJQ13" s="62"/>
      <c r="HJR13" s="62"/>
      <c r="HJS13" s="62"/>
      <c r="HJT13" s="62"/>
      <c r="HJU13" s="62"/>
      <c r="HJV13" s="62"/>
      <c r="HJW13" s="62"/>
      <c r="HJX13" s="62"/>
      <c r="HJY13" s="62"/>
      <c r="HJZ13" s="62"/>
      <c r="HKA13" s="62"/>
      <c r="HKB13" s="62"/>
      <c r="HKC13" s="62"/>
      <c r="HKD13" s="62"/>
      <c r="HKE13" s="62"/>
      <c r="HKF13" s="62"/>
      <c r="HKG13" s="62"/>
      <c r="HKH13" s="62"/>
      <c r="HKI13" s="62"/>
      <c r="HKJ13" s="62"/>
      <c r="HKK13" s="62"/>
      <c r="HKL13" s="62"/>
      <c r="HKM13" s="62"/>
      <c r="HKN13" s="62"/>
      <c r="HKO13" s="62"/>
      <c r="HKP13" s="62"/>
      <c r="HKQ13" s="62"/>
      <c r="HKR13" s="62"/>
      <c r="HKS13" s="62"/>
      <c r="HKT13" s="62"/>
      <c r="HKU13" s="62"/>
      <c r="HKV13" s="62"/>
      <c r="HKW13" s="62"/>
      <c r="HKX13" s="62"/>
      <c r="HKY13" s="62"/>
      <c r="HKZ13" s="62"/>
      <c r="HLA13" s="62"/>
      <c r="HLB13" s="62"/>
      <c r="HLC13" s="62"/>
      <c r="HLD13" s="62"/>
      <c r="HLE13" s="62"/>
      <c r="HLF13" s="62"/>
      <c r="HLG13" s="62"/>
      <c r="HLH13" s="62"/>
      <c r="HLI13" s="62"/>
      <c r="HLJ13" s="62"/>
      <c r="HLK13" s="62"/>
      <c r="HLL13" s="62"/>
      <c r="HLM13" s="62"/>
      <c r="HLN13" s="62"/>
      <c r="HLO13" s="62"/>
      <c r="HLP13" s="62"/>
      <c r="HLQ13" s="62"/>
      <c r="HLR13" s="62"/>
      <c r="HLS13" s="62"/>
      <c r="HLT13" s="62"/>
      <c r="HLU13" s="62"/>
      <c r="HLV13" s="62"/>
      <c r="HLW13" s="62"/>
      <c r="HLX13" s="62"/>
      <c r="HLY13" s="62"/>
      <c r="HLZ13" s="62"/>
      <c r="HMA13" s="62"/>
      <c r="HMB13" s="62"/>
      <c r="HMC13" s="62"/>
      <c r="HMD13" s="62"/>
      <c r="HME13" s="62"/>
      <c r="HMF13" s="62"/>
      <c r="HMG13" s="62"/>
      <c r="HMH13" s="62"/>
      <c r="HMI13" s="62"/>
      <c r="HMJ13" s="62"/>
      <c r="HMK13" s="62"/>
      <c r="HML13" s="62"/>
      <c r="HMM13" s="62"/>
      <c r="HMN13" s="62"/>
      <c r="HMO13" s="62"/>
      <c r="HMP13" s="62"/>
      <c r="HMQ13" s="62"/>
      <c r="HMR13" s="62"/>
      <c r="HMS13" s="62"/>
      <c r="HMT13" s="62"/>
      <c r="HMU13" s="62"/>
      <c r="HMV13" s="62"/>
      <c r="HMW13" s="62"/>
      <c r="HMX13" s="62"/>
      <c r="HMY13" s="62"/>
      <c r="HMZ13" s="62"/>
      <c r="HNA13" s="62"/>
      <c r="HNB13" s="62"/>
      <c r="HNC13" s="62"/>
      <c r="HND13" s="62"/>
      <c r="HNE13" s="62"/>
      <c r="HNF13" s="62"/>
      <c r="HNG13" s="62"/>
      <c r="HNH13" s="62"/>
      <c r="HNI13" s="62"/>
      <c r="HNJ13" s="62"/>
      <c r="HNK13" s="62"/>
      <c r="HNL13" s="62"/>
      <c r="HNM13" s="62"/>
      <c r="HNN13" s="62"/>
      <c r="HNO13" s="62"/>
      <c r="HNP13" s="62"/>
      <c r="HNQ13" s="62"/>
      <c r="HNR13" s="62"/>
      <c r="HNS13" s="62"/>
      <c r="HNT13" s="62"/>
      <c r="HNU13" s="62"/>
      <c r="HNV13" s="62"/>
      <c r="HNW13" s="62"/>
      <c r="HNX13" s="62"/>
      <c r="HNY13" s="62"/>
      <c r="HNZ13" s="62"/>
      <c r="HOA13" s="62"/>
      <c r="HOB13" s="62"/>
      <c r="HOC13" s="62"/>
      <c r="HOD13" s="62"/>
      <c r="HOE13" s="62"/>
      <c r="HOF13" s="62"/>
      <c r="HOG13" s="62"/>
      <c r="HOH13" s="62"/>
      <c r="HOI13" s="62"/>
      <c r="HOJ13" s="62"/>
      <c r="HOK13" s="62"/>
      <c r="HOL13" s="62"/>
      <c r="HOM13" s="62"/>
      <c r="HON13" s="62"/>
      <c r="HOO13" s="62"/>
      <c r="HOP13" s="62"/>
      <c r="HOQ13" s="62"/>
      <c r="HOR13" s="62"/>
      <c r="HOS13" s="62"/>
      <c r="HOT13" s="62"/>
      <c r="HOU13" s="62"/>
      <c r="HOV13" s="62"/>
      <c r="HOW13" s="62"/>
      <c r="HOX13" s="62"/>
      <c r="HOY13" s="62"/>
      <c r="HOZ13" s="62"/>
      <c r="HPA13" s="62"/>
      <c r="HPB13" s="62"/>
      <c r="HPC13" s="62"/>
      <c r="HPD13" s="62"/>
      <c r="HPE13" s="62"/>
      <c r="HPF13" s="62"/>
      <c r="HPG13" s="62"/>
      <c r="HPH13" s="62"/>
      <c r="HPI13" s="62"/>
      <c r="HPJ13" s="62"/>
      <c r="HPK13" s="62"/>
      <c r="HPL13" s="62"/>
      <c r="HPM13" s="62"/>
      <c r="HPN13" s="62"/>
      <c r="HPO13" s="62"/>
      <c r="HPP13" s="62"/>
      <c r="HPQ13" s="62"/>
      <c r="HPR13" s="62"/>
      <c r="HPS13" s="62"/>
      <c r="HPT13" s="62"/>
      <c r="HPU13" s="62"/>
      <c r="HPV13" s="62"/>
      <c r="HPW13" s="62"/>
      <c r="HPX13" s="62"/>
      <c r="HPY13" s="62"/>
      <c r="HPZ13" s="62"/>
      <c r="HQA13" s="62"/>
      <c r="HQB13" s="62"/>
      <c r="HQC13" s="62"/>
      <c r="HQD13" s="62"/>
      <c r="HQE13" s="62"/>
      <c r="HQF13" s="62"/>
      <c r="HQG13" s="62"/>
      <c r="HQH13" s="62"/>
      <c r="HQI13" s="62"/>
      <c r="HQJ13" s="62"/>
      <c r="HQK13" s="62"/>
      <c r="HQL13" s="62"/>
      <c r="HQM13" s="62"/>
      <c r="HQN13" s="62"/>
      <c r="HQO13" s="62"/>
      <c r="HQP13" s="62"/>
      <c r="HQQ13" s="62"/>
      <c r="HQR13" s="62"/>
      <c r="HQS13" s="62"/>
      <c r="HQT13" s="62"/>
      <c r="HQU13" s="62"/>
      <c r="HQV13" s="62"/>
      <c r="HQW13" s="62"/>
      <c r="HQX13" s="62"/>
      <c r="HQY13" s="62"/>
      <c r="HQZ13" s="62"/>
      <c r="HRA13" s="62"/>
      <c r="HRB13" s="62"/>
      <c r="HRC13" s="62"/>
      <c r="HRD13" s="62"/>
      <c r="HRE13" s="62"/>
      <c r="HRF13" s="62"/>
      <c r="HRG13" s="62"/>
      <c r="HRH13" s="62"/>
      <c r="HRI13" s="62"/>
      <c r="HRJ13" s="62"/>
      <c r="HRK13" s="62"/>
      <c r="HRL13" s="62"/>
      <c r="HRM13" s="62"/>
      <c r="HRN13" s="62"/>
      <c r="HRO13" s="62"/>
      <c r="HRP13" s="62"/>
      <c r="HRQ13" s="62"/>
      <c r="HRR13" s="62"/>
      <c r="HRS13" s="62"/>
      <c r="HRT13" s="62"/>
      <c r="HRU13" s="62"/>
      <c r="HRV13" s="62"/>
      <c r="HRW13" s="62"/>
      <c r="HRX13" s="62"/>
      <c r="HRY13" s="62"/>
      <c r="HRZ13" s="62"/>
      <c r="HSA13" s="62"/>
      <c r="HSB13" s="62"/>
      <c r="HSC13" s="62"/>
      <c r="HSD13" s="62"/>
      <c r="HSE13" s="62"/>
      <c r="HSF13" s="62"/>
      <c r="HSG13" s="62"/>
      <c r="HSH13" s="62"/>
      <c r="HSI13" s="62"/>
      <c r="HSJ13" s="62"/>
      <c r="HSK13" s="62"/>
      <c r="HSL13" s="62"/>
      <c r="HSM13" s="62"/>
      <c r="HSN13" s="62"/>
      <c r="HSO13" s="62"/>
      <c r="HSP13" s="62"/>
      <c r="HSQ13" s="62"/>
      <c r="HSR13" s="62"/>
      <c r="HSS13" s="62"/>
      <c r="HST13" s="62"/>
      <c r="HSU13" s="62"/>
      <c r="HSV13" s="62"/>
      <c r="HSW13" s="62"/>
      <c r="HSX13" s="62"/>
      <c r="HSY13" s="62"/>
      <c r="HSZ13" s="62"/>
      <c r="HTA13" s="62"/>
      <c r="HTB13" s="62"/>
      <c r="HTC13" s="62"/>
      <c r="HTD13" s="62"/>
      <c r="HTE13" s="62"/>
      <c r="HTF13" s="62"/>
      <c r="HTG13" s="62"/>
      <c r="HTH13" s="62"/>
      <c r="HTI13" s="62"/>
      <c r="HTJ13" s="62"/>
      <c r="HTK13" s="62"/>
      <c r="HTL13" s="62"/>
      <c r="HTM13" s="62"/>
      <c r="HTN13" s="62"/>
      <c r="HTO13" s="62"/>
      <c r="HTP13" s="62"/>
      <c r="HTQ13" s="62"/>
      <c r="HTR13" s="62"/>
      <c r="HTS13" s="62"/>
      <c r="HTT13" s="62"/>
      <c r="HTU13" s="62"/>
      <c r="HTV13" s="62"/>
      <c r="HTW13" s="62"/>
      <c r="HTX13" s="62"/>
      <c r="HTY13" s="62"/>
      <c r="HTZ13" s="62"/>
      <c r="HUA13" s="62"/>
      <c r="HUB13" s="62"/>
      <c r="HUC13" s="62"/>
      <c r="HUD13" s="62"/>
      <c r="HUE13" s="62"/>
      <c r="HUF13" s="62"/>
      <c r="HUG13" s="62"/>
      <c r="HUH13" s="62"/>
      <c r="HUI13" s="62"/>
      <c r="HUJ13" s="62"/>
      <c r="HUK13" s="62"/>
      <c r="HUL13" s="62"/>
      <c r="HUM13" s="62"/>
      <c r="HUN13" s="62"/>
      <c r="HUO13" s="62"/>
      <c r="HUP13" s="62"/>
      <c r="HUQ13" s="62"/>
      <c r="HUR13" s="62"/>
      <c r="HUS13" s="62"/>
      <c r="HUT13" s="62"/>
      <c r="HUU13" s="62"/>
      <c r="HUV13" s="62"/>
      <c r="HUW13" s="62"/>
      <c r="HUX13" s="62"/>
      <c r="HUY13" s="62"/>
      <c r="HUZ13" s="62"/>
      <c r="HVA13" s="62"/>
      <c r="HVB13" s="62"/>
      <c r="HVC13" s="62"/>
      <c r="HVD13" s="62"/>
      <c r="HVE13" s="62"/>
      <c r="HVF13" s="62"/>
      <c r="HVG13" s="62"/>
      <c r="HVH13" s="62"/>
      <c r="HVI13" s="62"/>
      <c r="HVJ13" s="62"/>
      <c r="HVK13" s="62"/>
      <c r="HVL13" s="62"/>
      <c r="HVM13" s="62"/>
      <c r="HVN13" s="62"/>
      <c r="HVO13" s="62"/>
      <c r="HVP13" s="62"/>
      <c r="HVQ13" s="62"/>
      <c r="HVR13" s="62"/>
      <c r="HVS13" s="62"/>
      <c r="HVT13" s="62"/>
      <c r="HVU13" s="62"/>
      <c r="HVV13" s="62"/>
      <c r="HVW13" s="62"/>
      <c r="HVX13" s="62"/>
      <c r="HVY13" s="62"/>
      <c r="HVZ13" s="62"/>
      <c r="HWA13" s="62"/>
      <c r="HWB13" s="62"/>
      <c r="HWC13" s="62"/>
      <c r="HWD13" s="62"/>
      <c r="HWE13" s="62"/>
      <c r="HWF13" s="62"/>
      <c r="HWG13" s="62"/>
      <c r="HWH13" s="62"/>
      <c r="HWI13" s="62"/>
      <c r="HWJ13" s="62"/>
      <c r="HWK13" s="62"/>
      <c r="HWL13" s="62"/>
      <c r="HWM13" s="62"/>
      <c r="HWN13" s="62"/>
      <c r="HWO13" s="62"/>
      <c r="HWP13" s="62"/>
      <c r="HWQ13" s="62"/>
      <c r="HWR13" s="62"/>
      <c r="HWS13" s="62"/>
      <c r="HWT13" s="62"/>
      <c r="HWU13" s="62"/>
      <c r="HWV13" s="62"/>
      <c r="HWW13" s="62"/>
      <c r="HWX13" s="62"/>
      <c r="HWY13" s="62"/>
      <c r="HWZ13" s="62"/>
      <c r="HXA13" s="62"/>
      <c r="HXB13" s="62"/>
      <c r="HXC13" s="62"/>
      <c r="HXD13" s="62"/>
      <c r="HXE13" s="62"/>
      <c r="HXF13" s="62"/>
      <c r="HXG13" s="62"/>
      <c r="HXH13" s="62"/>
      <c r="HXI13" s="62"/>
      <c r="HXJ13" s="62"/>
      <c r="HXK13" s="62"/>
      <c r="HXL13" s="62"/>
      <c r="HXM13" s="62"/>
      <c r="HXN13" s="62"/>
      <c r="HXO13" s="62"/>
      <c r="HXP13" s="62"/>
      <c r="HXQ13" s="62"/>
      <c r="HXR13" s="62"/>
      <c r="HXS13" s="62"/>
      <c r="HXT13" s="62"/>
      <c r="HXU13" s="62"/>
      <c r="HXV13" s="62"/>
      <c r="HXW13" s="62"/>
      <c r="HXX13" s="62"/>
      <c r="HXY13" s="62"/>
      <c r="HXZ13" s="62"/>
      <c r="HYA13" s="62"/>
      <c r="HYB13" s="62"/>
      <c r="HYC13" s="62"/>
      <c r="HYD13" s="62"/>
      <c r="HYE13" s="62"/>
      <c r="HYF13" s="62"/>
      <c r="HYG13" s="62"/>
      <c r="HYH13" s="62"/>
      <c r="HYI13" s="62"/>
      <c r="HYJ13" s="62"/>
      <c r="HYK13" s="62"/>
      <c r="HYL13" s="62"/>
      <c r="HYM13" s="62"/>
      <c r="HYN13" s="62"/>
      <c r="HYO13" s="62"/>
      <c r="HYP13" s="62"/>
      <c r="HYQ13" s="62"/>
      <c r="HYR13" s="62"/>
      <c r="HYS13" s="62"/>
      <c r="HYT13" s="62"/>
      <c r="HYU13" s="62"/>
      <c r="HYV13" s="62"/>
      <c r="HYW13" s="62"/>
      <c r="HYX13" s="62"/>
      <c r="HYY13" s="62"/>
      <c r="HYZ13" s="62"/>
      <c r="HZA13" s="62"/>
      <c r="HZB13" s="62"/>
      <c r="HZC13" s="62"/>
      <c r="HZD13" s="62"/>
      <c r="HZE13" s="62"/>
      <c r="HZF13" s="62"/>
      <c r="HZG13" s="62"/>
      <c r="HZH13" s="62"/>
      <c r="HZI13" s="62"/>
      <c r="HZJ13" s="62"/>
      <c r="HZK13" s="62"/>
      <c r="HZL13" s="62"/>
      <c r="HZM13" s="62"/>
      <c r="HZN13" s="62"/>
      <c r="HZO13" s="62"/>
      <c r="HZP13" s="62"/>
      <c r="HZQ13" s="62"/>
      <c r="HZR13" s="62"/>
      <c r="HZS13" s="62"/>
      <c r="HZT13" s="62"/>
      <c r="HZU13" s="62"/>
      <c r="HZV13" s="62"/>
      <c r="HZW13" s="62"/>
      <c r="HZX13" s="62"/>
      <c r="HZY13" s="62"/>
      <c r="HZZ13" s="62"/>
      <c r="IAA13" s="62"/>
      <c r="IAB13" s="62"/>
      <c r="IAC13" s="62"/>
      <c r="IAD13" s="62"/>
      <c r="IAE13" s="62"/>
      <c r="IAF13" s="62"/>
      <c r="IAG13" s="62"/>
      <c r="IAH13" s="62"/>
      <c r="IAI13" s="62"/>
      <c r="IAJ13" s="62"/>
      <c r="IAK13" s="62"/>
      <c r="IAL13" s="62"/>
      <c r="IAM13" s="62"/>
      <c r="IAN13" s="62"/>
      <c r="IAO13" s="62"/>
      <c r="IAP13" s="62"/>
      <c r="IAQ13" s="62"/>
      <c r="IAR13" s="62"/>
      <c r="IAS13" s="62"/>
      <c r="IAT13" s="62"/>
      <c r="IAU13" s="62"/>
      <c r="IAV13" s="62"/>
      <c r="IAW13" s="62"/>
      <c r="IAX13" s="62"/>
      <c r="IAY13" s="62"/>
      <c r="IAZ13" s="62"/>
      <c r="IBA13" s="62"/>
      <c r="IBB13" s="62"/>
      <c r="IBC13" s="62"/>
      <c r="IBD13" s="62"/>
      <c r="IBE13" s="62"/>
      <c r="IBF13" s="62"/>
      <c r="IBG13" s="62"/>
      <c r="IBH13" s="62"/>
      <c r="IBI13" s="62"/>
      <c r="IBJ13" s="62"/>
      <c r="IBK13" s="62"/>
      <c r="IBL13" s="62"/>
      <c r="IBM13" s="62"/>
      <c r="IBN13" s="62"/>
      <c r="IBO13" s="62"/>
      <c r="IBP13" s="62"/>
      <c r="IBQ13" s="62"/>
      <c r="IBR13" s="62"/>
      <c r="IBS13" s="62"/>
      <c r="IBT13" s="62"/>
      <c r="IBU13" s="62"/>
      <c r="IBV13" s="62"/>
      <c r="IBW13" s="62"/>
      <c r="IBX13" s="62"/>
      <c r="IBY13" s="62"/>
      <c r="IBZ13" s="62"/>
      <c r="ICA13" s="62"/>
      <c r="ICB13" s="62"/>
      <c r="ICC13" s="62"/>
      <c r="ICD13" s="62"/>
      <c r="ICE13" s="62"/>
      <c r="ICF13" s="62"/>
      <c r="ICG13" s="62"/>
      <c r="ICH13" s="62"/>
      <c r="ICI13" s="62"/>
      <c r="ICJ13" s="62"/>
      <c r="ICK13" s="62"/>
      <c r="ICL13" s="62"/>
      <c r="ICM13" s="62"/>
      <c r="ICN13" s="62"/>
      <c r="ICO13" s="62"/>
      <c r="ICP13" s="62"/>
      <c r="ICQ13" s="62"/>
      <c r="ICR13" s="62"/>
      <c r="ICS13" s="62"/>
      <c r="ICT13" s="62"/>
      <c r="ICU13" s="62"/>
      <c r="ICV13" s="62"/>
      <c r="ICW13" s="62"/>
      <c r="ICX13" s="62"/>
      <c r="ICY13" s="62"/>
      <c r="ICZ13" s="62"/>
      <c r="IDA13" s="62"/>
      <c r="IDB13" s="62"/>
      <c r="IDC13" s="62"/>
      <c r="IDD13" s="62"/>
      <c r="IDE13" s="62"/>
      <c r="IDF13" s="62"/>
      <c r="IDG13" s="62"/>
      <c r="IDH13" s="62"/>
      <c r="IDI13" s="62"/>
      <c r="IDJ13" s="62"/>
      <c r="IDK13" s="62"/>
      <c r="IDL13" s="62"/>
      <c r="IDM13" s="62"/>
      <c r="IDN13" s="62"/>
      <c r="IDO13" s="62"/>
      <c r="IDP13" s="62"/>
      <c r="IDQ13" s="62"/>
      <c r="IDR13" s="62"/>
      <c r="IDS13" s="62"/>
      <c r="IDT13" s="62"/>
      <c r="IDU13" s="62"/>
      <c r="IDV13" s="62"/>
      <c r="IDW13" s="62"/>
      <c r="IDX13" s="62"/>
      <c r="IDY13" s="62"/>
      <c r="IDZ13" s="62"/>
      <c r="IEA13" s="62"/>
      <c r="IEB13" s="62"/>
      <c r="IEC13" s="62"/>
      <c r="IED13" s="62"/>
      <c r="IEE13" s="62"/>
      <c r="IEF13" s="62"/>
      <c r="IEG13" s="62"/>
      <c r="IEH13" s="62"/>
      <c r="IEI13" s="62"/>
      <c r="IEJ13" s="62"/>
      <c r="IEK13" s="62"/>
      <c r="IEL13" s="62"/>
      <c r="IEM13" s="62"/>
      <c r="IEN13" s="62"/>
      <c r="IEO13" s="62"/>
      <c r="IEP13" s="62"/>
      <c r="IEQ13" s="62"/>
      <c r="IER13" s="62"/>
      <c r="IES13" s="62"/>
      <c r="IET13" s="62"/>
      <c r="IEU13" s="62"/>
      <c r="IEV13" s="62"/>
      <c r="IEW13" s="62"/>
      <c r="IEX13" s="62"/>
      <c r="IEY13" s="62"/>
      <c r="IEZ13" s="62"/>
      <c r="IFA13" s="62"/>
      <c r="IFB13" s="62"/>
      <c r="IFC13" s="62"/>
      <c r="IFD13" s="62"/>
      <c r="IFE13" s="62"/>
      <c r="IFF13" s="62"/>
      <c r="IFG13" s="62"/>
      <c r="IFH13" s="62"/>
      <c r="IFI13" s="62"/>
      <c r="IFJ13" s="62"/>
      <c r="IFK13" s="62"/>
      <c r="IFL13" s="62"/>
      <c r="IFM13" s="62"/>
      <c r="IFN13" s="62"/>
      <c r="IFO13" s="62"/>
      <c r="IFP13" s="62"/>
      <c r="IFQ13" s="62"/>
      <c r="IFR13" s="62"/>
      <c r="IFS13" s="62"/>
      <c r="IFT13" s="62"/>
      <c r="IFU13" s="62"/>
      <c r="IFV13" s="62"/>
      <c r="IFW13" s="62"/>
      <c r="IFX13" s="62"/>
      <c r="IFY13" s="62"/>
      <c r="IFZ13" s="62"/>
      <c r="IGA13" s="62"/>
      <c r="IGB13" s="62"/>
      <c r="IGC13" s="62"/>
      <c r="IGD13" s="62"/>
      <c r="IGE13" s="62"/>
      <c r="IGF13" s="62"/>
      <c r="IGG13" s="62"/>
      <c r="IGH13" s="62"/>
      <c r="IGI13" s="62"/>
      <c r="IGJ13" s="62"/>
      <c r="IGK13" s="62"/>
      <c r="IGL13" s="62"/>
      <c r="IGM13" s="62"/>
      <c r="IGN13" s="62"/>
      <c r="IGO13" s="62"/>
      <c r="IGP13" s="62"/>
      <c r="IGQ13" s="62"/>
      <c r="IGR13" s="62"/>
      <c r="IGS13" s="62"/>
      <c r="IGT13" s="62"/>
      <c r="IGU13" s="62"/>
      <c r="IGV13" s="62"/>
      <c r="IGW13" s="62"/>
      <c r="IGX13" s="62"/>
      <c r="IGY13" s="62"/>
      <c r="IGZ13" s="62"/>
      <c r="IHA13" s="62"/>
      <c r="IHB13" s="62"/>
      <c r="IHC13" s="62"/>
      <c r="IHD13" s="62"/>
      <c r="IHE13" s="62"/>
      <c r="IHF13" s="62"/>
      <c r="IHG13" s="62"/>
      <c r="IHH13" s="62"/>
      <c r="IHI13" s="62"/>
      <c r="IHJ13" s="62"/>
      <c r="IHK13" s="62"/>
      <c r="IHL13" s="62"/>
      <c r="IHM13" s="62"/>
      <c r="IHN13" s="62"/>
      <c r="IHO13" s="62"/>
      <c r="IHP13" s="62"/>
      <c r="IHQ13" s="62"/>
      <c r="IHR13" s="62"/>
      <c r="IHS13" s="62"/>
      <c r="IHT13" s="62"/>
      <c r="IHU13" s="62"/>
      <c r="IHV13" s="62"/>
      <c r="IHW13" s="62"/>
      <c r="IHX13" s="62"/>
      <c r="IHY13" s="62"/>
      <c r="IHZ13" s="62"/>
      <c r="IIA13" s="62"/>
      <c r="IIB13" s="62"/>
      <c r="IIC13" s="62"/>
      <c r="IID13" s="62"/>
      <c r="IIE13" s="62"/>
      <c r="IIF13" s="62"/>
      <c r="IIG13" s="62"/>
      <c r="IIH13" s="62"/>
      <c r="III13" s="62"/>
      <c r="IIJ13" s="62"/>
      <c r="IIK13" s="62"/>
      <c r="IIL13" s="62"/>
      <c r="IIM13" s="62"/>
      <c r="IIN13" s="62"/>
      <c r="IIO13" s="62"/>
      <c r="IIP13" s="62"/>
      <c r="IIQ13" s="62"/>
      <c r="IIR13" s="62"/>
      <c r="IIS13" s="62"/>
      <c r="IIT13" s="62"/>
      <c r="IIU13" s="62"/>
      <c r="IIV13" s="62"/>
      <c r="IIW13" s="62"/>
      <c r="IIX13" s="62"/>
      <c r="IIY13" s="62"/>
      <c r="IIZ13" s="62"/>
      <c r="IJA13" s="62"/>
      <c r="IJB13" s="62"/>
      <c r="IJC13" s="62"/>
      <c r="IJD13" s="62"/>
      <c r="IJE13" s="62"/>
      <c r="IJF13" s="62"/>
      <c r="IJG13" s="62"/>
      <c r="IJH13" s="62"/>
      <c r="IJI13" s="62"/>
      <c r="IJJ13" s="62"/>
      <c r="IJK13" s="62"/>
      <c r="IJL13" s="62"/>
      <c r="IJM13" s="62"/>
      <c r="IJN13" s="62"/>
      <c r="IJO13" s="62"/>
      <c r="IJP13" s="62"/>
      <c r="IJQ13" s="62"/>
      <c r="IJR13" s="62"/>
      <c r="IJS13" s="62"/>
      <c r="IJT13" s="62"/>
      <c r="IJU13" s="62"/>
      <c r="IJV13" s="62"/>
      <c r="IJW13" s="62"/>
      <c r="IJX13" s="62"/>
      <c r="IJY13" s="62"/>
      <c r="IJZ13" s="62"/>
      <c r="IKA13" s="62"/>
      <c r="IKB13" s="62"/>
      <c r="IKC13" s="62"/>
      <c r="IKD13" s="62"/>
      <c r="IKE13" s="62"/>
      <c r="IKF13" s="62"/>
      <c r="IKG13" s="62"/>
      <c r="IKH13" s="62"/>
      <c r="IKI13" s="62"/>
      <c r="IKJ13" s="62"/>
      <c r="IKK13" s="62"/>
      <c r="IKL13" s="62"/>
      <c r="IKM13" s="62"/>
      <c r="IKN13" s="62"/>
      <c r="IKO13" s="62"/>
      <c r="IKP13" s="62"/>
      <c r="IKQ13" s="62"/>
      <c r="IKR13" s="62"/>
      <c r="IKS13" s="62"/>
      <c r="IKT13" s="62"/>
      <c r="IKU13" s="62"/>
      <c r="IKV13" s="62"/>
      <c r="IKW13" s="62"/>
      <c r="IKX13" s="62"/>
      <c r="IKY13" s="62"/>
      <c r="IKZ13" s="62"/>
      <c r="ILA13" s="62"/>
      <c r="ILB13" s="62"/>
      <c r="ILC13" s="62"/>
      <c r="ILD13" s="62"/>
      <c r="ILE13" s="62"/>
      <c r="ILF13" s="62"/>
      <c r="ILG13" s="62"/>
      <c r="ILH13" s="62"/>
      <c r="ILI13" s="62"/>
      <c r="ILJ13" s="62"/>
      <c r="ILK13" s="62"/>
      <c r="ILL13" s="62"/>
      <c r="ILM13" s="62"/>
      <c r="ILN13" s="62"/>
      <c r="ILO13" s="62"/>
      <c r="ILP13" s="62"/>
      <c r="ILQ13" s="62"/>
      <c r="ILR13" s="62"/>
      <c r="ILS13" s="62"/>
      <c r="ILT13" s="62"/>
      <c r="ILU13" s="62"/>
      <c r="ILV13" s="62"/>
      <c r="ILW13" s="62"/>
      <c r="ILX13" s="62"/>
      <c r="ILY13" s="62"/>
      <c r="ILZ13" s="62"/>
      <c r="IMA13" s="62"/>
      <c r="IMB13" s="62"/>
      <c r="IMC13" s="62"/>
      <c r="IMD13" s="62"/>
      <c r="IME13" s="62"/>
      <c r="IMF13" s="62"/>
      <c r="IMG13" s="62"/>
      <c r="IMH13" s="62"/>
      <c r="IMI13" s="62"/>
      <c r="IMJ13" s="62"/>
      <c r="IMK13" s="62"/>
      <c r="IML13" s="62"/>
      <c r="IMM13" s="62"/>
      <c r="IMN13" s="62"/>
      <c r="IMO13" s="62"/>
      <c r="IMP13" s="62"/>
      <c r="IMQ13" s="62"/>
      <c r="IMR13" s="62"/>
      <c r="IMS13" s="62"/>
      <c r="IMT13" s="62"/>
      <c r="IMU13" s="62"/>
      <c r="IMV13" s="62"/>
      <c r="IMW13" s="62"/>
      <c r="IMX13" s="62"/>
      <c r="IMY13" s="62"/>
      <c r="IMZ13" s="62"/>
      <c r="INA13" s="62"/>
      <c r="INB13" s="62"/>
      <c r="INC13" s="62"/>
      <c r="IND13" s="62"/>
      <c r="INE13" s="62"/>
      <c r="INF13" s="62"/>
      <c r="ING13" s="62"/>
      <c r="INH13" s="62"/>
      <c r="INI13" s="62"/>
      <c r="INJ13" s="62"/>
      <c r="INK13" s="62"/>
      <c r="INL13" s="62"/>
      <c r="INM13" s="62"/>
      <c r="INN13" s="62"/>
      <c r="INO13" s="62"/>
      <c r="INP13" s="62"/>
      <c r="INQ13" s="62"/>
      <c r="INR13" s="62"/>
      <c r="INS13" s="62"/>
      <c r="INT13" s="62"/>
      <c r="INU13" s="62"/>
      <c r="INV13" s="62"/>
      <c r="INW13" s="62"/>
      <c r="INX13" s="62"/>
      <c r="INY13" s="62"/>
      <c r="INZ13" s="62"/>
      <c r="IOA13" s="62"/>
      <c r="IOB13" s="62"/>
      <c r="IOC13" s="62"/>
      <c r="IOD13" s="62"/>
      <c r="IOE13" s="62"/>
      <c r="IOF13" s="62"/>
      <c r="IOG13" s="62"/>
      <c r="IOH13" s="62"/>
      <c r="IOI13" s="62"/>
      <c r="IOJ13" s="62"/>
      <c r="IOK13" s="62"/>
      <c r="IOL13" s="62"/>
      <c r="IOM13" s="62"/>
      <c r="ION13" s="62"/>
      <c r="IOO13" s="62"/>
      <c r="IOP13" s="62"/>
      <c r="IOQ13" s="62"/>
      <c r="IOR13" s="62"/>
      <c r="IOS13" s="62"/>
      <c r="IOT13" s="62"/>
      <c r="IOU13" s="62"/>
      <c r="IOV13" s="62"/>
      <c r="IOW13" s="62"/>
      <c r="IOX13" s="62"/>
      <c r="IOY13" s="62"/>
      <c r="IOZ13" s="62"/>
      <c r="IPA13" s="62"/>
      <c r="IPB13" s="62"/>
      <c r="IPC13" s="62"/>
      <c r="IPD13" s="62"/>
      <c r="IPE13" s="62"/>
      <c r="IPF13" s="62"/>
      <c r="IPG13" s="62"/>
      <c r="IPH13" s="62"/>
      <c r="IPI13" s="62"/>
      <c r="IPJ13" s="62"/>
      <c r="IPK13" s="62"/>
      <c r="IPL13" s="62"/>
      <c r="IPM13" s="62"/>
      <c r="IPN13" s="62"/>
      <c r="IPO13" s="62"/>
      <c r="IPP13" s="62"/>
      <c r="IPQ13" s="62"/>
      <c r="IPR13" s="62"/>
      <c r="IPS13" s="62"/>
      <c r="IPT13" s="62"/>
      <c r="IPU13" s="62"/>
      <c r="IPV13" s="62"/>
      <c r="IPW13" s="62"/>
      <c r="IPX13" s="62"/>
      <c r="IPY13" s="62"/>
      <c r="IPZ13" s="62"/>
      <c r="IQA13" s="62"/>
      <c r="IQB13" s="62"/>
      <c r="IQC13" s="62"/>
      <c r="IQD13" s="62"/>
      <c r="IQE13" s="62"/>
      <c r="IQF13" s="62"/>
      <c r="IQG13" s="62"/>
      <c r="IQH13" s="62"/>
      <c r="IQI13" s="62"/>
      <c r="IQJ13" s="62"/>
      <c r="IQK13" s="62"/>
      <c r="IQL13" s="62"/>
      <c r="IQM13" s="62"/>
      <c r="IQN13" s="62"/>
      <c r="IQO13" s="62"/>
      <c r="IQP13" s="62"/>
      <c r="IQQ13" s="62"/>
      <c r="IQR13" s="62"/>
      <c r="IQS13" s="62"/>
      <c r="IQT13" s="62"/>
      <c r="IQU13" s="62"/>
      <c r="IQV13" s="62"/>
      <c r="IQW13" s="62"/>
      <c r="IQX13" s="62"/>
      <c r="IQY13" s="62"/>
      <c r="IQZ13" s="62"/>
      <c r="IRA13" s="62"/>
      <c r="IRB13" s="62"/>
      <c r="IRC13" s="62"/>
      <c r="IRD13" s="62"/>
      <c r="IRE13" s="62"/>
      <c r="IRF13" s="62"/>
      <c r="IRG13" s="62"/>
      <c r="IRH13" s="62"/>
      <c r="IRI13" s="62"/>
      <c r="IRJ13" s="62"/>
      <c r="IRK13" s="62"/>
      <c r="IRL13" s="62"/>
      <c r="IRM13" s="62"/>
      <c r="IRN13" s="62"/>
      <c r="IRO13" s="62"/>
      <c r="IRP13" s="62"/>
      <c r="IRQ13" s="62"/>
      <c r="IRR13" s="62"/>
      <c r="IRS13" s="62"/>
      <c r="IRT13" s="62"/>
      <c r="IRU13" s="62"/>
      <c r="IRV13" s="62"/>
      <c r="IRW13" s="62"/>
      <c r="IRX13" s="62"/>
      <c r="IRY13" s="62"/>
      <c r="IRZ13" s="62"/>
      <c r="ISA13" s="62"/>
      <c r="ISB13" s="62"/>
      <c r="ISC13" s="62"/>
      <c r="ISD13" s="62"/>
      <c r="ISE13" s="62"/>
      <c r="ISF13" s="62"/>
      <c r="ISG13" s="62"/>
      <c r="ISH13" s="62"/>
      <c r="ISI13" s="62"/>
      <c r="ISJ13" s="62"/>
      <c r="ISK13" s="62"/>
      <c r="ISL13" s="62"/>
      <c r="ISM13" s="62"/>
      <c r="ISN13" s="62"/>
      <c r="ISO13" s="62"/>
      <c r="ISP13" s="62"/>
      <c r="ISQ13" s="62"/>
      <c r="ISR13" s="62"/>
      <c r="ISS13" s="62"/>
      <c r="IST13" s="62"/>
      <c r="ISU13" s="62"/>
      <c r="ISV13" s="62"/>
      <c r="ISW13" s="62"/>
      <c r="ISX13" s="62"/>
      <c r="ISY13" s="62"/>
      <c r="ISZ13" s="62"/>
      <c r="ITA13" s="62"/>
      <c r="ITB13" s="62"/>
      <c r="ITC13" s="62"/>
      <c r="ITD13" s="62"/>
      <c r="ITE13" s="62"/>
      <c r="ITF13" s="62"/>
      <c r="ITG13" s="62"/>
      <c r="ITH13" s="62"/>
      <c r="ITI13" s="62"/>
      <c r="ITJ13" s="62"/>
      <c r="ITK13" s="62"/>
      <c r="ITL13" s="62"/>
      <c r="ITM13" s="62"/>
      <c r="ITN13" s="62"/>
      <c r="ITO13" s="62"/>
      <c r="ITP13" s="62"/>
      <c r="ITQ13" s="62"/>
      <c r="ITR13" s="62"/>
      <c r="ITS13" s="62"/>
      <c r="ITT13" s="62"/>
      <c r="ITU13" s="62"/>
      <c r="ITV13" s="62"/>
      <c r="ITW13" s="62"/>
      <c r="ITX13" s="62"/>
      <c r="ITY13" s="62"/>
      <c r="ITZ13" s="62"/>
      <c r="IUA13" s="62"/>
      <c r="IUB13" s="62"/>
      <c r="IUC13" s="62"/>
      <c r="IUD13" s="62"/>
      <c r="IUE13" s="62"/>
      <c r="IUF13" s="62"/>
      <c r="IUG13" s="62"/>
      <c r="IUH13" s="62"/>
      <c r="IUI13" s="62"/>
      <c r="IUJ13" s="62"/>
      <c r="IUK13" s="62"/>
      <c r="IUL13" s="62"/>
      <c r="IUM13" s="62"/>
      <c r="IUN13" s="62"/>
      <c r="IUO13" s="62"/>
      <c r="IUP13" s="62"/>
      <c r="IUQ13" s="62"/>
      <c r="IUR13" s="62"/>
      <c r="IUS13" s="62"/>
      <c r="IUT13" s="62"/>
      <c r="IUU13" s="62"/>
      <c r="IUV13" s="62"/>
      <c r="IUW13" s="62"/>
      <c r="IUX13" s="62"/>
      <c r="IUY13" s="62"/>
      <c r="IUZ13" s="62"/>
      <c r="IVA13" s="62"/>
      <c r="IVB13" s="62"/>
      <c r="IVC13" s="62"/>
      <c r="IVD13" s="62"/>
      <c r="IVE13" s="62"/>
      <c r="IVF13" s="62"/>
      <c r="IVG13" s="62"/>
      <c r="IVH13" s="62"/>
      <c r="IVI13" s="62"/>
      <c r="IVJ13" s="62"/>
      <c r="IVK13" s="62"/>
      <c r="IVL13" s="62"/>
      <c r="IVM13" s="62"/>
      <c r="IVN13" s="62"/>
      <c r="IVO13" s="62"/>
      <c r="IVP13" s="62"/>
      <c r="IVQ13" s="62"/>
      <c r="IVR13" s="62"/>
      <c r="IVS13" s="62"/>
      <c r="IVT13" s="62"/>
      <c r="IVU13" s="62"/>
      <c r="IVV13" s="62"/>
      <c r="IVW13" s="62"/>
      <c r="IVX13" s="62"/>
      <c r="IVY13" s="62"/>
      <c r="IVZ13" s="62"/>
      <c r="IWA13" s="62"/>
      <c r="IWB13" s="62"/>
      <c r="IWC13" s="62"/>
      <c r="IWD13" s="62"/>
      <c r="IWE13" s="62"/>
      <c r="IWF13" s="62"/>
      <c r="IWG13" s="62"/>
      <c r="IWH13" s="62"/>
      <c r="IWI13" s="62"/>
      <c r="IWJ13" s="62"/>
      <c r="IWK13" s="62"/>
      <c r="IWL13" s="62"/>
      <c r="IWM13" s="62"/>
      <c r="IWN13" s="62"/>
      <c r="IWO13" s="62"/>
      <c r="IWP13" s="62"/>
      <c r="IWQ13" s="62"/>
      <c r="IWR13" s="62"/>
      <c r="IWS13" s="62"/>
      <c r="IWT13" s="62"/>
      <c r="IWU13" s="62"/>
      <c r="IWV13" s="62"/>
      <c r="IWW13" s="62"/>
      <c r="IWX13" s="62"/>
      <c r="IWY13" s="62"/>
      <c r="IWZ13" s="62"/>
      <c r="IXA13" s="62"/>
      <c r="IXB13" s="62"/>
      <c r="IXC13" s="62"/>
      <c r="IXD13" s="62"/>
      <c r="IXE13" s="62"/>
      <c r="IXF13" s="62"/>
      <c r="IXG13" s="62"/>
      <c r="IXH13" s="62"/>
      <c r="IXI13" s="62"/>
      <c r="IXJ13" s="62"/>
      <c r="IXK13" s="62"/>
      <c r="IXL13" s="62"/>
      <c r="IXM13" s="62"/>
      <c r="IXN13" s="62"/>
      <c r="IXO13" s="62"/>
      <c r="IXP13" s="62"/>
      <c r="IXQ13" s="62"/>
      <c r="IXR13" s="62"/>
      <c r="IXS13" s="62"/>
      <c r="IXT13" s="62"/>
      <c r="IXU13" s="62"/>
      <c r="IXV13" s="62"/>
      <c r="IXW13" s="62"/>
      <c r="IXX13" s="62"/>
      <c r="IXY13" s="62"/>
      <c r="IXZ13" s="62"/>
      <c r="IYA13" s="62"/>
      <c r="IYB13" s="62"/>
      <c r="IYC13" s="62"/>
      <c r="IYD13" s="62"/>
      <c r="IYE13" s="62"/>
      <c r="IYF13" s="62"/>
      <c r="IYG13" s="62"/>
      <c r="IYH13" s="62"/>
      <c r="IYI13" s="62"/>
      <c r="IYJ13" s="62"/>
      <c r="IYK13" s="62"/>
      <c r="IYL13" s="62"/>
      <c r="IYM13" s="62"/>
      <c r="IYN13" s="62"/>
      <c r="IYO13" s="62"/>
      <c r="IYP13" s="62"/>
      <c r="IYQ13" s="62"/>
      <c r="IYR13" s="62"/>
      <c r="IYS13" s="62"/>
      <c r="IYT13" s="62"/>
      <c r="IYU13" s="62"/>
      <c r="IYV13" s="62"/>
      <c r="IYW13" s="62"/>
      <c r="IYX13" s="62"/>
      <c r="IYY13" s="62"/>
      <c r="IYZ13" s="62"/>
      <c r="IZA13" s="62"/>
      <c r="IZB13" s="62"/>
      <c r="IZC13" s="62"/>
      <c r="IZD13" s="62"/>
      <c r="IZE13" s="62"/>
      <c r="IZF13" s="62"/>
      <c r="IZG13" s="62"/>
      <c r="IZH13" s="62"/>
      <c r="IZI13" s="62"/>
      <c r="IZJ13" s="62"/>
      <c r="IZK13" s="62"/>
      <c r="IZL13" s="62"/>
      <c r="IZM13" s="62"/>
      <c r="IZN13" s="62"/>
      <c r="IZO13" s="62"/>
      <c r="IZP13" s="62"/>
      <c r="IZQ13" s="62"/>
      <c r="IZR13" s="62"/>
      <c r="IZS13" s="62"/>
      <c r="IZT13" s="62"/>
      <c r="IZU13" s="62"/>
      <c r="IZV13" s="62"/>
      <c r="IZW13" s="62"/>
      <c r="IZX13" s="62"/>
      <c r="IZY13" s="62"/>
      <c r="IZZ13" s="62"/>
      <c r="JAA13" s="62"/>
      <c r="JAB13" s="62"/>
      <c r="JAC13" s="62"/>
      <c r="JAD13" s="62"/>
      <c r="JAE13" s="62"/>
      <c r="JAF13" s="62"/>
      <c r="JAG13" s="62"/>
      <c r="JAH13" s="62"/>
      <c r="JAI13" s="62"/>
      <c r="JAJ13" s="62"/>
      <c r="JAK13" s="62"/>
      <c r="JAL13" s="62"/>
      <c r="JAM13" s="62"/>
      <c r="JAN13" s="62"/>
      <c r="JAO13" s="62"/>
      <c r="JAP13" s="62"/>
      <c r="JAQ13" s="62"/>
      <c r="JAR13" s="62"/>
      <c r="JAS13" s="62"/>
      <c r="JAT13" s="62"/>
      <c r="JAU13" s="62"/>
      <c r="JAV13" s="62"/>
      <c r="JAW13" s="62"/>
      <c r="JAX13" s="62"/>
      <c r="JAY13" s="62"/>
      <c r="JAZ13" s="62"/>
      <c r="JBA13" s="62"/>
      <c r="JBB13" s="62"/>
      <c r="JBC13" s="62"/>
      <c r="JBD13" s="62"/>
      <c r="JBE13" s="62"/>
      <c r="JBF13" s="62"/>
      <c r="JBG13" s="62"/>
      <c r="JBH13" s="62"/>
      <c r="JBI13" s="62"/>
      <c r="JBJ13" s="62"/>
      <c r="JBK13" s="62"/>
      <c r="JBL13" s="62"/>
      <c r="JBM13" s="62"/>
      <c r="JBN13" s="62"/>
      <c r="JBO13" s="62"/>
      <c r="JBP13" s="62"/>
      <c r="JBQ13" s="62"/>
      <c r="JBR13" s="62"/>
      <c r="JBS13" s="62"/>
      <c r="JBT13" s="62"/>
      <c r="JBU13" s="62"/>
      <c r="JBV13" s="62"/>
      <c r="JBW13" s="62"/>
      <c r="JBX13" s="62"/>
      <c r="JBY13" s="62"/>
      <c r="JBZ13" s="62"/>
      <c r="JCA13" s="62"/>
      <c r="JCB13" s="62"/>
      <c r="JCC13" s="62"/>
      <c r="JCD13" s="62"/>
      <c r="JCE13" s="62"/>
      <c r="JCF13" s="62"/>
      <c r="JCG13" s="62"/>
      <c r="JCH13" s="62"/>
      <c r="JCI13" s="62"/>
      <c r="JCJ13" s="62"/>
      <c r="JCK13" s="62"/>
      <c r="JCL13" s="62"/>
      <c r="JCM13" s="62"/>
      <c r="JCN13" s="62"/>
      <c r="JCO13" s="62"/>
      <c r="JCP13" s="62"/>
      <c r="JCQ13" s="62"/>
      <c r="JCR13" s="62"/>
      <c r="JCS13" s="62"/>
      <c r="JCT13" s="62"/>
      <c r="JCU13" s="62"/>
      <c r="JCV13" s="62"/>
      <c r="JCW13" s="62"/>
      <c r="JCX13" s="62"/>
      <c r="JCY13" s="62"/>
      <c r="JCZ13" s="62"/>
      <c r="JDA13" s="62"/>
      <c r="JDB13" s="62"/>
      <c r="JDC13" s="62"/>
      <c r="JDD13" s="62"/>
      <c r="JDE13" s="62"/>
      <c r="JDF13" s="62"/>
      <c r="JDG13" s="62"/>
      <c r="JDH13" s="62"/>
      <c r="JDI13" s="62"/>
      <c r="JDJ13" s="62"/>
      <c r="JDK13" s="62"/>
      <c r="JDL13" s="62"/>
      <c r="JDM13" s="62"/>
      <c r="JDN13" s="62"/>
      <c r="JDO13" s="62"/>
      <c r="JDP13" s="62"/>
      <c r="JDQ13" s="62"/>
      <c r="JDR13" s="62"/>
      <c r="JDS13" s="62"/>
      <c r="JDT13" s="62"/>
      <c r="JDU13" s="62"/>
      <c r="JDV13" s="62"/>
      <c r="JDW13" s="62"/>
      <c r="JDX13" s="62"/>
      <c r="JDY13" s="62"/>
      <c r="JDZ13" s="62"/>
      <c r="JEA13" s="62"/>
      <c r="JEB13" s="62"/>
      <c r="JEC13" s="62"/>
      <c r="JED13" s="62"/>
      <c r="JEE13" s="62"/>
      <c r="JEF13" s="62"/>
      <c r="JEG13" s="62"/>
      <c r="JEH13" s="62"/>
      <c r="JEI13" s="62"/>
      <c r="JEJ13" s="62"/>
      <c r="JEK13" s="62"/>
      <c r="JEL13" s="62"/>
      <c r="JEM13" s="62"/>
      <c r="JEN13" s="62"/>
      <c r="JEO13" s="62"/>
      <c r="JEP13" s="62"/>
      <c r="JEQ13" s="62"/>
      <c r="JER13" s="62"/>
      <c r="JES13" s="62"/>
      <c r="JET13" s="62"/>
      <c r="JEU13" s="62"/>
      <c r="JEV13" s="62"/>
      <c r="JEW13" s="62"/>
      <c r="JEX13" s="62"/>
      <c r="JEY13" s="62"/>
      <c r="JEZ13" s="62"/>
      <c r="JFA13" s="62"/>
      <c r="JFB13" s="62"/>
      <c r="JFC13" s="62"/>
      <c r="JFD13" s="62"/>
      <c r="JFE13" s="62"/>
      <c r="JFF13" s="62"/>
      <c r="JFG13" s="62"/>
      <c r="JFH13" s="62"/>
      <c r="JFI13" s="62"/>
      <c r="JFJ13" s="62"/>
      <c r="JFK13" s="62"/>
      <c r="JFL13" s="62"/>
      <c r="JFM13" s="62"/>
      <c r="JFN13" s="62"/>
      <c r="JFO13" s="62"/>
      <c r="JFP13" s="62"/>
      <c r="JFQ13" s="62"/>
      <c r="JFR13" s="62"/>
      <c r="JFS13" s="62"/>
      <c r="JFT13" s="62"/>
      <c r="JFU13" s="62"/>
      <c r="JFV13" s="62"/>
      <c r="JFW13" s="62"/>
      <c r="JFX13" s="62"/>
      <c r="JFY13" s="62"/>
      <c r="JFZ13" s="62"/>
      <c r="JGA13" s="62"/>
      <c r="JGB13" s="62"/>
      <c r="JGC13" s="62"/>
      <c r="JGD13" s="62"/>
      <c r="JGE13" s="62"/>
      <c r="JGF13" s="62"/>
      <c r="JGG13" s="62"/>
      <c r="JGH13" s="62"/>
      <c r="JGI13" s="62"/>
      <c r="JGJ13" s="62"/>
      <c r="JGK13" s="62"/>
      <c r="JGL13" s="62"/>
      <c r="JGM13" s="62"/>
      <c r="JGN13" s="62"/>
      <c r="JGO13" s="62"/>
      <c r="JGP13" s="62"/>
      <c r="JGQ13" s="62"/>
      <c r="JGR13" s="62"/>
      <c r="JGS13" s="62"/>
      <c r="JGT13" s="62"/>
      <c r="JGU13" s="62"/>
      <c r="JGV13" s="62"/>
      <c r="JGW13" s="62"/>
      <c r="JGX13" s="62"/>
      <c r="JGY13" s="62"/>
      <c r="JGZ13" s="62"/>
      <c r="JHA13" s="62"/>
      <c r="JHB13" s="62"/>
      <c r="JHC13" s="62"/>
      <c r="JHD13" s="62"/>
      <c r="JHE13" s="62"/>
      <c r="JHF13" s="62"/>
      <c r="JHG13" s="62"/>
      <c r="JHH13" s="62"/>
      <c r="JHI13" s="62"/>
      <c r="JHJ13" s="62"/>
      <c r="JHK13" s="62"/>
      <c r="JHL13" s="62"/>
      <c r="JHM13" s="62"/>
      <c r="JHN13" s="62"/>
      <c r="JHO13" s="62"/>
      <c r="JHP13" s="62"/>
      <c r="JHQ13" s="62"/>
      <c r="JHR13" s="62"/>
      <c r="JHS13" s="62"/>
      <c r="JHT13" s="62"/>
      <c r="JHU13" s="62"/>
      <c r="JHV13" s="62"/>
      <c r="JHW13" s="62"/>
      <c r="JHX13" s="62"/>
      <c r="JHY13" s="62"/>
      <c r="JHZ13" s="62"/>
      <c r="JIA13" s="62"/>
      <c r="JIB13" s="62"/>
      <c r="JIC13" s="62"/>
      <c r="JID13" s="62"/>
      <c r="JIE13" s="62"/>
      <c r="JIF13" s="62"/>
      <c r="JIG13" s="62"/>
      <c r="JIH13" s="62"/>
      <c r="JII13" s="62"/>
      <c r="JIJ13" s="62"/>
      <c r="JIK13" s="62"/>
      <c r="JIL13" s="62"/>
      <c r="JIM13" s="62"/>
      <c r="JIN13" s="62"/>
      <c r="JIO13" s="62"/>
      <c r="JIP13" s="62"/>
      <c r="JIQ13" s="62"/>
      <c r="JIR13" s="62"/>
      <c r="JIS13" s="62"/>
      <c r="JIT13" s="62"/>
      <c r="JIU13" s="62"/>
      <c r="JIV13" s="62"/>
      <c r="JIW13" s="62"/>
      <c r="JIX13" s="62"/>
      <c r="JIY13" s="62"/>
      <c r="JIZ13" s="62"/>
      <c r="JJA13" s="62"/>
      <c r="JJB13" s="62"/>
      <c r="JJC13" s="62"/>
      <c r="JJD13" s="62"/>
      <c r="JJE13" s="62"/>
      <c r="JJF13" s="62"/>
      <c r="JJG13" s="62"/>
      <c r="JJH13" s="62"/>
      <c r="JJI13" s="62"/>
      <c r="JJJ13" s="62"/>
      <c r="JJK13" s="62"/>
      <c r="JJL13" s="62"/>
      <c r="JJM13" s="62"/>
      <c r="JJN13" s="62"/>
      <c r="JJO13" s="62"/>
      <c r="JJP13" s="62"/>
      <c r="JJQ13" s="62"/>
      <c r="JJR13" s="62"/>
      <c r="JJS13" s="62"/>
      <c r="JJT13" s="62"/>
      <c r="JJU13" s="62"/>
      <c r="JJV13" s="62"/>
      <c r="JJW13" s="62"/>
      <c r="JJX13" s="62"/>
      <c r="JJY13" s="62"/>
      <c r="JJZ13" s="62"/>
      <c r="JKA13" s="62"/>
      <c r="JKB13" s="62"/>
      <c r="JKC13" s="62"/>
      <c r="JKD13" s="62"/>
      <c r="JKE13" s="62"/>
      <c r="JKF13" s="62"/>
      <c r="JKG13" s="62"/>
      <c r="JKH13" s="62"/>
      <c r="JKI13" s="62"/>
      <c r="JKJ13" s="62"/>
      <c r="JKK13" s="62"/>
      <c r="JKL13" s="62"/>
      <c r="JKM13" s="62"/>
      <c r="JKN13" s="62"/>
      <c r="JKO13" s="62"/>
      <c r="JKP13" s="62"/>
      <c r="JKQ13" s="62"/>
      <c r="JKR13" s="62"/>
      <c r="JKS13" s="62"/>
      <c r="JKT13" s="62"/>
      <c r="JKU13" s="62"/>
      <c r="JKV13" s="62"/>
      <c r="JKW13" s="62"/>
      <c r="JKX13" s="62"/>
      <c r="JKY13" s="62"/>
      <c r="JKZ13" s="62"/>
      <c r="JLA13" s="62"/>
      <c r="JLB13" s="62"/>
      <c r="JLC13" s="62"/>
      <c r="JLD13" s="62"/>
      <c r="JLE13" s="62"/>
      <c r="JLF13" s="62"/>
      <c r="JLG13" s="62"/>
      <c r="JLH13" s="62"/>
      <c r="JLI13" s="62"/>
      <c r="JLJ13" s="62"/>
      <c r="JLK13" s="62"/>
      <c r="JLL13" s="62"/>
      <c r="JLM13" s="62"/>
      <c r="JLN13" s="62"/>
      <c r="JLO13" s="62"/>
      <c r="JLP13" s="62"/>
      <c r="JLQ13" s="62"/>
      <c r="JLR13" s="62"/>
      <c r="JLS13" s="62"/>
      <c r="JLT13" s="62"/>
      <c r="JLU13" s="62"/>
      <c r="JLV13" s="62"/>
      <c r="JLW13" s="62"/>
      <c r="JLX13" s="62"/>
      <c r="JLY13" s="62"/>
      <c r="JLZ13" s="62"/>
      <c r="JMA13" s="62"/>
      <c r="JMB13" s="62"/>
      <c r="JMC13" s="62"/>
      <c r="JMD13" s="62"/>
      <c r="JME13" s="62"/>
      <c r="JMF13" s="62"/>
      <c r="JMG13" s="62"/>
      <c r="JMH13" s="62"/>
      <c r="JMI13" s="62"/>
      <c r="JMJ13" s="62"/>
      <c r="JMK13" s="62"/>
      <c r="JML13" s="62"/>
      <c r="JMM13" s="62"/>
      <c r="JMN13" s="62"/>
      <c r="JMO13" s="62"/>
      <c r="JMP13" s="62"/>
      <c r="JMQ13" s="62"/>
      <c r="JMR13" s="62"/>
      <c r="JMS13" s="62"/>
      <c r="JMT13" s="62"/>
      <c r="JMU13" s="62"/>
      <c r="JMV13" s="62"/>
      <c r="JMW13" s="62"/>
      <c r="JMX13" s="62"/>
      <c r="JMY13" s="62"/>
      <c r="JMZ13" s="62"/>
      <c r="JNA13" s="62"/>
      <c r="JNB13" s="62"/>
      <c r="JNC13" s="62"/>
      <c r="JND13" s="62"/>
      <c r="JNE13" s="62"/>
      <c r="JNF13" s="62"/>
      <c r="JNG13" s="62"/>
      <c r="JNH13" s="62"/>
      <c r="JNI13" s="62"/>
      <c r="JNJ13" s="62"/>
      <c r="JNK13" s="62"/>
      <c r="JNL13" s="62"/>
      <c r="JNM13" s="62"/>
      <c r="JNN13" s="62"/>
      <c r="JNO13" s="62"/>
      <c r="JNP13" s="62"/>
      <c r="JNQ13" s="62"/>
      <c r="JNR13" s="62"/>
      <c r="JNS13" s="62"/>
      <c r="JNT13" s="62"/>
      <c r="JNU13" s="62"/>
      <c r="JNV13" s="62"/>
      <c r="JNW13" s="62"/>
      <c r="JNX13" s="62"/>
      <c r="JNY13" s="62"/>
      <c r="JNZ13" s="62"/>
      <c r="JOA13" s="62"/>
      <c r="JOB13" s="62"/>
      <c r="JOC13" s="62"/>
      <c r="JOD13" s="62"/>
      <c r="JOE13" s="62"/>
      <c r="JOF13" s="62"/>
      <c r="JOG13" s="62"/>
      <c r="JOH13" s="62"/>
      <c r="JOI13" s="62"/>
      <c r="JOJ13" s="62"/>
      <c r="JOK13" s="62"/>
      <c r="JOL13" s="62"/>
      <c r="JOM13" s="62"/>
      <c r="JON13" s="62"/>
      <c r="JOO13" s="62"/>
      <c r="JOP13" s="62"/>
      <c r="JOQ13" s="62"/>
      <c r="JOR13" s="62"/>
      <c r="JOS13" s="62"/>
      <c r="JOT13" s="62"/>
      <c r="JOU13" s="62"/>
      <c r="JOV13" s="62"/>
      <c r="JOW13" s="62"/>
      <c r="JOX13" s="62"/>
      <c r="JOY13" s="62"/>
      <c r="JOZ13" s="62"/>
      <c r="JPA13" s="62"/>
      <c r="JPB13" s="62"/>
      <c r="JPC13" s="62"/>
      <c r="JPD13" s="62"/>
      <c r="JPE13" s="62"/>
      <c r="JPF13" s="62"/>
      <c r="JPG13" s="62"/>
      <c r="JPH13" s="62"/>
      <c r="JPI13" s="62"/>
      <c r="JPJ13" s="62"/>
      <c r="JPK13" s="62"/>
      <c r="JPL13" s="62"/>
      <c r="JPM13" s="62"/>
      <c r="JPN13" s="62"/>
      <c r="JPO13" s="62"/>
      <c r="JPP13" s="62"/>
      <c r="JPQ13" s="62"/>
      <c r="JPR13" s="62"/>
      <c r="JPS13" s="62"/>
      <c r="JPT13" s="62"/>
      <c r="JPU13" s="62"/>
      <c r="JPV13" s="62"/>
      <c r="JPW13" s="62"/>
      <c r="JPX13" s="62"/>
      <c r="JPY13" s="62"/>
      <c r="JPZ13" s="62"/>
      <c r="JQA13" s="62"/>
      <c r="JQB13" s="62"/>
      <c r="JQC13" s="62"/>
      <c r="JQD13" s="62"/>
      <c r="JQE13" s="62"/>
      <c r="JQF13" s="62"/>
      <c r="JQG13" s="62"/>
      <c r="JQH13" s="62"/>
      <c r="JQI13" s="62"/>
      <c r="JQJ13" s="62"/>
      <c r="JQK13" s="62"/>
      <c r="JQL13" s="62"/>
      <c r="JQM13" s="62"/>
      <c r="JQN13" s="62"/>
      <c r="JQO13" s="62"/>
      <c r="JQP13" s="62"/>
      <c r="JQQ13" s="62"/>
      <c r="JQR13" s="62"/>
      <c r="JQS13" s="62"/>
      <c r="JQT13" s="62"/>
      <c r="JQU13" s="62"/>
      <c r="JQV13" s="62"/>
      <c r="JQW13" s="62"/>
      <c r="JQX13" s="62"/>
      <c r="JQY13" s="62"/>
      <c r="JQZ13" s="62"/>
      <c r="JRA13" s="62"/>
      <c r="JRB13" s="62"/>
      <c r="JRC13" s="62"/>
      <c r="JRD13" s="62"/>
      <c r="JRE13" s="62"/>
      <c r="JRF13" s="62"/>
      <c r="JRG13" s="62"/>
      <c r="JRH13" s="62"/>
      <c r="JRI13" s="62"/>
      <c r="JRJ13" s="62"/>
      <c r="JRK13" s="62"/>
      <c r="JRL13" s="62"/>
      <c r="JRM13" s="62"/>
      <c r="JRN13" s="62"/>
      <c r="JRO13" s="62"/>
      <c r="JRP13" s="62"/>
      <c r="JRQ13" s="62"/>
      <c r="JRR13" s="62"/>
      <c r="JRS13" s="62"/>
      <c r="JRT13" s="62"/>
      <c r="JRU13" s="62"/>
      <c r="JRV13" s="62"/>
      <c r="JRW13" s="62"/>
      <c r="JRX13" s="62"/>
      <c r="JRY13" s="62"/>
      <c r="JRZ13" s="62"/>
      <c r="JSA13" s="62"/>
      <c r="JSB13" s="62"/>
      <c r="JSC13" s="62"/>
      <c r="JSD13" s="62"/>
      <c r="JSE13" s="62"/>
      <c r="JSF13" s="62"/>
      <c r="JSG13" s="62"/>
      <c r="JSH13" s="62"/>
      <c r="JSI13" s="62"/>
      <c r="JSJ13" s="62"/>
      <c r="JSK13" s="62"/>
      <c r="JSL13" s="62"/>
      <c r="JSM13" s="62"/>
      <c r="JSN13" s="62"/>
      <c r="JSO13" s="62"/>
      <c r="JSP13" s="62"/>
      <c r="JSQ13" s="62"/>
      <c r="JSR13" s="62"/>
      <c r="JSS13" s="62"/>
      <c r="JST13" s="62"/>
      <c r="JSU13" s="62"/>
      <c r="JSV13" s="62"/>
      <c r="JSW13" s="62"/>
      <c r="JSX13" s="62"/>
      <c r="JSY13" s="62"/>
      <c r="JSZ13" s="62"/>
      <c r="JTA13" s="62"/>
      <c r="JTB13" s="62"/>
      <c r="JTC13" s="62"/>
      <c r="JTD13" s="62"/>
      <c r="JTE13" s="62"/>
      <c r="JTF13" s="62"/>
      <c r="JTG13" s="62"/>
      <c r="JTH13" s="62"/>
      <c r="JTI13" s="62"/>
      <c r="JTJ13" s="62"/>
      <c r="JTK13" s="62"/>
      <c r="JTL13" s="62"/>
      <c r="JTM13" s="62"/>
      <c r="JTN13" s="62"/>
      <c r="JTO13" s="62"/>
      <c r="JTP13" s="62"/>
      <c r="JTQ13" s="62"/>
      <c r="JTR13" s="62"/>
      <c r="JTS13" s="62"/>
      <c r="JTT13" s="62"/>
      <c r="JTU13" s="62"/>
      <c r="JTV13" s="62"/>
      <c r="JTW13" s="62"/>
      <c r="JTX13" s="62"/>
      <c r="JTY13" s="62"/>
      <c r="JTZ13" s="62"/>
      <c r="JUA13" s="62"/>
      <c r="JUB13" s="62"/>
      <c r="JUC13" s="62"/>
      <c r="JUD13" s="62"/>
      <c r="JUE13" s="62"/>
      <c r="JUF13" s="62"/>
      <c r="JUG13" s="62"/>
      <c r="JUH13" s="62"/>
      <c r="JUI13" s="62"/>
      <c r="JUJ13" s="62"/>
      <c r="JUK13" s="62"/>
      <c r="JUL13" s="62"/>
      <c r="JUM13" s="62"/>
      <c r="JUN13" s="62"/>
      <c r="JUO13" s="62"/>
      <c r="JUP13" s="62"/>
      <c r="JUQ13" s="62"/>
      <c r="JUR13" s="62"/>
      <c r="JUS13" s="62"/>
      <c r="JUT13" s="62"/>
      <c r="JUU13" s="62"/>
      <c r="JUV13" s="62"/>
      <c r="JUW13" s="62"/>
      <c r="JUX13" s="62"/>
      <c r="JUY13" s="62"/>
      <c r="JUZ13" s="62"/>
      <c r="JVA13" s="62"/>
      <c r="JVB13" s="62"/>
      <c r="JVC13" s="62"/>
      <c r="JVD13" s="62"/>
      <c r="JVE13" s="62"/>
      <c r="JVF13" s="62"/>
      <c r="JVG13" s="62"/>
      <c r="JVH13" s="62"/>
      <c r="JVI13" s="62"/>
      <c r="JVJ13" s="62"/>
      <c r="JVK13" s="62"/>
      <c r="JVL13" s="62"/>
      <c r="JVM13" s="62"/>
      <c r="JVN13" s="62"/>
      <c r="JVO13" s="62"/>
      <c r="JVP13" s="62"/>
      <c r="JVQ13" s="62"/>
      <c r="JVR13" s="62"/>
      <c r="JVS13" s="62"/>
      <c r="JVT13" s="62"/>
      <c r="JVU13" s="62"/>
      <c r="JVV13" s="62"/>
      <c r="JVW13" s="62"/>
      <c r="JVX13" s="62"/>
      <c r="JVY13" s="62"/>
      <c r="JVZ13" s="62"/>
      <c r="JWA13" s="62"/>
      <c r="JWB13" s="62"/>
      <c r="JWC13" s="62"/>
      <c r="JWD13" s="62"/>
      <c r="JWE13" s="62"/>
      <c r="JWF13" s="62"/>
      <c r="JWG13" s="62"/>
      <c r="JWH13" s="62"/>
      <c r="JWI13" s="62"/>
      <c r="JWJ13" s="62"/>
      <c r="JWK13" s="62"/>
      <c r="JWL13" s="62"/>
      <c r="JWM13" s="62"/>
      <c r="JWN13" s="62"/>
      <c r="JWO13" s="62"/>
      <c r="JWP13" s="62"/>
      <c r="JWQ13" s="62"/>
      <c r="JWR13" s="62"/>
      <c r="JWS13" s="62"/>
      <c r="JWT13" s="62"/>
      <c r="JWU13" s="62"/>
      <c r="JWV13" s="62"/>
      <c r="JWW13" s="62"/>
      <c r="JWX13" s="62"/>
      <c r="JWY13" s="62"/>
      <c r="JWZ13" s="62"/>
      <c r="JXA13" s="62"/>
      <c r="JXB13" s="62"/>
      <c r="JXC13" s="62"/>
      <c r="JXD13" s="62"/>
      <c r="JXE13" s="62"/>
      <c r="JXF13" s="62"/>
      <c r="JXG13" s="62"/>
      <c r="JXH13" s="62"/>
      <c r="JXI13" s="62"/>
      <c r="JXJ13" s="62"/>
      <c r="JXK13" s="62"/>
      <c r="JXL13" s="62"/>
      <c r="JXM13" s="62"/>
      <c r="JXN13" s="62"/>
      <c r="JXO13" s="62"/>
      <c r="JXP13" s="62"/>
      <c r="JXQ13" s="62"/>
      <c r="JXR13" s="62"/>
      <c r="JXS13" s="62"/>
      <c r="JXT13" s="62"/>
      <c r="JXU13" s="62"/>
      <c r="JXV13" s="62"/>
      <c r="JXW13" s="62"/>
      <c r="JXX13" s="62"/>
      <c r="JXY13" s="62"/>
      <c r="JXZ13" s="62"/>
      <c r="JYA13" s="62"/>
      <c r="JYB13" s="62"/>
      <c r="JYC13" s="62"/>
      <c r="JYD13" s="62"/>
      <c r="JYE13" s="62"/>
      <c r="JYF13" s="62"/>
      <c r="JYG13" s="62"/>
      <c r="JYH13" s="62"/>
      <c r="JYI13" s="62"/>
      <c r="JYJ13" s="62"/>
      <c r="JYK13" s="62"/>
      <c r="JYL13" s="62"/>
      <c r="JYM13" s="62"/>
      <c r="JYN13" s="62"/>
      <c r="JYO13" s="62"/>
      <c r="JYP13" s="62"/>
      <c r="JYQ13" s="62"/>
      <c r="JYR13" s="62"/>
      <c r="JYS13" s="62"/>
      <c r="JYT13" s="62"/>
      <c r="JYU13" s="62"/>
      <c r="JYV13" s="62"/>
      <c r="JYW13" s="62"/>
      <c r="JYX13" s="62"/>
      <c r="JYY13" s="62"/>
      <c r="JYZ13" s="62"/>
      <c r="JZA13" s="62"/>
      <c r="JZB13" s="62"/>
      <c r="JZC13" s="62"/>
      <c r="JZD13" s="62"/>
      <c r="JZE13" s="62"/>
      <c r="JZF13" s="62"/>
      <c r="JZG13" s="62"/>
      <c r="JZH13" s="62"/>
      <c r="JZI13" s="62"/>
      <c r="JZJ13" s="62"/>
      <c r="JZK13" s="62"/>
      <c r="JZL13" s="62"/>
      <c r="JZM13" s="62"/>
      <c r="JZN13" s="62"/>
      <c r="JZO13" s="62"/>
      <c r="JZP13" s="62"/>
      <c r="JZQ13" s="62"/>
      <c r="JZR13" s="62"/>
      <c r="JZS13" s="62"/>
      <c r="JZT13" s="62"/>
      <c r="JZU13" s="62"/>
      <c r="JZV13" s="62"/>
      <c r="JZW13" s="62"/>
      <c r="JZX13" s="62"/>
      <c r="JZY13" s="62"/>
      <c r="JZZ13" s="62"/>
      <c r="KAA13" s="62"/>
      <c r="KAB13" s="62"/>
      <c r="KAC13" s="62"/>
      <c r="KAD13" s="62"/>
      <c r="KAE13" s="62"/>
      <c r="KAF13" s="62"/>
      <c r="KAG13" s="62"/>
      <c r="KAH13" s="62"/>
      <c r="KAI13" s="62"/>
      <c r="KAJ13" s="62"/>
      <c r="KAK13" s="62"/>
      <c r="KAL13" s="62"/>
      <c r="KAM13" s="62"/>
      <c r="KAN13" s="62"/>
      <c r="KAO13" s="62"/>
      <c r="KAP13" s="62"/>
      <c r="KAQ13" s="62"/>
      <c r="KAR13" s="62"/>
      <c r="KAS13" s="62"/>
      <c r="KAT13" s="62"/>
      <c r="KAU13" s="62"/>
      <c r="KAV13" s="62"/>
      <c r="KAW13" s="62"/>
      <c r="KAX13" s="62"/>
      <c r="KAY13" s="62"/>
      <c r="KAZ13" s="62"/>
      <c r="KBA13" s="62"/>
      <c r="KBB13" s="62"/>
      <c r="KBC13" s="62"/>
      <c r="KBD13" s="62"/>
      <c r="KBE13" s="62"/>
      <c r="KBF13" s="62"/>
      <c r="KBG13" s="62"/>
      <c r="KBH13" s="62"/>
      <c r="KBI13" s="62"/>
      <c r="KBJ13" s="62"/>
      <c r="KBK13" s="62"/>
      <c r="KBL13" s="62"/>
      <c r="KBM13" s="62"/>
      <c r="KBN13" s="62"/>
      <c r="KBO13" s="62"/>
      <c r="KBP13" s="62"/>
      <c r="KBQ13" s="62"/>
      <c r="KBR13" s="62"/>
      <c r="KBS13" s="62"/>
      <c r="KBT13" s="62"/>
      <c r="KBU13" s="62"/>
      <c r="KBV13" s="62"/>
      <c r="KBW13" s="62"/>
      <c r="KBX13" s="62"/>
      <c r="KBY13" s="62"/>
      <c r="KBZ13" s="62"/>
      <c r="KCA13" s="62"/>
      <c r="KCB13" s="62"/>
      <c r="KCC13" s="62"/>
      <c r="KCD13" s="62"/>
      <c r="KCE13" s="62"/>
      <c r="KCF13" s="62"/>
      <c r="KCG13" s="62"/>
      <c r="KCH13" s="62"/>
      <c r="KCI13" s="62"/>
      <c r="KCJ13" s="62"/>
      <c r="KCK13" s="62"/>
      <c r="KCL13" s="62"/>
      <c r="KCM13" s="62"/>
      <c r="KCN13" s="62"/>
      <c r="KCO13" s="62"/>
      <c r="KCP13" s="62"/>
      <c r="KCQ13" s="62"/>
      <c r="KCR13" s="62"/>
      <c r="KCS13" s="62"/>
      <c r="KCT13" s="62"/>
      <c r="KCU13" s="62"/>
      <c r="KCV13" s="62"/>
      <c r="KCW13" s="62"/>
      <c r="KCX13" s="62"/>
      <c r="KCY13" s="62"/>
      <c r="KCZ13" s="62"/>
      <c r="KDA13" s="62"/>
      <c r="KDB13" s="62"/>
      <c r="KDC13" s="62"/>
      <c r="KDD13" s="62"/>
      <c r="KDE13" s="62"/>
      <c r="KDF13" s="62"/>
      <c r="KDG13" s="62"/>
      <c r="KDH13" s="62"/>
      <c r="KDI13" s="62"/>
      <c r="KDJ13" s="62"/>
      <c r="KDK13" s="62"/>
      <c r="KDL13" s="62"/>
      <c r="KDM13" s="62"/>
      <c r="KDN13" s="62"/>
      <c r="KDO13" s="62"/>
      <c r="KDP13" s="62"/>
      <c r="KDQ13" s="62"/>
      <c r="KDR13" s="62"/>
      <c r="KDS13" s="62"/>
      <c r="KDT13" s="62"/>
      <c r="KDU13" s="62"/>
      <c r="KDV13" s="62"/>
      <c r="KDW13" s="62"/>
      <c r="KDX13" s="62"/>
      <c r="KDY13" s="62"/>
      <c r="KDZ13" s="62"/>
      <c r="KEA13" s="62"/>
      <c r="KEB13" s="62"/>
      <c r="KEC13" s="62"/>
      <c r="KED13" s="62"/>
      <c r="KEE13" s="62"/>
      <c r="KEF13" s="62"/>
      <c r="KEG13" s="62"/>
      <c r="KEH13" s="62"/>
      <c r="KEI13" s="62"/>
      <c r="KEJ13" s="62"/>
      <c r="KEK13" s="62"/>
      <c r="KEL13" s="62"/>
      <c r="KEM13" s="62"/>
      <c r="KEN13" s="62"/>
      <c r="KEO13" s="62"/>
      <c r="KEP13" s="62"/>
      <c r="KEQ13" s="62"/>
      <c r="KER13" s="62"/>
      <c r="KES13" s="62"/>
      <c r="KET13" s="62"/>
      <c r="KEU13" s="62"/>
      <c r="KEV13" s="62"/>
      <c r="KEW13" s="62"/>
      <c r="KEX13" s="62"/>
      <c r="KEY13" s="62"/>
      <c r="KEZ13" s="62"/>
      <c r="KFA13" s="62"/>
      <c r="KFB13" s="62"/>
      <c r="KFC13" s="62"/>
      <c r="KFD13" s="62"/>
      <c r="KFE13" s="62"/>
      <c r="KFF13" s="62"/>
      <c r="KFG13" s="62"/>
      <c r="KFH13" s="62"/>
      <c r="KFI13" s="62"/>
      <c r="KFJ13" s="62"/>
      <c r="KFK13" s="62"/>
      <c r="KFL13" s="62"/>
      <c r="KFM13" s="62"/>
      <c r="KFN13" s="62"/>
      <c r="KFO13" s="62"/>
      <c r="KFP13" s="62"/>
      <c r="KFQ13" s="62"/>
      <c r="KFR13" s="62"/>
      <c r="KFS13" s="62"/>
      <c r="KFT13" s="62"/>
      <c r="KFU13" s="62"/>
      <c r="KFV13" s="62"/>
      <c r="KFW13" s="62"/>
      <c r="KFX13" s="62"/>
      <c r="KFY13" s="62"/>
      <c r="KFZ13" s="62"/>
      <c r="KGA13" s="62"/>
      <c r="KGB13" s="62"/>
      <c r="KGC13" s="62"/>
      <c r="KGD13" s="62"/>
      <c r="KGE13" s="62"/>
      <c r="KGF13" s="62"/>
      <c r="KGG13" s="62"/>
      <c r="KGH13" s="62"/>
      <c r="KGI13" s="62"/>
      <c r="KGJ13" s="62"/>
      <c r="KGK13" s="62"/>
      <c r="KGL13" s="62"/>
      <c r="KGM13" s="62"/>
      <c r="KGN13" s="62"/>
      <c r="KGO13" s="62"/>
      <c r="KGP13" s="62"/>
      <c r="KGQ13" s="62"/>
      <c r="KGR13" s="62"/>
      <c r="KGS13" s="62"/>
      <c r="KGT13" s="62"/>
      <c r="KGU13" s="62"/>
      <c r="KGV13" s="62"/>
      <c r="KGW13" s="62"/>
      <c r="KGX13" s="62"/>
      <c r="KGY13" s="62"/>
      <c r="KGZ13" s="62"/>
      <c r="KHA13" s="62"/>
      <c r="KHB13" s="62"/>
      <c r="KHC13" s="62"/>
      <c r="KHD13" s="62"/>
      <c r="KHE13" s="62"/>
      <c r="KHF13" s="62"/>
      <c r="KHG13" s="62"/>
      <c r="KHH13" s="62"/>
      <c r="KHI13" s="62"/>
      <c r="KHJ13" s="62"/>
      <c r="KHK13" s="62"/>
      <c r="KHL13" s="62"/>
      <c r="KHM13" s="62"/>
      <c r="KHN13" s="62"/>
      <c r="KHO13" s="62"/>
      <c r="KHP13" s="62"/>
      <c r="KHQ13" s="62"/>
      <c r="KHR13" s="62"/>
      <c r="KHS13" s="62"/>
      <c r="KHT13" s="62"/>
      <c r="KHU13" s="62"/>
      <c r="KHV13" s="62"/>
      <c r="KHW13" s="62"/>
      <c r="KHX13" s="62"/>
      <c r="KHY13" s="62"/>
      <c r="KHZ13" s="62"/>
      <c r="KIA13" s="62"/>
      <c r="KIB13" s="62"/>
      <c r="KIC13" s="62"/>
      <c r="KID13" s="62"/>
      <c r="KIE13" s="62"/>
      <c r="KIF13" s="62"/>
      <c r="KIG13" s="62"/>
      <c r="KIH13" s="62"/>
      <c r="KII13" s="62"/>
      <c r="KIJ13" s="62"/>
      <c r="KIK13" s="62"/>
      <c r="KIL13" s="62"/>
      <c r="KIM13" s="62"/>
      <c r="KIN13" s="62"/>
      <c r="KIO13" s="62"/>
      <c r="KIP13" s="62"/>
      <c r="KIQ13" s="62"/>
      <c r="KIR13" s="62"/>
      <c r="KIS13" s="62"/>
      <c r="KIT13" s="62"/>
      <c r="KIU13" s="62"/>
      <c r="KIV13" s="62"/>
      <c r="KIW13" s="62"/>
      <c r="KIX13" s="62"/>
      <c r="KIY13" s="62"/>
      <c r="KIZ13" s="62"/>
      <c r="KJA13" s="62"/>
      <c r="KJB13" s="62"/>
      <c r="KJC13" s="62"/>
      <c r="KJD13" s="62"/>
      <c r="KJE13" s="62"/>
      <c r="KJF13" s="62"/>
      <c r="KJG13" s="62"/>
      <c r="KJH13" s="62"/>
      <c r="KJI13" s="62"/>
      <c r="KJJ13" s="62"/>
      <c r="KJK13" s="62"/>
      <c r="KJL13" s="62"/>
      <c r="KJM13" s="62"/>
      <c r="KJN13" s="62"/>
      <c r="KJO13" s="62"/>
      <c r="KJP13" s="62"/>
      <c r="KJQ13" s="62"/>
      <c r="KJR13" s="62"/>
      <c r="KJS13" s="62"/>
      <c r="KJT13" s="62"/>
      <c r="KJU13" s="62"/>
      <c r="KJV13" s="62"/>
      <c r="KJW13" s="62"/>
      <c r="KJX13" s="62"/>
      <c r="KJY13" s="62"/>
      <c r="KJZ13" s="62"/>
      <c r="KKA13" s="62"/>
      <c r="KKB13" s="62"/>
      <c r="KKC13" s="62"/>
      <c r="KKD13" s="62"/>
      <c r="KKE13" s="62"/>
      <c r="KKF13" s="62"/>
      <c r="KKG13" s="62"/>
      <c r="KKH13" s="62"/>
      <c r="KKI13" s="62"/>
      <c r="KKJ13" s="62"/>
      <c r="KKK13" s="62"/>
      <c r="KKL13" s="62"/>
      <c r="KKM13" s="62"/>
      <c r="KKN13" s="62"/>
      <c r="KKO13" s="62"/>
      <c r="KKP13" s="62"/>
      <c r="KKQ13" s="62"/>
      <c r="KKR13" s="62"/>
      <c r="KKS13" s="62"/>
      <c r="KKT13" s="62"/>
      <c r="KKU13" s="62"/>
      <c r="KKV13" s="62"/>
      <c r="KKW13" s="62"/>
      <c r="KKX13" s="62"/>
      <c r="KKY13" s="62"/>
      <c r="KKZ13" s="62"/>
      <c r="KLA13" s="62"/>
      <c r="KLB13" s="62"/>
      <c r="KLC13" s="62"/>
      <c r="KLD13" s="62"/>
      <c r="KLE13" s="62"/>
      <c r="KLF13" s="62"/>
      <c r="KLG13" s="62"/>
      <c r="KLH13" s="62"/>
      <c r="KLI13" s="62"/>
      <c r="KLJ13" s="62"/>
      <c r="KLK13" s="62"/>
      <c r="KLL13" s="62"/>
      <c r="KLM13" s="62"/>
      <c r="KLN13" s="62"/>
      <c r="KLO13" s="62"/>
      <c r="KLP13" s="62"/>
      <c r="KLQ13" s="62"/>
      <c r="KLR13" s="62"/>
      <c r="KLS13" s="62"/>
      <c r="KLT13" s="62"/>
      <c r="KLU13" s="62"/>
      <c r="KLV13" s="62"/>
      <c r="KLW13" s="62"/>
      <c r="KLX13" s="62"/>
      <c r="KLY13" s="62"/>
      <c r="KLZ13" s="62"/>
      <c r="KMA13" s="62"/>
      <c r="KMB13" s="62"/>
      <c r="KMC13" s="62"/>
      <c r="KMD13" s="62"/>
      <c r="KME13" s="62"/>
      <c r="KMF13" s="62"/>
      <c r="KMG13" s="62"/>
      <c r="KMH13" s="62"/>
      <c r="KMI13" s="62"/>
      <c r="KMJ13" s="62"/>
      <c r="KMK13" s="62"/>
      <c r="KML13" s="62"/>
      <c r="KMM13" s="62"/>
      <c r="KMN13" s="62"/>
      <c r="KMO13" s="62"/>
      <c r="KMP13" s="62"/>
      <c r="KMQ13" s="62"/>
      <c r="KMR13" s="62"/>
      <c r="KMS13" s="62"/>
      <c r="KMT13" s="62"/>
      <c r="KMU13" s="62"/>
      <c r="KMV13" s="62"/>
      <c r="KMW13" s="62"/>
      <c r="KMX13" s="62"/>
      <c r="KMY13" s="62"/>
      <c r="KMZ13" s="62"/>
      <c r="KNA13" s="62"/>
      <c r="KNB13" s="62"/>
      <c r="KNC13" s="62"/>
      <c r="KND13" s="62"/>
      <c r="KNE13" s="62"/>
      <c r="KNF13" s="62"/>
      <c r="KNG13" s="62"/>
      <c r="KNH13" s="62"/>
      <c r="KNI13" s="62"/>
      <c r="KNJ13" s="62"/>
      <c r="KNK13" s="62"/>
      <c r="KNL13" s="62"/>
      <c r="KNM13" s="62"/>
      <c r="KNN13" s="62"/>
      <c r="KNO13" s="62"/>
      <c r="KNP13" s="62"/>
      <c r="KNQ13" s="62"/>
      <c r="KNR13" s="62"/>
      <c r="KNS13" s="62"/>
      <c r="KNT13" s="62"/>
      <c r="KNU13" s="62"/>
      <c r="KNV13" s="62"/>
      <c r="KNW13" s="62"/>
      <c r="KNX13" s="62"/>
      <c r="KNY13" s="62"/>
      <c r="KNZ13" s="62"/>
      <c r="KOA13" s="62"/>
      <c r="KOB13" s="62"/>
      <c r="KOC13" s="62"/>
      <c r="KOD13" s="62"/>
      <c r="KOE13" s="62"/>
      <c r="KOF13" s="62"/>
      <c r="KOG13" s="62"/>
      <c r="KOH13" s="62"/>
      <c r="KOI13" s="62"/>
      <c r="KOJ13" s="62"/>
      <c r="KOK13" s="62"/>
      <c r="KOL13" s="62"/>
      <c r="KOM13" s="62"/>
      <c r="KON13" s="62"/>
      <c r="KOO13" s="62"/>
      <c r="KOP13" s="62"/>
      <c r="KOQ13" s="62"/>
      <c r="KOR13" s="62"/>
      <c r="KOS13" s="62"/>
      <c r="KOT13" s="62"/>
      <c r="KOU13" s="62"/>
      <c r="KOV13" s="62"/>
      <c r="KOW13" s="62"/>
      <c r="KOX13" s="62"/>
      <c r="KOY13" s="62"/>
      <c r="KOZ13" s="62"/>
      <c r="KPA13" s="62"/>
      <c r="KPB13" s="62"/>
      <c r="KPC13" s="62"/>
      <c r="KPD13" s="62"/>
      <c r="KPE13" s="62"/>
      <c r="KPF13" s="62"/>
      <c r="KPG13" s="62"/>
      <c r="KPH13" s="62"/>
      <c r="KPI13" s="62"/>
      <c r="KPJ13" s="62"/>
      <c r="KPK13" s="62"/>
      <c r="KPL13" s="62"/>
      <c r="KPM13" s="62"/>
      <c r="KPN13" s="62"/>
      <c r="KPO13" s="62"/>
      <c r="KPP13" s="62"/>
      <c r="KPQ13" s="62"/>
      <c r="KPR13" s="62"/>
      <c r="KPS13" s="62"/>
      <c r="KPT13" s="62"/>
      <c r="KPU13" s="62"/>
      <c r="KPV13" s="62"/>
      <c r="KPW13" s="62"/>
      <c r="KPX13" s="62"/>
      <c r="KPY13" s="62"/>
      <c r="KPZ13" s="62"/>
      <c r="KQA13" s="62"/>
      <c r="KQB13" s="62"/>
      <c r="KQC13" s="62"/>
      <c r="KQD13" s="62"/>
      <c r="KQE13" s="62"/>
      <c r="KQF13" s="62"/>
      <c r="KQG13" s="62"/>
      <c r="KQH13" s="62"/>
      <c r="KQI13" s="62"/>
      <c r="KQJ13" s="62"/>
      <c r="KQK13" s="62"/>
      <c r="KQL13" s="62"/>
      <c r="KQM13" s="62"/>
      <c r="KQN13" s="62"/>
      <c r="KQO13" s="62"/>
      <c r="KQP13" s="62"/>
      <c r="KQQ13" s="62"/>
      <c r="KQR13" s="62"/>
      <c r="KQS13" s="62"/>
      <c r="KQT13" s="62"/>
      <c r="KQU13" s="62"/>
      <c r="KQV13" s="62"/>
      <c r="KQW13" s="62"/>
      <c r="KQX13" s="62"/>
      <c r="KQY13" s="62"/>
      <c r="KQZ13" s="62"/>
      <c r="KRA13" s="62"/>
      <c r="KRB13" s="62"/>
      <c r="KRC13" s="62"/>
      <c r="KRD13" s="62"/>
      <c r="KRE13" s="62"/>
      <c r="KRF13" s="62"/>
      <c r="KRG13" s="62"/>
      <c r="KRH13" s="62"/>
      <c r="KRI13" s="62"/>
      <c r="KRJ13" s="62"/>
      <c r="KRK13" s="62"/>
      <c r="KRL13" s="62"/>
      <c r="KRM13" s="62"/>
      <c r="KRN13" s="62"/>
      <c r="KRO13" s="62"/>
      <c r="KRP13" s="62"/>
      <c r="KRQ13" s="62"/>
      <c r="KRR13" s="62"/>
      <c r="KRS13" s="62"/>
      <c r="KRT13" s="62"/>
      <c r="KRU13" s="62"/>
      <c r="KRV13" s="62"/>
      <c r="KRW13" s="62"/>
      <c r="KRX13" s="62"/>
      <c r="KRY13" s="62"/>
      <c r="KRZ13" s="62"/>
      <c r="KSA13" s="62"/>
      <c r="KSB13" s="62"/>
      <c r="KSC13" s="62"/>
      <c r="KSD13" s="62"/>
      <c r="KSE13" s="62"/>
      <c r="KSF13" s="62"/>
      <c r="KSG13" s="62"/>
      <c r="KSH13" s="62"/>
      <c r="KSI13" s="62"/>
      <c r="KSJ13" s="62"/>
      <c r="KSK13" s="62"/>
      <c r="KSL13" s="62"/>
      <c r="KSM13" s="62"/>
      <c r="KSN13" s="62"/>
      <c r="KSO13" s="62"/>
      <c r="KSP13" s="62"/>
      <c r="KSQ13" s="62"/>
      <c r="KSR13" s="62"/>
      <c r="KSS13" s="62"/>
      <c r="KST13" s="62"/>
      <c r="KSU13" s="62"/>
      <c r="KSV13" s="62"/>
      <c r="KSW13" s="62"/>
      <c r="KSX13" s="62"/>
      <c r="KSY13" s="62"/>
      <c r="KSZ13" s="62"/>
      <c r="KTA13" s="62"/>
      <c r="KTB13" s="62"/>
      <c r="KTC13" s="62"/>
      <c r="KTD13" s="62"/>
      <c r="KTE13" s="62"/>
      <c r="KTF13" s="62"/>
      <c r="KTG13" s="62"/>
      <c r="KTH13" s="62"/>
      <c r="KTI13" s="62"/>
      <c r="KTJ13" s="62"/>
      <c r="KTK13" s="62"/>
      <c r="KTL13" s="62"/>
      <c r="KTM13" s="62"/>
      <c r="KTN13" s="62"/>
      <c r="KTO13" s="62"/>
      <c r="KTP13" s="62"/>
      <c r="KTQ13" s="62"/>
      <c r="KTR13" s="62"/>
      <c r="KTS13" s="62"/>
      <c r="KTT13" s="62"/>
      <c r="KTU13" s="62"/>
      <c r="KTV13" s="62"/>
      <c r="KTW13" s="62"/>
      <c r="KTX13" s="62"/>
      <c r="KTY13" s="62"/>
      <c r="KTZ13" s="62"/>
      <c r="KUA13" s="62"/>
      <c r="KUB13" s="62"/>
      <c r="KUC13" s="62"/>
      <c r="KUD13" s="62"/>
      <c r="KUE13" s="62"/>
      <c r="KUF13" s="62"/>
      <c r="KUG13" s="62"/>
      <c r="KUH13" s="62"/>
      <c r="KUI13" s="62"/>
      <c r="KUJ13" s="62"/>
      <c r="KUK13" s="62"/>
      <c r="KUL13" s="62"/>
      <c r="KUM13" s="62"/>
      <c r="KUN13" s="62"/>
      <c r="KUO13" s="62"/>
      <c r="KUP13" s="62"/>
      <c r="KUQ13" s="62"/>
      <c r="KUR13" s="62"/>
      <c r="KUS13" s="62"/>
      <c r="KUT13" s="62"/>
      <c r="KUU13" s="62"/>
      <c r="KUV13" s="62"/>
      <c r="KUW13" s="62"/>
      <c r="KUX13" s="62"/>
      <c r="KUY13" s="62"/>
      <c r="KUZ13" s="62"/>
      <c r="KVA13" s="62"/>
      <c r="KVB13" s="62"/>
      <c r="KVC13" s="62"/>
      <c r="KVD13" s="62"/>
      <c r="KVE13" s="62"/>
      <c r="KVF13" s="62"/>
      <c r="KVG13" s="62"/>
      <c r="KVH13" s="62"/>
      <c r="KVI13" s="62"/>
      <c r="KVJ13" s="62"/>
      <c r="KVK13" s="62"/>
      <c r="KVL13" s="62"/>
      <c r="KVM13" s="62"/>
      <c r="KVN13" s="62"/>
      <c r="KVO13" s="62"/>
      <c r="KVP13" s="62"/>
      <c r="KVQ13" s="62"/>
      <c r="KVR13" s="62"/>
      <c r="KVS13" s="62"/>
      <c r="KVT13" s="62"/>
      <c r="KVU13" s="62"/>
      <c r="KVV13" s="62"/>
      <c r="KVW13" s="62"/>
      <c r="KVX13" s="62"/>
      <c r="KVY13" s="62"/>
      <c r="KVZ13" s="62"/>
      <c r="KWA13" s="62"/>
      <c r="KWB13" s="62"/>
      <c r="KWC13" s="62"/>
      <c r="KWD13" s="62"/>
      <c r="KWE13" s="62"/>
      <c r="KWF13" s="62"/>
      <c r="KWG13" s="62"/>
      <c r="KWH13" s="62"/>
      <c r="KWI13" s="62"/>
      <c r="KWJ13" s="62"/>
      <c r="KWK13" s="62"/>
      <c r="KWL13" s="62"/>
      <c r="KWM13" s="62"/>
      <c r="KWN13" s="62"/>
      <c r="KWO13" s="62"/>
      <c r="KWP13" s="62"/>
      <c r="KWQ13" s="62"/>
      <c r="KWR13" s="62"/>
      <c r="KWS13" s="62"/>
      <c r="KWT13" s="62"/>
      <c r="KWU13" s="62"/>
      <c r="KWV13" s="62"/>
      <c r="KWW13" s="62"/>
      <c r="KWX13" s="62"/>
      <c r="KWY13" s="62"/>
      <c r="KWZ13" s="62"/>
      <c r="KXA13" s="62"/>
      <c r="KXB13" s="62"/>
      <c r="KXC13" s="62"/>
      <c r="KXD13" s="62"/>
      <c r="KXE13" s="62"/>
      <c r="KXF13" s="62"/>
      <c r="KXG13" s="62"/>
      <c r="KXH13" s="62"/>
      <c r="KXI13" s="62"/>
      <c r="KXJ13" s="62"/>
      <c r="KXK13" s="62"/>
      <c r="KXL13" s="62"/>
      <c r="KXM13" s="62"/>
      <c r="KXN13" s="62"/>
      <c r="KXO13" s="62"/>
      <c r="KXP13" s="62"/>
      <c r="KXQ13" s="62"/>
      <c r="KXR13" s="62"/>
      <c r="KXS13" s="62"/>
      <c r="KXT13" s="62"/>
      <c r="KXU13" s="62"/>
      <c r="KXV13" s="62"/>
      <c r="KXW13" s="62"/>
      <c r="KXX13" s="62"/>
      <c r="KXY13" s="62"/>
      <c r="KXZ13" s="62"/>
      <c r="KYA13" s="62"/>
      <c r="KYB13" s="62"/>
      <c r="KYC13" s="62"/>
      <c r="KYD13" s="62"/>
      <c r="KYE13" s="62"/>
      <c r="KYF13" s="62"/>
      <c r="KYG13" s="62"/>
      <c r="KYH13" s="62"/>
      <c r="KYI13" s="62"/>
      <c r="KYJ13" s="62"/>
      <c r="KYK13" s="62"/>
      <c r="KYL13" s="62"/>
      <c r="KYM13" s="62"/>
      <c r="KYN13" s="62"/>
      <c r="KYO13" s="62"/>
      <c r="KYP13" s="62"/>
      <c r="KYQ13" s="62"/>
      <c r="KYR13" s="62"/>
      <c r="KYS13" s="62"/>
      <c r="KYT13" s="62"/>
      <c r="KYU13" s="62"/>
      <c r="KYV13" s="62"/>
      <c r="KYW13" s="62"/>
      <c r="KYX13" s="62"/>
      <c r="KYY13" s="62"/>
      <c r="KYZ13" s="62"/>
      <c r="KZA13" s="62"/>
      <c r="KZB13" s="62"/>
      <c r="KZC13" s="62"/>
      <c r="KZD13" s="62"/>
      <c r="KZE13" s="62"/>
      <c r="KZF13" s="62"/>
      <c r="KZG13" s="62"/>
      <c r="KZH13" s="62"/>
      <c r="KZI13" s="62"/>
      <c r="KZJ13" s="62"/>
      <c r="KZK13" s="62"/>
      <c r="KZL13" s="62"/>
      <c r="KZM13" s="62"/>
      <c r="KZN13" s="62"/>
      <c r="KZO13" s="62"/>
      <c r="KZP13" s="62"/>
      <c r="KZQ13" s="62"/>
      <c r="KZR13" s="62"/>
      <c r="KZS13" s="62"/>
      <c r="KZT13" s="62"/>
      <c r="KZU13" s="62"/>
      <c r="KZV13" s="62"/>
      <c r="KZW13" s="62"/>
      <c r="KZX13" s="62"/>
      <c r="KZY13" s="62"/>
      <c r="KZZ13" s="62"/>
      <c r="LAA13" s="62"/>
      <c r="LAB13" s="62"/>
      <c r="LAC13" s="62"/>
      <c r="LAD13" s="62"/>
      <c r="LAE13" s="62"/>
      <c r="LAF13" s="62"/>
      <c r="LAG13" s="62"/>
      <c r="LAH13" s="62"/>
      <c r="LAI13" s="62"/>
      <c r="LAJ13" s="62"/>
      <c r="LAK13" s="62"/>
      <c r="LAL13" s="62"/>
      <c r="LAM13" s="62"/>
      <c r="LAN13" s="62"/>
      <c r="LAO13" s="62"/>
      <c r="LAP13" s="62"/>
      <c r="LAQ13" s="62"/>
      <c r="LAR13" s="62"/>
      <c r="LAS13" s="62"/>
      <c r="LAT13" s="62"/>
      <c r="LAU13" s="62"/>
      <c r="LAV13" s="62"/>
      <c r="LAW13" s="62"/>
      <c r="LAX13" s="62"/>
      <c r="LAY13" s="62"/>
      <c r="LAZ13" s="62"/>
      <c r="LBA13" s="62"/>
      <c r="LBB13" s="62"/>
      <c r="LBC13" s="62"/>
      <c r="LBD13" s="62"/>
      <c r="LBE13" s="62"/>
      <c r="LBF13" s="62"/>
      <c r="LBG13" s="62"/>
      <c r="LBH13" s="62"/>
      <c r="LBI13" s="62"/>
      <c r="LBJ13" s="62"/>
      <c r="LBK13" s="62"/>
      <c r="LBL13" s="62"/>
      <c r="LBM13" s="62"/>
      <c r="LBN13" s="62"/>
      <c r="LBO13" s="62"/>
      <c r="LBP13" s="62"/>
      <c r="LBQ13" s="62"/>
      <c r="LBR13" s="62"/>
      <c r="LBS13" s="62"/>
      <c r="LBT13" s="62"/>
      <c r="LBU13" s="62"/>
      <c r="LBV13" s="62"/>
      <c r="LBW13" s="62"/>
      <c r="LBX13" s="62"/>
      <c r="LBY13" s="62"/>
      <c r="LBZ13" s="62"/>
      <c r="LCA13" s="62"/>
      <c r="LCB13" s="62"/>
      <c r="LCC13" s="62"/>
      <c r="LCD13" s="62"/>
      <c r="LCE13" s="62"/>
      <c r="LCF13" s="62"/>
      <c r="LCG13" s="62"/>
      <c r="LCH13" s="62"/>
      <c r="LCI13" s="62"/>
      <c r="LCJ13" s="62"/>
      <c r="LCK13" s="62"/>
      <c r="LCL13" s="62"/>
      <c r="LCM13" s="62"/>
      <c r="LCN13" s="62"/>
      <c r="LCO13" s="62"/>
      <c r="LCP13" s="62"/>
      <c r="LCQ13" s="62"/>
      <c r="LCR13" s="62"/>
      <c r="LCS13" s="62"/>
      <c r="LCT13" s="62"/>
      <c r="LCU13" s="62"/>
      <c r="LCV13" s="62"/>
      <c r="LCW13" s="62"/>
      <c r="LCX13" s="62"/>
      <c r="LCY13" s="62"/>
      <c r="LCZ13" s="62"/>
      <c r="LDA13" s="62"/>
      <c r="LDB13" s="62"/>
      <c r="LDC13" s="62"/>
      <c r="LDD13" s="62"/>
      <c r="LDE13" s="62"/>
      <c r="LDF13" s="62"/>
      <c r="LDG13" s="62"/>
      <c r="LDH13" s="62"/>
      <c r="LDI13" s="62"/>
      <c r="LDJ13" s="62"/>
      <c r="LDK13" s="62"/>
      <c r="LDL13" s="62"/>
      <c r="LDM13" s="62"/>
      <c r="LDN13" s="62"/>
      <c r="LDO13" s="62"/>
      <c r="LDP13" s="62"/>
      <c r="LDQ13" s="62"/>
      <c r="LDR13" s="62"/>
      <c r="LDS13" s="62"/>
      <c r="LDT13" s="62"/>
      <c r="LDU13" s="62"/>
      <c r="LDV13" s="62"/>
      <c r="LDW13" s="62"/>
      <c r="LDX13" s="62"/>
      <c r="LDY13" s="62"/>
      <c r="LDZ13" s="62"/>
      <c r="LEA13" s="62"/>
      <c r="LEB13" s="62"/>
      <c r="LEC13" s="62"/>
      <c r="LED13" s="62"/>
      <c r="LEE13" s="62"/>
      <c r="LEF13" s="62"/>
      <c r="LEG13" s="62"/>
      <c r="LEH13" s="62"/>
      <c r="LEI13" s="62"/>
      <c r="LEJ13" s="62"/>
      <c r="LEK13" s="62"/>
      <c r="LEL13" s="62"/>
      <c r="LEM13" s="62"/>
      <c r="LEN13" s="62"/>
      <c r="LEO13" s="62"/>
      <c r="LEP13" s="62"/>
      <c r="LEQ13" s="62"/>
      <c r="LER13" s="62"/>
      <c r="LES13" s="62"/>
      <c r="LET13" s="62"/>
      <c r="LEU13" s="62"/>
      <c r="LEV13" s="62"/>
      <c r="LEW13" s="62"/>
      <c r="LEX13" s="62"/>
      <c r="LEY13" s="62"/>
      <c r="LEZ13" s="62"/>
      <c r="LFA13" s="62"/>
      <c r="LFB13" s="62"/>
      <c r="LFC13" s="62"/>
      <c r="LFD13" s="62"/>
      <c r="LFE13" s="62"/>
      <c r="LFF13" s="62"/>
      <c r="LFG13" s="62"/>
      <c r="LFH13" s="62"/>
      <c r="LFI13" s="62"/>
      <c r="LFJ13" s="62"/>
      <c r="LFK13" s="62"/>
      <c r="LFL13" s="62"/>
      <c r="LFM13" s="62"/>
      <c r="LFN13" s="62"/>
      <c r="LFO13" s="62"/>
      <c r="LFP13" s="62"/>
      <c r="LFQ13" s="62"/>
      <c r="LFR13" s="62"/>
      <c r="LFS13" s="62"/>
      <c r="LFT13" s="62"/>
      <c r="LFU13" s="62"/>
      <c r="LFV13" s="62"/>
      <c r="LFW13" s="62"/>
      <c r="LFX13" s="62"/>
      <c r="LFY13" s="62"/>
      <c r="LFZ13" s="62"/>
      <c r="LGA13" s="62"/>
      <c r="LGB13" s="62"/>
      <c r="LGC13" s="62"/>
      <c r="LGD13" s="62"/>
      <c r="LGE13" s="62"/>
      <c r="LGF13" s="62"/>
      <c r="LGG13" s="62"/>
      <c r="LGH13" s="62"/>
      <c r="LGI13" s="62"/>
      <c r="LGJ13" s="62"/>
      <c r="LGK13" s="62"/>
      <c r="LGL13" s="62"/>
      <c r="LGM13" s="62"/>
      <c r="LGN13" s="62"/>
      <c r="LGO13" s="62"/>
      <c r="LGP13" s="62"/>
      <c r="LGQ13" s="62"/>
      <c r="LGR13" s="62"/>
      <c r="LGS13" s="62"/>
      <c r="LGT13" s="62"/>
      <c r="LGU13" s="62"/>
      <c r="LGV13" s="62"/>
      <c r="LGW13" s="62"/>
      <c r="LGX13" s="62"/>
      <c r="LGY13" s="62"/>
      <c r="LGZ13" s="62"/>
      <c r="LHA13" s="62"/>
      <c r="LHB13" s="62"/>
      <c r="LHC13" s="62"/>
      <c r="LHD13" s="62"/>
      <c r="LHE13" s="62"/>
      <c r="LHF13" s="62"/>
      <c r="LHG13" s="62"/>
      <c r="LHH13" s="62"/>
      <c r="LHI13" s="62"/>
      <c r="LHJ13" s="62"/>
      <c r="LHK13" s="62"/>
      <c r="LHL13" s="62"/>
      <c r="LHM13" s="62"/>
      <c r="LHN13" s="62"/>
      <c r="LHO13" s="62"/>
      <c r="LHP13" s="62"/>
      <c r="LHQ13" s="62"/>
      <c r="LHR13" s="62"/>
      <c r="LHS13" s="62"/>
      <c r="LHT13" s="62"/>
      <c r="LHU13" s="62"/>
      <c r="LHV13" s="62"/>
      <c r="LHW13" s="62"/>
      <c r="LHX13" s="62"/>
      <c r="LHY13" s="62"/>
      <c r="LHZ13" s="62"/>
      <c r="LIA13" s="62"/>
      <c r="LIB13" s="62"/>
      <c r="LIC13" s="62"/>
      <c r="LID13" s="62"/>
      <c r="LIE13" s="62"/>
      <c r="LIF13" s="62"/>
      <c r="LIG13" s="62"/>
      <c r="LIH13" s="62"/>
      <c r="LII13" s="62"/>
      <c r="LIJ13" s="62"/>
      <c r="LIK13" s="62"/>
      <c r="LIL13" s="62"/>
      <c r="LIM13" s="62"/>
      <c r="LIN13" s="62"/>
      <c r="LIO13" s="62"/>
      <c r="LIP13" s="62"/>
      <c r="LIQ13" s="62"/>
      <c r="LIR13" s="62"/>
      <c r="LIS13" s="62"/>
      <c r="LIT13" s="62"/>
      <c r="LIU13" s="62"/>
      <c r="LIV13" s="62"/>
      <c r="LIW13" s="62"/>
      <c r="LIX13" s="62"/>
      <c r="LIY13" s="62"/>
      <c r="LIZ13" s="62"/>
      <c r="LJA13" s="62"/>
      <c r="LJB13" s="62"/>
      <c r="LJC13" s="62"/>
      <c r="LJD13" s="62"/>
      <c r="LJE13" s="62"/>
      <c r="LJF13" s="62"/>
      <c r="LJG13" s="62"/>
      <c r="LJH13" s="62"/>
      <c r="LJI13" s="62"/>
      <c r="LJJ13" s="62"/>
      <c r="LJK13" s="62"/>
      <c r="LJL13" s="62"/>
      <c r="LJM13" s="62"/>
      <c r="LJN13" s="62"/>
      <c r="LJO13" s="62"/>
      <c r="LJP13" s="62"/>
      <c r="LJQ13" s="62"/>
      <c r="LJR13" s="62"/>
      <c r="LJS13" s="62"/>
      <c r="LJT13" s="62"/>
      <c r="LJU13" s="62"/>
      <c r="LJV13" s="62"/>
      <c r="LJW13" s="62"/>
      <c r="LJX13" s="62"/>
      <c r="LJY13" s="62"/>
      <c r="LJZ13" s="62"/>
      <c r="LKA13" s="62"/>
      <c r="LKB13" s="62"/>
      <c r="LKC13" s="62"/>
      <c r="LKD13" s="62"/>
      <c r="LKE13" s="62"/>
      <c r="LKF13" s="62"/>
      <c r="LKG13" s="62"/>
      <c r="LKH13" s="62"/>
      <c r="LKI13" s="62"/>
      <c r="LKJ13" s="62"/>
      <c r="LKK13" s="62"/>
      <c r="LKL13" s="62"/>
      <c r="LKM13" s="62"/>
      <c r="LKN13" s="62"/>
      <c r="LKO13" s="62"/>
      <c r="LKP13" s="62"/>
      <c r="LKQ13" s="62"/>
      <c r="LKR13" s="62"/>
      <c r="LKS13" s="62"/>
      <c r="LKT13" s="62"/>
      <c r="LKU13" s="62"/>
      <c r="LKV13" s="62"/>
      <c r="LKW13" s="62"/>
      <c r="LKX13" s="62"/>
      <c r="LKY13" s="62"/>
      <c r="LKZ13" s="62"/>
      <c r="LLA13" s="62"/>
      <c r="LLB13" s="62"/>
      <c r="LLC13" s="62"/>
      <c r="LLD13" s="62"/>
      <c r="LLE13" s="62"/>
      <c r="LLF13" s="62"/>
      <c r="LLG13" s="62"/>
      <c r="LLH13" s="62"/>
      <c r="LLI13" s="62"/>
      <c r="LLJ13" s="62"/>
      <c r="LLK13" s="62"/>
      <c r="LLL13" s="62"/>
      <c r="LLM13" s="62"/>
      <c r="LLN13" s="62"/>
      <c r="LLO13" s="62"/>
      <c r="LLP13" s="62"/>
      <c r="LLQ13" s="62"/>
      <c r="LLR13" s="62"/>
      <c r="LLS13" s="62"/>
      <c r="LLT13" s="62"/>
      <c r="LLU13" s="62"/>
      <c r="LLV13" s="62"/>
      <c r="LLW13" s="62"/>
      <c r="LLX13" s="62"/>
      <c r="LLY13" s="62"/>
      <c r="LLZ13" s="62"/>
      <c r="LMA13" s="62"/>
      <c r="LMB13" s="62"/>
      <c r="LMC13" s="62"/>
      <c r="LMD13" s="62"/>
      <c r="LME13" s="62"/>
      <c r="LMF13" s="62"/>
      <c r="LMG13" s="62"/>
      <c r="LMH13" s="62"/>
      <c r="LMI13" s="62"/>
      <c r="LMJ13" s="62"/>
      <c r="LMK13" s="62"/>
      <c r="LML13" s="62"/>
      <c r="LMM13" s="62"/>
      <c r="LMN13" s="62"/>
      <c r="LMO13" s="62"/>
      <c r="LMP13" s="62"/>
      <c r="LMQ13" s="62"/>
      <c r="LMR13" s="62"/>
      <c r="LMS13" s="62"/>
      <c r="LMT13" s="62"/>
      <c r="LMU13" s="62"/>
      <c r="LMV13" s="62"/>
      <c r="LMW13" s="62"/>
      <c r="LMX13" s="62"/>
      <c r="LMY13" s="62"/>
      <c r="LMZ13" s="62"/>
      <c r="LNA13" s="62"/>
      <c r="LNB13" s="62"/>
      <c r="LNC13" s="62"/>
      <c r="LND13" s="62"/>
      <c r="LNE13" s="62"/>
      <c r="LNF13" s="62"/>
      <c r="LNG13" s="62"/>
      <c r="LNH13" s="62"/>
      <c r="LNI13" s="62"/>
      <c r="LNJ13" s="62"/>
      <c r="LNK13" s="62"/>
      <c r="LNL13" s="62"/>
      <c r="LNM13" s="62"/>
      <c r="LNN13" s="62"/>
      <c r="LNO13" s="62"/>
      <c r="LNP13" s="62"/>
      <c r="LNQ13" s="62"/>
      <c r="LNR13" s="62"/>
      <c r="LNS13" s="62"/>
      <c r="LNT13" s="62"/>
      <c r="LNU13" s="62"/>
      <c r="LNV13" s="62"/>
      <c r="LNW13" s="62"/>
      <c r="LNX13" s="62"/>
      <c r="LNY13" s="62"/>
      <c r="LNZ13" s="62"/>
      <c r="LOA13" s="62"/>
      <c r="LOB13" s="62"/>
      <c r="LOC13" s="62"/>
      <c r="LOD13" s="62"/>
      <c r="LOE13" s="62"/>
      <c r="LOF13" s="62"/>
      <c r="LOG13" s="62"/>
      <c r="LOH13" s="62"/>
      <c r="LOI13" s="62"/>
      <c r="LOJ13" s="62"/>
      <c r="LOK13" s="62"/>
      <c r="LOL13" s="62"/>
      <c r="LOM13" s="62"/>
      <c r="LON13" s="62"/>
      <c r="LOO13" s="62"/>
      <c r="LOP13" s="62"/>
      <c r="LOQ13" s="62"/>
      <c r="LOR13" s="62"/>
      <c r="LOS13" s="62"/>
      <c r="LOT13" s="62"/>
      <c r="LOU13" s="62"/>
      <c r="LOV13" s="62"/>
      <c r="LOW13" s="62"/>
      <c r="LOX13" s="62"/>
      <c r="LOY13" s="62"/>
      <c r="LOZ13" s="62"/>
      <c r="LPA13" s="62"/>
      <c r="LPB13" s="62"/>
      <c r="LPC13" s="62"/>
      <c r="LPD13" s="62"/>
      <c r="LPE13" s="62"/>
      <c r="LPF13" s="62"/>
      <c r="LPG13" s="62"/>
      <c r="LPH13" s="62"/>
      <c r="LPI13" s="62"/>
      <c r="LPJ13" s="62"/>
      <c r="LPK13" s="62"/>
      <c r="LPL13" s="62"/>
      <c r="LPM13" s="62"/>
      <c r="LPN13" s="62"/>
      <c r="LPO13" s="62"/>
      <c r="LPP13" s="62"/>
      <c r="LPQ13" s="62"/>
      <c r="LPR13" s="62"/>
      <c r="LPS13" s="62"/>
      <c r="LPT13" s="62"/>
      <c r="LPU13" s="62"/>
      <c r="LPV13" s="62"/>
      <c r="LPW13" s="62"/>
      <c r="LPX13" s="62"/>
      <c r="LPY13" s="62"/>
      <c r="LPZ13" s="62"/>
      <c r="LQA13" s="62"/>
      <c r="LQB13" s="62"/>
      <c r="LQC13" s="62"/>
      <c r="LQD13" s="62"/>
      <c r="LQE13" s="62"/>
      <c r="LQF13" s="62"/>
      <c r="LQG13" s="62"/>
      <c r="LQH13" s="62"/>
      <c r="LQI13" s="62"/>
      <c r="LQJ13" s="62"/>
      <c r="LQK13" s="62"/>
      <c r="LQL13" s="62"/>
      <c r="LQM13" s="62"/>
      <c r="LQN13" s="62"/>
      <c r="LQO13" s="62"/>
      <c r="LQP13" s="62"/>
      <c r="LQQ13" s="62"/>
      <c r="LQR13" s="62"/>
      <c r="LQS13" s="62"/>
      <c r="LQT13" s="62"/>
      <c r="LQU13" s="62"/>
      <c r="LQV13" s="62"/>
      <c r="LQW13" s="62"/>
      <c r="LQX13" s="62"/>
      <c r="LQY13" s="62"/>
      <c r="LQZ13" s="62"/>
      <c r="LRA13" s="62"/>
      <c r="LRB13" s="62"/>
      <c r="LRC13" s="62"/>
      <c r="LRD13" s="62"/>
      <c r="LRE13" s="62"/>
      <c r="LRF13" s="62"/>
      <c r="LRG13" s="62"/>
      <c r="LRH13" s="62"/>
      <c r="LRI13" s="62"/>
      <c r="LRJ13" s="62"/>
      <c r="LRK13" s="62"/>
      <c r="LRL13" s="62"/>
      <c r="LRM13" s="62"/>
      <c r="LRN13" s="62"/>
      <c r="LRO13" s="62"/>
      <c r="LRP13" s="62"/>
      <c r="LRQ13" s="62"/>
      <c r="LRR13" s="62"/>
      <c r="LRS13" s="62"/>
      <c r="LRT13" s="62"/>
      <c r="LRU13" s="62"/>
      <c r="LRV13" s="62"/>
      <c r="LRW13" s="62"/>
      <c r="LRX13" s="62"/>
      <c r="LRY13" s="62"/>
      <c r="LRZ13" s="62"/>
      <c r="LSA13" s="62"/>
      <c r="LSB13" s="62"/>
      <c r="LSC13" s="62"/>
      <c r="LSD13" s="62"/>
      <c r="LSE13" s="62"/>
      <c r="LSF13" s="62"/>
      <c r="LSG13" s="62"/>
      <c r="LSH13" s="62"/>
      <c r="LSI13" s="62"/>
      <c r="LSJ13" s="62"/>
      <c r="LSK13" s="62"/>
      <c r="LSL13" s="62"/>
      <c r="LSM13" s="62"/>
      <c r="LSN13" s="62"/>
      <c r="LSO13" s="62"/>
      <c r="LSP13" s="62"/>
      <c r="LSQ13" s="62"/>
      <c r="LSR13" s="62"/>
      <c r="LSS13" s="62"/>
      <c r="LST13" s="62"/>
      <c r="LSU13" s="62"/>
      <c r="LSV13" s="62"/>
      <c r="LSW13" s="62"/>
      <c r="LSX13" s="62"/>
      <c r="LSY13" s="62"/>
      <c r="LSZ13" s="62"/>
      <c r="LTA13" s="62"/>
      <c r="LTB13" s="62"/>
      <c r="LTC13" s="62"/>
      <c r="LTD13" s="62"/>
      <c r="LTE13" s="62"/>
      <c r="LTF13" s="62"/>
      <c r="LTG13" s="62"/>
      <c r="LTH13" s="62"/>
      <c r="LTI13" s="62"/>
      <c r="LTJ13" s="62"/>
      <c r="LTK13" s="62"/>
      <c r="LTL13" s="62"/>
      <c r="LTM13" s="62"/>
      <c r="LTN13" s="62"/>
      <c r="LTO13" s="62"/>
      <c r="LTP13" s="62"/>
      <c r="LTQ13" s="62"/>
      <c r="LTR13" s="62"/>
      <c r="LTS13" s="62"/>
      <c r="LTT13" s="62"/>
      <c r="LTU13" s="62"/>
      <c r="LTV13" s="62"/>
      <c r="LTW13" s="62"/>
      <c r="LTX13" s="62"/>
      <c r="LTY13" s="62"/>
      <c r="LTZ13" s="62"/>
      <c r="LUA13" s="62"/>
      <c r="LUB13" s="62"/>
      <c r="LUC13" s="62"/>
      <c r="LUD13" s="62"/>
      <c r="LUE13" s="62"/>
      <c r="LUF13" s="62"/>
      <c r="LUG13" s="62"/>
      <c r="LUH13" s="62"/>
      <c r="LUI13" s="62"/>
      <c r="LUJ13" s="62"/>
      <c r="LUK13" s="62"/>
      <c r="LUL13" s="62"/>
      <c r="LUM13" s="62"/>
      <c r="LUN13" s="62"/>
      <c r="LUO13" s="62"/>
      <c r="LUP13" s="62"/>
      <c r="LUQ13" s="62"/>
      <c r="LUR13" s="62"/>
      <c r="LUS13" s="62"/>
      <c r="LUT13" s="62"/>
      <c r="LUU13" s="62"/>
      <c r="LUV13" s="62"/>
      <c r="LUW13" s="62"/>
      <c r="LUX13" s="62"/>
      <c r="LUY13" s="62"/>
      <c r="LUZ13" s="62"/>
      <c r="LVA13" s="62"/>
      <c r="LVB13" s="62"/>
      <c r="LVC13" s="62"/>
      <c r="LVD13" s="62"/>
      <c r="LVE13" s="62"/>
      <c r="LVF13" s="62"/>
      <c r="LVG13" s="62"/>
      <c r="LVH13" s="62"/>
      <c r="LVI13" s="62"/>
      <c r="LVJ13" s="62"/>
      <c r="LVK13" s="62"/>
      <c r="LVL13" s="62"/>
      <c r="LVM13" s="62"/>
      <c r="LVN13" s="62"/>
      <c r="LVO13" s="62"/>
      <c r="LVP13" s="62"/>
      <c r="LVQ13" s="62"/>
      <c r="LVR13" s="62"/>
      <c r="LVS13" s="62"/>
      <c r="LVT13" s="62"/>
      <c r="LVU13" s="62"/>
      <c r="LVV13" s="62"/>
      <c r="LVW13" s="62"/>
      <c r="LVX13" s="62"/>
      <c r="LVY13" s="62"/>
      <c r="LVZ13" s="62"/>
      <c r="LWA13" s="62"/>
      <c r="LWB13" s="62"/>
      <c r="LWC13" s="62"/>
      <c r="LWD13" s="62"/>
      <c r="LWE13" s="62"/>
      <c r="LWF13" s="62"/>
      <c r="LWG13" s="62"/>
      <c r="LWH13" s="62"/>
      <c r="LWI13" s="62"/>
      <c r="LWJ13" s="62"/>
      <c r="LWK13" s="62"/>
      <c r="LWL13" s="62"/>
      <c r="LWM13" s="62"/>
      <c r="LWN13" s="62"/>
      <c r="LWO13" s="62"/>
      <c r="LWP13" s="62"/>
      <c r="LWQ13" s="62"/>
      <c r="LWR13" s="62"/>
      <c r="LWS13" s="62"/>
      <c r="LWT13" s="62"/>
      <c r="LWU13" s="62"/>
      <c r="LWV13" s="62"/>
      <c r="LWW13" s="62"/>
      <c r="LWX13" s="62"/>
      <c r="LWY13" s="62"/>
      <c r="LWZ13" s="62"/>
      <c r="LXA13" s="62"/>
      <c r="LXB13" s="62"/>
      <c r="LXC13" s="62"/>
      <c r="LXD13" s="62"/>
      <c r="LXE13" s="62"/>
      <c r="LXF13" s="62"/>
      <c r="LXG13" s="62"/>
      <c r="LXH13" s="62"/>
      <c r="LXI13" s="62"/>
      <c r="LXJ13" s="62"/>
      <c r="LXK13" s="62"/>
      <c r="LXL13" s="62"/>
      <c r="LXM13" s="62"/>
      <c r="LXN13" s="62"/>
      <c r="LXO13" s="62"/>
      <c r="LXP13" s="62"/>
      <c r="LXQ13" s="62"/>
      <c r="LXR13" s="62"/>
      <c r="LXS13" s="62"/>
      <c r="LXT13" s="62"/>
      <c r="LXU13" s="62"/>
      <c r="LXV13" s="62"/>
      <c r="LXW13" s="62"/>
      <c r="LXX13" s="62"/>
      <c r="LXY13" s="62"/>
      <c r="LXZ13" s="62"/>
      <c r="LYA13" s="62"/>
      <c r="LYB13" s="62"/>
      <c r="LYC13" s="62"/>
      <c r="LYD13" s="62"/>
      <c r="LYE13" s="62"/>
      <c r="LYF13" s="62"/>
      <c r="LYG13" s="62"/>
      <c r="LYH13" s="62"/>
      <c r="LYI13" s="62"/>
      <c r="LYJ13" s="62"/>
      <c r="LYK13" s="62"/>
      <c r="LYL13" s="62"/>
      <c r="LYM13" s="62"/>
      <c r="LYN13" s="62"/>
      <c r="LYO13" s="62"/>
      <c r="LYP13" s="62"/>
      <c r="LYQ13" s="62"/>
      <c r="LYR13" s="62"/>
      <c r="LYS13" s="62"/>
      <c r="LYT13" s="62"/>
      <c r="LYU13" s="62"/>
      <c r="LYV13" s="62"/>
      <c r="LYW13" s="62"/>
      <c r="LYX13" s="62"/>
      <c r="LYY13" s="62"/>
      <c r="LYZ13" s="62"/>
      <c r="LZA13" s="62"/>
      <c r="LZB13" s="62"/>
      <c r="LZC13" s="62"/>
      <c r="LZD13" s="62"/>
      <c r="LZE13" s="62"/>
      <c r="LZF13" s="62"/>
      <c r="LZG13" s="62"/>
      <c r="LZH13" s="62"/>
      <c r="LZI13" s="62"/>
      <c r="LZJ13" s="62"/>
      <c r="LZK13" s="62"/>
      <c r="LZL13" s="62"/>
      <c r="LZM13" s="62"/>
      <c r="LZN13" s="62"/>
      <c r="LZO13" s="62"/>
      <c r="LZP13" s="62"/>
      <c r="LZQ13" s="62"/>
      <c r="LZR13" s="62"/>
      <c r="LZS13" s="62"/>
      <c r="LZT13" s="62"/>
      <c r="LZU13" s="62"/>
      <c r="LZV13" s="62"/>
      <c r="LZW13" s="62"/>
      <c r="LZX13" s="62"/>
      <c r="LZY13" s="62"/>
      <c r="LZZ13" s="62"/>
      <c r="MAA13" s="62"/>
      <c r="MAB13" s="62"/>
      <c r="MAC13" s="62"/>
      <c r="MAD13" s="62"/>
      <c r="MAE13" s="62"/>
      <c r="MAF13" s="62"/>
      <c r="MAG13" s="62"/>
      <c r="MAH13" s="62"/>
      <c r="MAI13" s="62"/>
      <c r="MAJ13" s="62"/>
      <c r="MAK13" s="62"/>
      <c r="MAL13" s="62"/>
      <c r="MAM13" s="62"/>
      <c r="MAN13" s="62"/>
      <c r="MAO13" s="62"/>
      <c r="MAP13" s="62"/>
      <c r="MAQ13" s="62"/>
      <c r="MAR13" s="62"/>
      <c r="MAS13" s="62"/>
      <c r="MAT13" s="62"/>
      <c r="MAU13" s="62"/>
      <c r="MAV13" s="62"/>
      <c r="MAW13" s="62"/>
      <c r="MAX13" s="62"/>
      <c r="MAY13" s="62"/>
      <c r="MAZ13" s="62"/>
      <c r="MBA13" s="62"/>
      <c r="MBB13" s="62"/>
      <c r="MBC13" s="62"/>
      <c r="MBD13" s="62"/>
      <c r="MBE13" s="62"/>
      <c r="MBF13" s="62"/>
      <c r="MBG13" s="62"/>
      <c r="MBH13" s="62"/>
      <c r="MBI13" s="62"/>
      <c r="MBJ13" s="62"/>
      <c r="MBK13" s="62"/>
      <c r="MBL13" s="62"/>
      <c r="MBM13" s="62"/>
      <c r="MBN13" s="62"/>
      <c r="MBO13" s="62"/>
      <c r="MBP13" s="62"/>
      <c r="MBQ13" s="62"/>
      <c r="MBR13" s="62"/>
      <c r="MBS13" s="62"/>
      <c r="MBT13" s="62"/>
      <c r="MBU13" s="62"/>
      <c r="MBV13" s="62"/>
      <c r="MBW13" s="62"/>
      <c r="MBX13" s="62"/>
      <c r="MBY13" s="62"/>
      <c r="MBZ13" s="62"/>
      <c r="MCA13" s="62"/>
      <c r="MCB13" s="62"/>
      <c r="MCC13" s="62"/>
      <c r="MCD13" s="62"/>
      <c r="MCE13" s="62"/>
      <c r="MCF13" s="62"/>
      <c r="MCG13" s="62"/>
      <c r="MCH13" s="62"/>
      <c r="MCI13" s="62"/>
      <c r="MCJ13" s="62"/>
      <c r="MCK13" s="62"/>
      <c r="MCL13" s="62"/>
      <c r="MCM13" s="62"/>
      <c r="MCN13" s="62"/>
      <c r="MCO13" s="62"/>
      <c r="MCP13" s="62"/>
      <c r="MCQ13" s="62"/>
      <c r="MCR13" s="62"/>
      <c r="MCS13" s="62"/>
      <c r="MCT13" s="62"/>
      <c r="MCU13" s="62"/>
      <c r="MCV13" s="62"/>
      <c r="MCW13" s="62"/>
      <c r="MCX13" s="62"/>
      <c r="MCY13" s="62"/>
      <c r="MCZ13" s="62"/>
      <c r="MDA13" s="62"/>
      <c r="MDB13" s="62"/>
      <c r="MDC13" s="62"/>
      <c r="MDD13" s="62"/>
      <c r="MDE13" s="62"/>
      <c r="MDF13" s="62"/>
      <c r="MDG13" s="62"/>
      <c r="MDH13" s="62"/>
      <c r="MDI13" s="62"/>
      <c r="MDJ13" s="62"/>
      <c r="MDK13" s="62"/>
      <c r="MDL13" s="62"/>
      <c r="MDM13" s="62"/>
      <c r="MDN13" s="62"/>
      <c r="MDO13" s="62"/>
      <c r="MDP13" s="62"/>
      <c r="MDQ13" s="62"/>
      <c r="MDR13" s="62"/>
      <c r="MDS13" s="62"/>
      <c r="MDT13" s="62"/>
      <c r="MDU13" s="62"/>
      <c r="MDV13" s="62"/>
      <c r="MDW13" s="62"/>
      <c r="MDX13" s="62"/>
      <c r="MDY13" s="62"/>
      <c r="MDZ13" s="62"/>
      <c r="MEA13" s="62"/>
      <c r="MEB13" s="62"/>
      <c r="MEC13" s="62"/>
      <c r="MED13" s="62"/>
      <c r="MEE13" s="62"/>
      <c r="MEF13" s="62"/>
      <c r="MEG13" s="62"/>
      <c r="MEH13" s="62"/>
      <c r="MEI13" s="62"/>
      <c r="MEJ13" s="62"/>
      <c r="MEK13" s="62"/>
      <c r="MEL13" s="62"/>
      <c r="MEM13" s="62"/>
      <c r="MEN13" s="62"/>
      <c r="MEO13" s="62"/>
      <c r="MEP13" s="62"/>
      <c r="MEQ13" s="62"/>
      <c r="MER13" s="62"/>
      <c r="MES13" s="62"/>
      <c r="MET13" s="62"/>
      <c r="MEU13" s="62"/>
      <c r="MEV13" s="62"/>
      <c r="MEW13" s="62"/>
      <c r="MEX13" s="62"/>
      <c r="MEY13" s="62"/>
      <c r="MEZ13" s="62"/>
      <c r="MFA13" s="62"/>
      <c r="MFB13" s="62"/>
      <c r="MFC13" s="62"/>
      <c r="MFD13" s="62"/>
      <c r="MFE13" s="62"/>
      <c r="MFF13" s="62"/>
      <c r="MFG13" s="62"/>
      <c r="MFH13" s="62"/>
      <c r="MFI13" s="62"/>
      <c r="MFJ13" s="62"/>
      <c r="MFK13" s="62"/>
      <c r="MFL13" s="62"/>
      <c r="MFM13" s="62"/>
      <c r="MFN13" s="62"/>
      <c r="MFO13" s="62"/>
      <c r="MFP13" s="62"/>
      <c r="MFQ13" s="62"/>
      <c r="MFR13" s="62"/>
      <c r="MFS13" s="62"/>
      <c r="MFT13" s="62"/>
      <c r="MFU13" s="62"/>
      <c r="MFV13" s="62"/>
      <c r="MFW13" s="62"/>
      <c r="MFX13" s="62"/>
      <c r="MFY13" s="62"/>
      <c r="MFZ13" s="62"/>
      <c r="MGA13" s="62"/>
      <c r="MGB13" s="62"/>
      <c r="MGC13" s="62"/>
      <c r="MGD13" s="62"/>
      <c r="MGE13" s="62"/>
      <c r="MGF13" s="62"/>
      <c r="MGG13" s="62"/>
      <c r="MGH13" s="62"/>
      <c r="MGI13" s="62"/>
      <c r="MGJ13" s="62"/>
      <c r="MGK13" s="62"/>
      <c r="MGL13" s="62"/>
      <c r="MGM13" s="62"/>
      <c r="MGN13" s="62"/>
      <c r="MGO13" s="62"/>
      <c r="MGP13" s="62"/>
      <c r="MGQ13" s="62"/>
      <c r="MGR13" s="62"/>
      <c r="MGS13" s="62"/>
      <c r="MGT13" s="62"/>
      <c r="MGU13" s="62"/>
      <c r="MGV13" s="62"/>
      <c r="MGW13" s="62"/>
      <c r="MGX13" s="62"/>
      <c r="MGY13" s="62"/>
      <c r="MGZ13" s="62"/>
      <c r="MHA13" s="62"/>
      <c r="MHB13" s="62"/>
      <c r="MHC13" s="62"/>
      <c r="MHD13" s="62"/>
      <c r="MHE13" s="62"/>
      <c r="MHF13" s="62"/>
      <c r="MHG13" s="62"/>
      <c r="MHH13" s="62"/>
      <c r="MHI13" s="62"/>
      <c r="MHJ13" s="62"/>
      <c r="MHK13" s="62"/>
      <c r="MHL13" s="62"/>
      <c r="MHM13" s="62"/>
      <c r="MHN13" s="62"/>
      <c r="MHO13" s="62"/>
      <c r="MHP13" s="62"/>
      <c r="MHQ13" s="62"/>
      <c r="MHR13" s="62"/>
      <c r="MHS13" s="62"/>
      <c r="MHT13" s="62"/>
      <c r="MHU13" s="62"/>
      <c r="MHV13" s="62"/>
      <c r="MHW13" s="62"/>
      <c r="MHX13" s="62"/>
      <c r="MHY13" s="62"/>
      <c r="MHZ13" s="62"/>
      <c r="MIA13" s="62"/>
      <c r="MIB13" s="62"/>
      <c r="MIC13" s="62"/>
      <c r="MID13" s="62"/>
      <c r="MIE13" s="62"/>
      <c r="MIF13" s="62"/>
      <c r="MIG13" s="62"/>
      <c r="MIH13" s="62"/>
      <c r="MII13" s="62"/>
      <c r="MIJ13" s="62"/>
      <c r="MIK13" s="62"/>
      <c r="MIL13" s="62"/>
      <c r="MIM13" s="62"/>
      <c r="MIN13" s="62"/>
      <c r="MIO13" s="62"/>
      <c r="MIP13" s="62"/>
      <c r="MIQ13" s="62"/>
      <c r="MIR13" s="62"/>
      <c r="MIS13" s="62"/>
      <c r="MIT13" s="62"/>
      <c r="MIU13" s="62"/>
      <c r="MIV13" s="62"/>
      <c r="MIW13" s="62"/>
      <c r="MIX13" s="62"/>
      <c r="MIY13" s="62"/>
      <c r="MIZ13" s="62"/>
      <c r="MJA13" s="62"/>
      <c r="MJB13" s="62"/>
      <c r="MJC13" s="62"/>
      <c r="MJD13" s="62"/>
      <c r="MJE13" s="62"/>
      <c r="MJF13" s="62"/>
      <c r="MJG13" s="62"/>
      <c r="MJH13" s="62"/>
      <c r="MJI13" s="62"/>
      <c r="MJJ13" s="62"/>
      <c r="MJK13" s="62"/>
      <c r="MJL13" s="62"/>
      <c r="MJM13" s="62"/>
      <c r="MJN13" s="62"/>
      <c r="MJO13" s="62"/>
      <c r="MJP13" s="62"/>
      <c r="MJQ13" s="62"/>
      <c r="MJR13" s="62"/>
      <c r="MJS13" s="62"/>
      <c r="MJT13" s="62"/>
      <c r="MJU13" s="62"/>
      <c r="MJV13" s="62"/>
      <c r="MJW13" s="62"/>
      <c r="MJX13" s="62"/>
      <c r="MJY13" s="62"/>
      <c r="MJZ13" s="62"/>
      <c r="MKA13" s="62"/>
      <c r="MKB13" s="62"/>
      <c r="MKC13" s="62"/>
      <c r="MKD13" s="62"/>
      <c r="MKE13" s="62"/>
      <c r="MKF13" s="62"/>
      <c r="MKG13" s="62"/>
      <c r="MKH13" s="62"/>
      <c r="MKI13" s="62"/>
      <c r="MKJ13" s="62"/>
      <c r="MKK13" s="62"/>
      <c r="MKL13" s="62"/>
      <c r="MKM13" s="62"/>
      <c r="MKN13" s="62"/>
      <c r="MKO13" s="62"/>
      <c r="MKP13" s="62"/>
      <c r="MKQ13" s="62"/>
      <c r="MKR13" s="62"/>
      <c r="MKS13" s="62"/>
      <c r="MKT13" s="62"/>
      <c r="MKU13" s="62"/>
      <c r="MKV13" s="62"/>
      <c r="MKW13" s="62"/>
      <c r="MKX13" s="62"/>
      <c r="MKY13" s="62"/>
      <c r="MKZ13" s="62"/>
      <c r="MLA13" s="62"/>
      <c r="MLB13" s="62"/>
      <c r="MLC13" s="62"/>
      <c r="MLD13" s="62"/>
      <c r="MLE13" s="62"/>
      <c r="MLF13" s="62"/>
      <c r="MLG13" s="62"/>
      <c r="MLH13" s="62"/>
      <c r="MLI13" s="62"/>
      <c r="MLJ13" s="62"/>
      <c r="MLK13" s="62"/>
      <c r="MLL13" s="62"/>
      <c r="MLM13" s="62"/>
      <c r="MLN13" s="62"/>
      <c r="MLO13" s="62"/>
      <c r="MLP13" s="62"/>
      <c r="MLQ13" s="62"/>
      <c r="MLR13" s="62"/>
      <c r="MLS13" s="62"/>
      <c r="MLT13" s="62"/>
      <c r="MLU13" s="62"/>
      <c r="MLV13" s="62"/>
      <c r="MLW13" s="62"/>
      <c r="MLX13" s="62"/>
      <c r="MLY13" s="62"/>
      <c r="MLZ13" s="62"/>
      <c r="MMA13" s="62"/>
      <c r="MMB13" s="62"/>
      <c r="MMC13" s="62"/>
      <c r="MMD13" s="62"/>
      <c r="MME13" s="62"/>
      <c r="MMF13" s="62"/>
      <c r="MMG13" s="62"/>
      <c r="MMH13" s="62"/>
      <c r="MMI13" s="62"/>
      <c r="MMJ13" s="62"/>
      <c r="MMK13" s="62"/>
      <c r="MML13" s="62"/>
      <c r="MMM13" s="62"/>
      <c r="MMN13" s="62"/>
      <c r="MMO13" s="62"/>
      <c r="MMP13" s="62"/>
      <c r="MMQ13" s="62"/>
      <c r="MMR13" s="62"/>
      <c r="MMS13" s="62"/>
      <c r="MMT13" s="62"/>
      <c r="MMU13" s="62"/>
      <c r="MMV13" s="62"/>
      <c r="MMW13" s="62"/>
      <c r="MMX13" s="62"/>
      <c r="MMY13" s="62"/>
      <c r="MMZ13" s="62"/>
      <c r="MNA13" s="62"/>
      <c r="MNB13" s="62"/>
      <c r="MNC13" s="62"/>
      <c r="MND13" s="62"/>
      <c r="MNE13" s="62"/>
      <c r="MNF13" s="62"/>
      <c r="MNG13" s="62"/>
      <c r="MNH13" s="62"/>
      <c r="MNI13" s="62"/>
      <c r="MNJ13" s="62"/>
      <c r="MNK13" s="62"/>
      <c r="MNL13" s="62"/>
      <c r="MNM13" s="62"/>
      <c r="MNN13" s="62"/>
      <c r="MNO13" s="62"/>
      <c r="MNP13" s="62"/>
      <c r="MNQ13" s="62"/>
      <c r="MNR13" s="62"/>
      <c r="MNS13" s="62"/>
      <c r="MNT13" s="62"/>
      <c r="MNU13" s="62"/>
      <c r="MNV13" s="62"/>
      <c r="MNW13" s="62"/>
      <c r="MNX13" s="62"/>
      <c r="MNY13" s="62"/>
      <c r="MNZ13" s="62"/>
      <c r="MOA13" s="62"/>
      <c r="MOB13" s="62"/>
      <c r="MOC13" s="62"/>
      <c r="MOD13" s="62"/>
      <c r="MOE13" s="62"/>
      <c r="MOF13" s="62"/>
      <c r="MOG13" s="62"/>
      <c r="MOH13" s="62"/>
      <c r="MOI13" s="62"/>
      <c r="MOJ13" s="62"/>
      <c r="MOK13" s="62"/>
      <c r="MOL13" s="62"/>
      <c r="MOM13" s="62"/>
      <c r="MON13" s="62"/>
      <c r="MOO13" s="62"/>
      <c r="MOP13" s="62"/>
      <c r="MOQ13" s="62"/>
      <c r="MOR13" s="62"/>
      <c r="MOS13" s="62"/>
      <c r="MOT13" s="62"/>
      <c r="MOU13" s="62"/>
      <c r="MOV13" s="62"/>
      <c r="MOW13" s="62"/>
      <c r="MOX13" s="62"/>
      <c r="MOY13" s="62"/>
      <c r="MOZ13" s="62"/>
      <c r="MPA13" s="62"/>
      <c r="MPB13" s="62"/>
      <c r="MPC13" s="62"/>
      <c r="MPD13" s="62"/>
      <c r="MPE13" s="62"/>
      <c r="MPF13" s="62"/>
      <c r="MPG13" s="62"/>
      <c r="MPH13" s="62"/>
      <c r="MPI13" s="62"/>
      <c r="MPJ13" s="62"/>
      <c r="MPK13" s="62"/>
      <c r="MPL13" s="62"/>
      <c r="MPM13" s="62"/>
      <c r="MPN13" s="62"/>
      <c r="MPO13" s="62"/>
      <c r="MPP13" s="62"/>
      <c r="MPQ13" s="62"/>
      <c r="MPR13" s="62"/>
      <c r="MPS13" s="62"/>
      <c r="MPT13" s="62"/>
      <c r="MPU13" s="62"/>
      <c r="MPV13" s="62"/>
      <c r="MPW13" s="62"/>
      <c r="MPX13" s="62"/>
      <c r="MPY13" s="62"/>
      <c r="MPZ13" s="62"/>
      <c r="MQA13" s="62"/>
      <c r="MQB13" s="62"/>
      <c r="MQC13" s="62"/>
      <c r="MQD13" s="62"/>
      <c r="MQE13" s="62"/>
      <c r="MQF13" s="62"/>
      <c r="MQG13" s="62"/>
      <c r="MQH13" s="62"/>
      <c r="MQI13" s="62"/>
      <c r="MQJ13" s="62"/>
      <c r="MQK13" s="62"/>
      <c r="MQL13" s="62"/>
      <c r="MQM13" s="62"/>
      <c r="MQN13" s="62"/>
      <c r="MQO13" s="62"/>
      <c r="MQP13" s="62"/>
      <c r="MQQ13" s="62"/>
      <c r="MQR13" s="62"/>
      <c r="MQS13" s="62"/>
      <c r="MQT13" s="62"/>
      <c r="MQU13" s="62"/>
      <c r="MQV13" s="62"/>
      <c r="MQW13" s="62"/>
      <c r="MQX13" s="62"/>
      <c r="MQY13" s="62"/>
      <c r="MQZ13" s="62"/>
      <c r="MRA13" s="62"/>
      <c r="MRB13" s="62"/>
      <c r="MRC13" s="62"/>
      <c r="MRD13" s="62"/>
      <c r="MRE13" s="62"/>
      <c r="MRF13" s="62"/>
      <c r="MRG13" s="62"/>
      <c r="MRH13" s="62"/>
      <c r="MRI13" s="62"/>
      <c r="MRJ13" s="62"/>
      <c r="MRK13" s="62"/>
      <c r="MRL13" s="62"/>
      <c r="MRM13" s="62"/>
      <c r="MRN13" s="62"/>
      <c r="MRO13" s="62"/>
      <c r="MRP13" s="62"/>
      <c r="MRQ13" s="62"/>
      <c r="MRR13" s="62"/>
      <c r="MRS13" s="62"/>
      <c r="MRT13" s="62"/>
      <c r="MRU13" s="62"/>
      <c r="MRV13" s="62"/>
      <c r="MRW13" s="62"/>
      <c r="MRX13" s="62"/>
      <c r="MRY13" s="62"/>
      <c r="MRZ13" s="62"/>
      <c r="MSA13" s="62"/>
      <c r="MSB13" s="62"/>
      <c r="MSC13" s="62"/>
      <c r="MSD13" s="62"/>
      <c r="MSE13" s="62"/>
      <c r="MSF13" s="62"/>
      <c r="MSG13" s="62"/>
      <c r="MSH13" s="62"/>
      <c r="MSI13" s="62"/>
      <c r="MSJ13" s="62"/>
      <c r="MSK13" s="62"/>
      <c r="MSL13" s="62"/>
      <c r="MSM13" s="62"/>
      <c r="MSN13" s="62"/>
      <c r="MSO13" s="62"/>
      <c r="MSP13" s="62"/>
      <c r="MSQ13" s="62"/>
      <c r="MSR13" s="62"/>
      <c r="MSS13" s="62"/>
      <c r="MST13" s="62"/>
      <c r="MSU13" s="62"/>
      <c r="MSV13" s="62"/>
      <c r="MSW13" s="62"/>
      <c r="MSX13" s="62"/>
      <c r="MSY13" s="62"/>
      <c r="MSZ13" s="62"/>
      <c r="MTA13" s="62"/>
      <c r="MTB13" s="62"/>
      <c r="MTC13" s="62"/>
      <c r="MTD13" s="62"/>
      <c r="MTE13" s="62"/>
      <c r="MTF13" s="62"/>
      <c r="MTG13" s="62"/>
      <c r="MTH13" s="62"/>
      <c r="MTI13" s="62"/>
      <c r="MTJ13" s="62"/>
      <c r="MTK13" s="62"/>
      <c r="MTL13" s="62"/>
      <c r="MTM13" s="62"/>
      <c r="MTN13" s="62"/>
      <c r="MTO13" s="62"/>
      <c r="MTP13" s="62"/>
      <c r="MTQ13" s="62"/>
      <c r="MTR13" s="62"/>
      <c r="MTS13" s="62"/>
      <c r="MTT13" s="62"/>
      <c r="MTU13" s="62"/>
      <c r="MTV13" s="62"/>
      <c r="MTW13" s="62"/>
      <c r="MTX13" s="62"/>
      <c r="MTY13" s="62"/>
      <c r="MTZ13" s="62"/>
      <c r="MUA13" s="62"/>
      <c r="MUB13" s="62"/>
      <c r="MUC13" s="62"/>
      <c r="MUD13" s="62"/>
      <c r="MUE13" s="62"/>
      <c r="MUF13" s="62"/>
      <c r="MUG13" s="62"/>
      <c r="MUH13" s="62"/>
      <c r="MUI13" s="62"/>
      <c r="MUJ13" s="62"/>
      <c r="MUK13" s="62"/>
      <c r="MUL13" s="62"/>
      <c r="MUM13" s="62"/>
      <c r="MUN13" s="62"/>
      <c r="MUO13" s="62"/>
      <c r="MUP13" s="62"/>
      <c r="MUQ13" s="62"/>
      <c r="MUR13" s="62"/>
      <c r="MUS13" s="62"/>
      <c r="MUT13" s="62"/>
      <c r="MUU13" s="62"/>
      <c r="MUV13" s="62"/>
      <c r="MUW13" s="62"/>
      <c r="MUX13" s="62"/>
      <c r="MUY13" s="62"/>
      <c r="MUZ13" s="62"/>
      <c r="MVA13" s="62"/>
      <c r="MVB13" s="62"/>
      <c r="MVC13" s="62"/>
      <c r="MVD13" s="62"/>
      <c r="MVE13" s="62"/>
      <c r="MVF13" s="62"/>
      <c r="MVG13" s="62"/>
      <c r="MVH13" s="62"/>
      <c r="MVI13" s="62"/>
      <c r="MVJ13" s="62"/>
      <c r="MVK13" s="62"/>
      <c r="MVL13" s="62"/>
      <c r="MVM13" s="62"/>
      <c r="MVN13" s="62"/>
      <c r="MVO13" s="62"/>
      <c r="MVP13" s="62"/>
      <c r="MVQ13" s="62"/>
      <c r="MVR13" s="62"/>
      <c r="MVS13" s="62"/>
      <c r="MVT13" s="62"/>
      <c r="MVU13" s="62"/>
      <c r="MVV13" s="62"/>
      <c r="MVW13" s="62"/>
      <c r="MVX13" s="62"/>
      <c r="MVY13" s="62"/>
      <c r="MVZ13" s="62"/>
      <c r="MWA13" s="62"/>
      <c r="MWB13" s="62"/>
      <c r="MWC13" s="62"/>
      <c r="MWD13" s="62"/>
      <c r="MWE13" s="62"/>
      <c r="MWF13" s="62"/>
      <c r="MWG13" s="62"/>
      <c r="MWH13" s="62"/>
      <c r="MWI13" s="62"/>
      <c r="MWJ13" s="62"/>
      <c r="MWK13" s="62"/>
      <c r="MWL13" s="62"/>
      <c r="MWM13" s="62"/>
      <c r="MWN13" s="62"/>
      <c r="MWO13" s="62"/>
      <c r="MWP13" s="62"/>
      <c r="MWQ13" s="62"/>
      <c r="MWR13" s="62"/>
      <c r="MWS13" s="62"/>
      <c r="MWT13" s="62"/>
      <c r="MWU13" s="62"/>
      <c r="MWV13" s="62"/>
      <c r="MWW13" s="62"/>
      <c r="MWX13" s="62"/>
      <c r="MWY13" s="62"/>
      <c r="MWZ13" s="62"/>
      <c r="MXA13" s="62"/>
      <c r="MXB13" s="62"/>
      <c r="MXC13" s="62"/>
      <c r="MXD13" s="62"/>
      <c r="MXE13" s="62"/>
      <c r="MXF13" s="62"/>
      <c r="MXG13" s="62"/>
      <c r="MXH13" s="62"/>
      <c r="MXI13" s="62"/>
      <c r="MXJ13" s="62"/>
      <c r="MXK13" s="62"/>
      <c r="MXL13" s="62"/>
      <c r="MXM13" s="62"/>
      <c r="MXN13" s="62"/>
      <c r="MXO13" s="62"/>
      <c r="MXP13" s="62"/>
      <c r="MXQ13" s="62"/>
      <c r="MXR13" s="62"/>
      <c r="MXS13" s="62"/>
      <c r="MXT13" s="62"/>
      <c r="MXU13" s="62"/>
      <c r="MXV13" s="62"/>
      <c r="MXW13" s="62"/>
      <c r="MXX13" s="62"/>
      <c r="MXY13" s="62"/>
      <c r="MXZ13" s="62"/>
      <c r="MYA13" s="62"/>
      <c r="MYB13" s="62"/>
      <c r="MYC13" s="62"/>
      <c r="MYD13" s="62"/>
      <c r="MYE13" s="62"/>
      <c r="MYF13" s="62"/>
      <c r="MYG13" s="62"/>
      <c r="MYH13" s="62"/>
      <c r="MYI13" s="62"/>
      <c r="MYJ13" s="62"/>
      <c r="MYK13" s="62"/>
      <c r="MYL13" s="62"/>
      <c r="MYM13" s="62"/>
      <c r="MYN13" s="62"/>
      <c r="MYO13" s="62"/>
      <c r="MYP13" s="62"/>
      <c r="MYQ13" s="62"/>
      <c r="MYR13" s="62"/>
      <c r="MYS13" s="62"/>
      <c r="MYT13" s="62"/>
      <c r="MYU13" s="62"/>
      <c r="MYV13" s="62"/>
      <c r="MYW13" s="62"/>
      <c r="MYX13" s="62"/>
      <c r="MYY13" s="62"/>
      <c r="MYZ13" s="62"/>
      <c r="MZA13" s="62"/>
      <c r="MZB13" s="62"/>
      <c r="MZC13" s="62"/>
      <c r="MZD13" s="62"/>
      <c r="MZE13" s="62"/>
      <c r="MZF13" s="62"/>
      <c r="MZG13" s="62"/>
      <c r="MZH13" s="62"/>
      <c r="MZI13" s="62"/>
      <c r="MZJ13" s="62"/>
      <c r="MZK13" s="62"/>
      <c r="MZL13" s="62"/>
      <c r="MZM13" s="62"/>
      <c r="MZN13" s="62"/>
      <c r="MZO13" s="62"/>
      <c r="MZP13" s="62"/>
      <c r="MZQ13" s="62"/>
      <c r="MZR13" s="62"/>
      <c r="MZS13" s="62"/>
      <c r="MZT13" s="62"/>
      <c r="MZU13" s="62"/>
      <c r="MZV13" s="62"/>
      <c r="MZW13" s="62"/>
      <c r="MZX13" s="62"/>
      <c r="MZY13" s="62"/>
      <c r="MZZ13" s="62"/>
      <c r="NAA13" s="62"/>
      <c r="NAB13" s="62"/>
      <c r="NAC13" s="62"/>
      <c r="NAD13" s="62"/>
      <c r="NAE13" s="62"/>
      <c r="NAF13" s="62"/>
      <c r="NAG13" s="62"/>
      <c r="NAH13" s="62"/>
      <c r="NAI13" s="62"/>
      <c r="NAJ13" s="62"/>
      <c r="NAK13" s="62"/>
      <c r="NAL13" s="62"/>
      <c r="NAM13" s="62"/>
      <c r="NAN13" s="62"/>
      <c r="NAO13" s="62"/>
      <c r="NAP13" s="62"/>
      <c r="NAQ13" s="62"/>
      <c r="NAR13" s="62"/>
      <c r="NAS13" s="62"/>
      <c r="NAT13" s="62"/>
      <c r="NAU13" s="62"/>
      <c r="NAV13" s="62"/>
      <c r="NAW13" s="62"/>
      <c r="NAX13" s="62"/>
      <c r="NAY13" s="62"/>
      <c r="NAZ13" s="62"/>
      <c r="NBA13" s="62"/>
      <c r="NBB13" s="62"/>
      <c r="NBC13" s="62"/>
      <c r="NBD13" s="62"/>
      <c r="NBE13" s="62"/>
      <c r="NBF13" s="62"/>
      <c r="NBG13" s="62"/>
      <c r="NBH13" s="62"/>
      <c r="NBI13" s="62"/>
      <c r="NBJ13" s="62"/>
      <c r="NBK13" s="62"/>
      <c r="NBL13" s="62"/>
      <c r="NBM13" s="62"/>
      <c r="NBN13" s="62"/>
      <c r="NBO13" s="62"/>
      <c r="NBP13" s="62"/>
      <c r="NBQ13" s="62"/>
      <c r="NBR13" s="62"/>
      <c r="NBS13" s="62"/>
      <c r="NBT13" s="62"/>
      <c r="NBU13" s="62"/>
      <c r="NBV13" s="62"/>
      <c r="NBW13" s="62"/>
      <c r="NBX13" s="62"/>
      <c r="NBY13" s="62"/>
      <c r="NBZ13" s="62"/>
      <c r="NCA13" s="62"/>
      <c r="NCB13" s="62"/>
      <c r="NCC13" s="62"/>
      <c r="NCD13" s="62"/>
      <c r="NCE13" s="62"/>
      <c r="NCF13" s="62"/>
      <c r="NCG13" s="62"/>
      <c r="NCH13" s="62"/>
      <c r="NCI13" s="62"/>
      <c r="NCJ13" s="62"/>
      <c r="NCK13" s="62"/>
      <c r="NCL13" s="62"/>
      <c r="NCM13" s="62"/>
      <c r="NCN13" s="62"/>
      <c r="NCO13" s="62"/>
      <c r="NCP13" s="62"/>
      <c r="NCQ13" s="62"/>
      <c r="NCR13" s="62"/>
      <c r="NCS13" s="62"/>
      <c r="NCT13" s="62"/>
      <c r="NCU13" s="62"/>
      <c r="NCV13" s="62"/>
      <c r="NCW13" s="62"/>
      <c r="NCX13" s="62"/>
      <c r="NCY13" s="62"/>
      <c r="NCZ13" s="62"/>
      <c r="NDA13" s="62"/>
      <c r="NDB13" s="62"/>
      <c r="NDC13" s="62"/>
      <c r="NDD13" s="62"/>
      <c r="NDE13" s="62"/>
      <c r="NDF13" s="62"/>
      <c r="NDG13" s="62"/>
      <c r="NDH13" s="62"/>
      <c r="NDI13" s="62"/>
      <c r="NDJ13" s="62"/>
      <c r="NDK13" s="62"/>
      <c r="NDL13" s="62"/>
      <c r="NDM13" s="62"/>
      <c r="NDN13" s="62"/>
      <c r="NDO13" s="62"/>
      <c r="NDP13" s="62"/>
      <c r="NDQ13" s="62"/>
      <c r="NDR13" s="62"/>
      <c r="NDS13" s="62"/>
      <c r="NDT13" s="62"/>
      <c r="NDU13" s="62"/>
      <c r="NDV13" s="62"/>
      <c r="NDW13" s="62"/>
      <c r="NDX13" s="62"/>
      <c r="NDY13" s="62"/>
      <c r="NDZ13" s="62"/>
      <c r="NEA13" s="62"/>
      <c r="NEB13" s="62"/>
      <c r="NEC13" s="62"/>
      <c r="NED13" s="62"/>
      <c r="NEE13" s="62"/>
      <c r="NEF13" s="62"/>
      <c r="NEG13" s="62"/>
      <c r="NEH13" s="62"/>
      <c r="NEI13" s="62"/>
      <c r="NEJ13" s="62"/>
      <c r="NEK13" s="62"/>
      <c r="NEL13" s="62"/>
      <c r="NEM13" s="62"/>
      <c r="NEN13" s="62"/>
      <c r="NEO13" s="62"/>
      <c r="NEP13" s="62"/>
      <c r="NEQ13" s="62"/>
      <c r="NER13" s="62"/>
      <c r="NES13" s="62"/>
      <c r="NET13" s="62"/>
      <c r="NEU13" s="62"/>
      <c r="NEV13" s="62"/>
      <c r="NEW13" s="62"/>
      <c r="NEX13" s="62"/>
      <c r="NEY13" s="62"/>
      <c r="NEZ13" s="62"/>
      <c r="NFA13" s="62"/>
      <c r="NFB13" s="62"/>
      <c r="NFC13" s="62"/>
      <c r="NFD13" s="62"/>
      <c r="NFE13" s="62"/>
      <c r="NFF13" s="62"/>
      <c r="NFG13" s="62"/>
      <c r="NFH13" s="62"/>
      <c r="NFI13" s="62"/>
      <c r="NFJ13" s="62"/>
      <c r="NFK13" s="62"/>
      <c r="NFL13" s="62"/>
      <c r="NFM13" s="62"/>
      <c r="NFN13" s="62"/>
      <c r="NFO13" s="62"/>
      <c r="NFP13" s="62"/>
      <c r="NFQ13" s="62"/>
      <c r="NFR13" s="62"/>
      <c r="NFS13" s="62"/>
      <c r="NFT13" s="62"/>
      <c r="NFU13" s="62"/>
      <c r="NFV13" s="62"/>
      <c r="NFW13" s="62"/>
      <c r="NFX13" s="62"/>
      <c r="NFY13" s="62"/>
      <c r="NFZ13" s="62"/>
      <c r="NGA13" s="62"/>
      <c r="NGB13" s="62"/>
      <c r="NGC13" s="62"/>
      <c r="NGD13" s="62"/>
      <c r="NGE13" s="62"/>
      <c r="NGF13" s="62"/>
      <c r="NGG13" s="62"/>
      <c r="NGH13" s="62"/>
      <c r="NGI13" s="62"/>
      <c r="NGJ13" s="62"/>
      <c r="NGK13" s="62"/>
      <c r="NGL13" s="62"/>
      <c r="NGM13" s="62"/>
      <c r="NGN13" s="62"/>
      <c r="NGO13" s="62"/>
      <c r="NGP13" s="62"/>
      <c r="NGQ13" s="62"/>
      <c r="NGR13" s="62"/>
      <c r="NGS13" s="62"/>
      <c r="NGT13" s="62"/>
      <c r="NGU13" s="62"/>
      <c r="NGV13" s="62"/>
      <c r="NGW13" s="62"/>
      <c r="NGX13" s="62"/>
      <c r="NGY13" s="62"/>
      <c r="NGZ13" s="62"/>
      <c r="NHA13" s="62"/>
      <c r="NHB13" s="62"/>
      <c r="NHC13" s="62"/>
      <c r="NHD13" s="62"/>
      <c r="NHE13" s="62"/>
      <c r="NHF13" s="62"/>
      <c r="NHG13" s="62"/>
      <c r="NHH13" s="62"/>
      <c r="NHI13" s="62"/>
      <c r="NHJ13" s="62"/>
      <c r="NHK13" s="62"/>
      <c r="NHL13" s="62"/>
      <c r="NHM13" s="62"/>
      <c r="NHN13" s="62"/>
      <c r="NHO13" s="62"/>
      <c r="NHP13" s="62"/>
      <c r="NHQ13" s="62"/>
      <c r="NHR13" s="62"/>
      <c r="NHS13" s="62"/>
      <c r="NHT13" s="62"/>
      <c r="NHU13" s="62"/>
      <c r="NHV13" s="62"/>
      <c r="NHW13" s="62"/>
      <c r="NHX13" s="62"/>
      <c r="NHY13" s="62"/>
      <c r="NHZ13" s="62"/>
      <c r="NIA13" s="62"/>
      <c r="NIB13" s="62"/>
      <c r="NIC13" s="62"/>
      <c r="NID13" s="62"/>
      <c r="NIE13" s="62"/>
      <c r="NIF13" s="62"/>
      <c r="NIG13" s="62"/>
      <c r="NIH13" s="62"/>
      <c r="NII13" s="62"/>
      <c r="NIJ13" s="62"/>
      <c r="NIK13" s="62"/>
      <c r="NIL13" s="62"/>
      <c r="NIM13" s="62"/>
      <c r="NIN13" s="62"/>
      <c r="NIO13" s="62"/>
      <c r="NIP13" s="62"/>
      <c r="NIQ13" s="62"/>
      <c r="NIR13" s="62"/>
      <c r="NIS13" s="62"/>
      <c r="NIT13" s="62"/>
      <c r="NIU13" s="62"/>
      <c r="NIV13" s="62"/>
      <c r="NIW13" s="62"/>
      <c r="NIX13" s="62"/>
      <c r="NIY13" s="62"/>
      <c r="NIZ13" s="62"/>
      <c r="NJA13" s="62"/>
      <c r="NJB13" s="62"/>
      <c r="NJC13" s="62"/>
      <c r="NJD13" s="62"/>
      <c r="NJE13" s="62"/>
      <c r="NJF13" s="62"/>
      <c r="NJG13" s="62"/>
      <c r="NJH13" s="62"/>
      <c r="NJI13" s="62"/>
      <c r="NJJ13" s="62"/>
      <c r="NJK13" s="62"/>
      <c r="NJL13" s="62"/>
      <c r="NJM13" s="62"/>
      <c r="NJN13" s="62"/>
      <c r="NJO13" s="62"/>
      <c r="NJP13" s="62"/>
      <c r="NJQ13" s="62"/>
      <c r="NJR13" s="62"/>
      <c r="NJS13" s="62"/>
      <c r="NJT13" s="62"/>
      <c r="NJU13" s="62"/>
      <c r="NJV13" s="62"/>
      <c r="NJW13" s="62"/>
      <c r="NJX13" s="62"/>
      <c r="NJY13" s="62"/>
      <c r="NJZ13" s="62"/>
      <c r="NKA13" s="62"/>
      <c r="NKB13" s="62"/>
      <c r="NKC13" s="62"/>
      <c r="NKD13" s="62"/>
      <c r="NKE13" s="62"/>
      <c r="NKF13" s="62"/>
      <c r="NKG13" s="62"/>
      <c r="NKH13" s="62"/>
      <c r="NKI13" s="62"/>
      <c r="NKJ13" s="62"/>
      <c r="NKK13" s="62"/>
      <c r="NKL13" s="62"/>
      <c r="NKM13" s="62"/>
      <c r="NKN13" s="62"/>
      <c r="NKO13" s="62"/>
      <c r="NKP13" s="62"/>
      <c r="NKQ13" s="62"/>
      <c r="NKR13" s="62"/>
      <c r="NKS13" s="62"/>
      <c r="NKT13" s="62"/>
      <c r="NKU13" s="62"/>
      <c r="NKV13" s="62"/>
      <c r="NKW13" s="62"/>
      <c r="NKX13" s="62"/>
      <c r="NKY13" s="62"/>
      <c r="NKZ13" s="62"/>
      <c r="NLA13" s="62"/>
      <c r="NLB13" s="62"/>
      <c r="NLC13" s="62"/>
      <c r="NLD13" s="62"/>
      <c r="NLE13" s="62"/>
      <c r="NLF13" s="62"/>
      <c r="NLG13" s="62"/>
      <c r="NLH13" s="62"/>
      <c r="NLI13" s="62"/>
      <c r="NLJ13" s="62"/>
      <c r="NLK13" s="62"/>
      <c r="NLL13" s="62"/>
      <c r="NLM13" s="62"/>
      <c r="NLN13" s="62"/>
      <c r="NLO13" s="62"/>
      <c r="NLP13" s="62"/>
      <c r="NLQ13" s="62"/>
      <c r="NLR13" s="62"/>
      <c r="NLS13" s="62"/>
      <c r="NLT13" s="62"/>
      <c r="NLU13" s="62"/>
      <c r="NLV13" s="62"/>
      <c r="NLW13" s="62"/>
      <c r="NLX13" s="62"/>
      <c r="NLY13" s="62"/>
      <c r="NLZ13" s="62"/>
      <c r="NMA13" s="62"/>
      <c r="NMB13" s="62"/>
      <c r="NMC13" s="62"/>
      <c r="NMD13" s="62"/>
      <c r="NME13" s="62"/>
      <c r="NMF13" s="62"/>
      <c r="NMG13" s="62"/>
      <c r="NMH13" s="62"/>
      <c r="NMI13" s="62"/>
      <c r="NMJ13" s="62"/>
      <c r="NMK13" s="62"/>
      <c r="NML13" s="62"/>
      <c r="NMM13" s="62"/>
      <c r="NMN13" s="62"/>
      <c r="NMO13" s="62"/>
      <c r="NMP13" s="62"/>
      <c r="NMQ13" s="62"/>
      <c r="NMR13" s="62"/>
      <c r="NMS13" s="62"/>
      <c r="NMT13" s="62"/>
      <c r="NMU13" s="62"/>
      <c r="NMV13" s="62"/>
      <c r="NMW13" s="62"/>
      <c r="NMX13" s="62"/>
      <c r="NMY13" s="62"/>
      <c r="NMZ13" s="62"/>
      <c r="NNA13" s="62"/>
      <c r="NNB13" s="62"/>
      <c r="NNC13" s="62"/>
      <c r="NND13" s="62"/>
      <c r="NNE13" s="62"/>
      <c r="NNF13" s="62"/>
      <c r="NNG13" s="62"/>
      <c r="NNH13" s="62"/>
      <c r="NNI13" s="62"/>
      <c r="NNJ13" s="62"/>
      <c r="NNK13" s="62"/>
      <c r="NNL13" s="62"/>
      <c r="NNM13" s="62"/>
      <c r="NNN13" s="62"/>
      <c r="NNO13" s="62"/>
      <c r="NNP13" s="62"/>
      <c r="NNQ13" s="62"/>
      <c r="NNR13" s="62"/>
      <c r="NNS13" s="62"/>
      <c r="NNT13" s="62"/>
      <c r="NNU13" s="62"/>
      <c r="NNV13" s="62"/>
      <c r="NNW13" s="62"/>
      <c r="NNX13" s="62"/>
      <c r="NNY13" s="62"/>
      <c r="NNZ13" s="62"/>
      <c r="NOA13" s="62"/>
      <c r="NOB13" s="62"/>
      <c r="NOC13" s="62"/>
      <c r="NOD13" s="62"/>
      <c r="NOE13" s="62"/>
      <c r="NOF13" s="62"/>
      <c r="NOG13" s="62"/>
      <c r="NOH13" s="62"/>
      <c r="NOI13" s="62"/>
      <c r="NOJ13" s="62"/>
      <c r="NOK13" s="62"/>
      <c r="NOL13" s="62"/>
      <c r="NOM13" s="62"/>
      <c r="NON13" s="62"/>
      <c r="NOO13" s="62"/>
      <c r="NOP13" s="62"/>
      <c r="NOQ13" s="62"/>
      <c r="NOR13" s="62"/>
      <c r="NOS13" s="62"/>
      <c r="NOT13" s="62"/>
      <c r="NOU13" s="62"/>
      <c r="NOV13" s="62"/>
      <c r="NOW13" s="62"/>
      <c r="NOX13" s="62"/>
      <c r="NOY13" s="62"/>
      <c r="NOZ13" s="62"/>
      <c r="NPA13" s="62"/>
      <c r="NPB13" s="62"/>
      <c r="NPC13" s="62"/>
      <c r="NPD13" s="62"/>
      <c r="NPE13" s="62"/>
      <c r="NPF13" s="62"/>
      <c r="NPG13" s="62"/>
      <c r="NPH13" s="62"/>
      <c r="NPI13" s="62"/>
      <c r="NPJ13" s="62"/>
      <c r="NPK13" s="62"/>
      <c r="NPL13" s="62"/>
      <c r="NPM13" s="62"/>
      <c r="NPN13" s="62"/>
      <c r="NPO13" s="62"/>
      <c r="NPP13" s="62"/>
      <c r="NPQ13" s="62"/>
      <c r="NPR13" s="62"/>
      <c r="NPS13" s="62"/>
      <c r="NPT13" s="62"/>
      <c r="NPU13" s="62"/>
      <c r="NPV13" s="62"/>
      <c r="NPW13" s="62"/>
      <c r="NPX13" s="62"/>
      <c r="NPY13" s="62"/>
      <c r="NPZ13" s="62"/>
      <c r="NQA13" s="62"/>
      <c r="NQB13" s="62"/>
      <c r="NQC13" s="62"/>
      <c r="NQD13" s="62"/>
      <c r="NQE13" s="62"/>
      <c r="NQF13" s="62"/>
      <c r="NQG13" s="62"/>
      <c r="NQH13" s="62"/>
      <c r="NQI13" s="62"/>
      <c r="NQJ13" s="62"/>
      <c r="NQK13" s="62"/>
      <c r="NQL13" s="62"/>
      <c r="NQM13" s="62"/>
      <c r="NQN13" s="62"/>
      <c r="NQO13" s="62"/>
      <c r="NQP13" s="62"/>
      <c r="NQQ13" s="62"/>
      <c r="NQR13" s="62"/>
      <c r="NQS13" s="62"/>
      <c r="NQT13" s="62"/>
      <c r="NQU13" s="62"/>
      <c r="NQV13" s="62"/>
      <c r="NQW13" s="62"/>
      <c r="NQX13" s="62"/>
      <c r="NQY13" s="62"/>
      <c r="NQZ13" s="62"/>
      <c r="NRA13" s="62"/>
      <c r="NRB13" s="62"/>
      <c r="NRC13" s="62"/>
      <c r="NRD13" s="62"/>
      <c r="NRE13" s="62"/>
      <c r="NRF13" s="62"/>
      <c r="NRG13" s="62"/>
      <c r="NRH13" s="62"/>
      <c r="NRI13" s="62"/>
      <c r="NRJ13" s="62"/>
      <c r="NRK13" s="62"/>
      <c r="NRL13" s="62"/>
      <c r="NRM13" s="62"/>
      <c r="NRN13" s="62"/>
      <c r="NRO13" s="62"/>
      <c r="NRP13" s="62"/>
      <c r="NRQ13" s="62"/>
      <c r="NRR13" s="62"/>
      <c r="NRS13" s="62"/>
      <c r="NRT13" s="62"/>
      <c r="NRU13" s="62"/>
      <c r="NRV13" s="62"/>
      <c r="NRW13" s="62"/>
      <c r="NRX13" s="62"/>
      <c r="NRY13" s="62"/>
      <c r="NRZ13" s="62"/>
      <c r="NSA13" s="62"/>
      <c r="NSB13" s="62"/>
      <c r="NSC13" s="62"/>
      <c r="NSD13" s="62"/>
      <c r="NSE13" s="62"/>
      <c r="NSF13" s="62"/>
      <c r="NSG13" s="62"/>
      <c r="NSH13" s="62"/>
      <c r="NSI13" s="62"/>
      <c r="NSJ13" s="62"/>
      <c r="NSK13" s="62"/>
      <c r="NSL13" s="62"/>
      <c r="NSM13" s="62"/>
      <c r="NSN13" s="62"/>
      <c r="NSO13" s="62"/>
      <c r="NSP13" s="62"/>
      <c r="NSQ13" s="62"/>
      <c r="NSR13" s="62"/>
      <c r="NSS13" s="62"/>
      <c r="NST13" s="62"/>
      <c r="NSU13" s="62"/>
      <c r="NSV13" s="62"/>
      <c r="NSW13" s="62"/>
      <c r="NSX13" s="62"/>
      <c r="NSY13" s="62"/>
      <c r="NSZ13" s="62"/>
      <c r="NTA13" s="62"/>
      <c r="NTB13" s="62"/>
      <c r="NTC13" s="62"/>
      <c r="NTD13" s="62"/>
      <c r="NTE13" s="62"/>
      <c r="NTF13" s="62"/>
      <c r="NTG13" s="62"/>
      <c r="NTH13" s="62"/>
      <c r="NTI13" s="62"/>
      <c r="NTJ13" s="62"/>
      <c r="NTK13" s="62"/>
      <c r="NTL13" s="62"/>
      <c r="NTM13" s="62"/>
      <c r="NTN13" s="62"/>
      <c r="NTO13" s="62"/>
      <c r="NTP13" s="62"/>
      <c r="NTQ13" s="62"/>
      <c r="NTR13" s="62"/>
      <c r="NTS13" s="62"/>
      <c r="NTT13" s="62"/>
      <c r="NTU13" s="62"/>
      <c r="NTV13" s="62"/>
      <c r="NTW13" s="62"/>
      <c r="NTX13" s="62"/>
      <c r="NTY13" s="62"/>
      <c r="NTZ13" s="62"/>
      <c r="NUA13" s="62"/>
      <c r="NUB13" s="62"/>
      <c r="NUC13" s="62"/>
      <c r="NUD13" s="62"/>
      <c r="NUE13" s="62"/>
      <c r="NUF13" s="62"/>
      <c r="NUG13" s="62"/>
      <c r="NUH13" s="62"/>
      <c r="NUI13" s="62"/>
      <c r="NUJ13" s="62"/>
      <c r="NUK13" s="62"/>
      <c r="NUL13" s="62"/>
      <c r="NUM13" s="62"/>
      <c r="NUN13" s="62"/>
      <c r="NUO13" s="62"/>
      <c r="NUP13" s="62"/>
      <c r="NUQ13" s="62"/>
      <c r="NUR13" s="62"/>
      <c r="NUS13" s="62"/>
      <c r="NUT13" s="62"/>
      <c r="NUU13" s="62"/>
      <c r="NUV13" s="62"/>
      <c r="NUW13" s="62"/>
      <c r="NUX13" s="62"/>
      <c r="NUY13" s="62"/>
      <c r="NUZ13" s="62"/>
      <c r="NVA13" s="62"/>
      <c r="NVB13" s="62"/>
      <c r="NVC13" s="62"/>
      <c r="NVD13" s="62"/>
      <c r="NVE13" s="62"/>
      <c r="NVF13" s="62"/>
      <c r="NVG13" s="62"/>
      <c r="NVH13" s="62"/>
      <c r="NVI13" s="62"/>
      <c r="NVJ13" s="62"/>
      <c r="NVK13" s="62"/>
      <c r="NVL13" s="62"/>
      <c r="NVM13" s="62"/>
      <c r="NVN13" s="62"/>
      <c r="NVO13" s="62"/>
      <c r="NVP13" s="62"/>
      <c r="NVQ13" s="62"/>
      <c r="NVR13" s="62"/>
      <c r="NVS13" s="62"/>
      <c r="NVT13" s="62"/>
      <c r="NVU13" s="62"/>
      <c r="NVV13" s="62"/>
      <c r="NVW13" s="62"/>
      <c r="NVX13" s="62"/>
      <c r="NVY13" s="62"/>
      <c r="NVZ13" s="62"/>
      <c r="NWA13" s="62"/>
      <c r="NWB13" s="62"/>
      <c r="NWC13" s="62"/>
      <c r="NWD13" s="62"/>
      <c r="NWE13" s="62"/>
      <c r="NWF13" s="62"/>
      <c r="NWG13" s="62"/>
      <c r="NWH13" s="62"/>
      <c r="NWI13" s="62"/>
      <c r="NWJ13" s="62"/>
      <c r="NWK13" s="62"/>
      <c r="NWL13" s="62"/>
      <c r="NWM13" s="62"/>
      <c r="NWN13" s="62"/>
      <c r="NWO13" s="62"/>
      <c r="NWP13" s="62"/>
      <c r="NWQ13" s="62"/>
      <c r="NWR13" s="62"/>
      <c r="NWS13" s="62"/>
      <c r="NWT13" s="62"/>
      <c r="NWU13" s="62"/>
      <c r="NWV13" s="62"/>
      <c r="NWW13" s="62"/>
      <c r="NWX13" s="62"/>
      <c r="NWY13" s="62"/>
      <c r="NWZ13" s="62"/>
      <c r="NXA13" s="62"/>
      <c r="NXB13" s="62"/>
      <c r="NXC13" s="62"/>
      <c r="NXD13" s="62"/>
      <c r="NXE13" s="62"/>
      <c r="NXF13" s="62"/>
      <c r="NXG13" s="62"/>
      <c r="NXH13" s="62"/>
      <c r="NXI13" s="62"/>
      <c r="NXJ13" s="62"/>
      <c r="NXK13" s="62"/>
      <c r="NXL13" s="62"/>
      <c r="NXM13" s="62"/>
      <c r="NXN13" s="62"/>
      <c r="NXO13" s="62"/>
      <c r="NXP13" s="62"/>
      <c r="NXQ13" s="62"/>
      <c r="NXR13" s="62"/>
      <c r="NXS13" s="62"/>
      <c r="NXT13" s="62"/>
      <c r="NXU13" s="62"/>
      <c r="NXV13" s="62"/>
      <c r="NXW13" s="62"/>
      <c r="NXX13" s="62"/>
      <c r="NXY13" s="62"/>
      <c r="NXZ13" s="62"/>
      <c r="NYA13" s="62"/>
      <c r="NYB13" s="62"/>
      <c r="NYC13" s="62"/>
      <c r="NYD13" s="62"/>
      <c r="NYE13" s="62"/>
      <c r="NYF13" s="62"/>
      <c r="NYG13" s="62"/>
      <c r="NYH13" s="62"/>
      <c r="NYI13" s="62"/>
      <c r="NYJ13" s="62"/>
      <c r="NYK13" s="62"/>
      <c r="NYL13" s="62"/>
      <c r="NYM13" s="62"/>
      <c r="NYN13" s="62"/>
      <c r="NYO13" s="62"/>
      <c r="NYP13" s="62"/>
      <c r="NYQ13" s="62"/>
      <c r="NYR13" s="62"/>
      <c r="NYS13" s="62"/>
      <c r="NYT13" s="62"/>
      <c r="NYU13" s="62"/>
      <c r="NYV13" s="62"/>
      <c r="NYW13" s="62"/>
      <c r="NYX13" s="62"/>
      <c r="NYY13" s="62"/>
      <c r="NYZ13" s="62"/>
      <c r="NZA13" s="62"/>
      <c r="NZB13" s="62"/>
      <c r="NZC13" s="62"/>
      <c r="NZD13" s="62"/>
      <c r="NZE13" s="62"/>
      <c r="NZF13" s="62"/>
      <c r="NZG13" s="62"/>
      <c r="NZH13" s="62"/>
      <c r="NZI13" s="62"/>
      <c r="NZJ13" s="62"/>
      <c r="NZK13" s="62"/>
      <c r="NZL13" s="62"/>
      <c r="NZM13" s="62"/>
      <c r="NZN13" s="62"/>
      <c r="NZO13" s="62"/>
      <c r="NZP13" s="62"/>
      <c r="NZQ13" s="62"/>
      <c r="NZR13" s="62"/>
      <c r="NZS13" s="62"/>
      <c r="NZT13" s="62"/>
      <c r="NZU13" s="62"/>
      <c r="NZV13" s="62"/>
      <c r="NZW13" s="62"/>
      <c r="NZX13" s="62"/>
      <c r="NZY13" s="62"/>
      <c r="NZZ13" s="62"/>
      <c r="OAA13" s="62"/>
      <c r="OAB13" s="62"/>
      <c r="OAC13" s="62"/>
      <c r="OAD13" s="62"/>
      <c r="OAE13" s="62"/>
      <c r="OAF13" s="62"/>
      <c r="OAG13" s="62"/>
      <c r="OAH13" s="62"/>
      <c r="OAI13" s="62"/>
      <c r="OAJ13" s="62"/>
      <c r="OAK13" s="62"/>
      <c r="OAL13" s="62"/>
      <c r="OAM13" s="62"/>
      <c r="OAN13" s="62"/>
      <c r="OAO13" s="62"/>
      <c r="OAP13" s="62"/>
      <c r="OAQ13" s="62"/>
      <c r="OAR13" s="62"/>
      <c r="OAS13" s="62"/>
      <c r="OAT13" s="62"/>
      <c r="OAU13" s="62"/>
      <c r="OAV13" s="62"/>
      <c r="OAW13" s="62"/>
      <c r="OAX13" s="62"/>
      <c r="OAY13" s="62"/>
      <c r="OAZ13" s="62"/>
      <c r="OBA13" s="62"/>
      <c r="OBB13" s="62"/>
      <c r="OBC13" s="62"/>
      <c r="OBD13" s="62"/>
      <c r="OBE13" s="62"/>
      <c r="OBF13" s="62"/>
      <c r="OBG13" s="62"/>
      <c r="OBH13" s="62"/>
      <c r="OBI13" s="62"/>
      <c r="OBJ13" s="62"/>
      <c r="OBK13" s="62"/>
      <c r="OBL13" s="62"/>
      <c r="OBM13" s="62"/>
      <c r="OBN13" s="62"/>
      <c r="OBO13" s="62"/>
      <c r="OBP13" s="62"/>
      <c r="OBQ13" s="62"/>
      <c r="OBR13" s="62"/>
      <c r="OBS13" s="62"/>
      <c r="OBT13" s="62"/>
      <c r="OBU13" s="62"/>
      <c r="OBV13" s="62"/>
      <c r="OBW13" s="62"/>
      <c r="OBX13" s="62"/>
      <c r="OBY13" s="62"/>
      <c r="OBZ13" s="62"/>
      <c r="OCA13" s="62"/>
      <c r="OCB13" s="62"/>
      <c r="OCC13" s="62"/>
      <c r="OCD13" s="62"/>
      <c r="OCE13" s="62"/>
      <c r="OCF13" s="62"/>
      <c r="OCG13" s="62"/>
      <c r="OCH13" s="62"/>
      <c r="OCI13" s="62"/>
      <c r="OCJ13" s="62"/>
      <c r="OCK13" s="62"/>
      <c r="OCL13" s="62"/>
      <c r="OCM13" s="62"/>
      <c r="OCN13" s="62"/>
      <c r="OCO13" s="62"/>
      <c r="OCP13" s="62"/>
      <c r="OCQ13" s="62"/>
      <c r="OCR13" s="62"/>
      <c r="OCS13" s="62"/>
      <c r="OCT13" s="62"/>
      <c r="OCU13" s="62"/>
      <c r="OCV13" s="62"/>
      <c r="OCW13" s="62"/>
      <c r="OCX13" s="62"/>
      <c r="OCY13" s="62"/>
      <c r="OCZ13" s="62"/>
      <c r="ODA13" s="62"/>
      <c r="ODB13" s="62"/>
      <c r="ODC13" s="62"/>
      <c r="ODD13" s="62"/>
      <c r="ODE13" s="62"/>
      <c r="ODF13" s="62"/>
      <c r="ODG13" s="62"/>
      <c r="ODH13" s="62"/>
      <c r="ODI13" s="62"/>
      <c r="ODJ13" s="62"/>
      <c r="ODK13" s="62"/>
      <c r="ODL13" s="62"/>
      <c r="ODM13" s="62"/>
      <c r="ODN13" s="62"/>
      <c r="ODO13" s="62"/>
      <c r="ODP13" s="62"/>
      <c r="ODQ13" s="62"/>
      <c r="ODR13" s="62"/>
      <c r="ODS13" s="62"/>
      <c r="ODT13" s="62"/>
      <c r="ODU13" s="62"/>
      <c r="ODV13" s="62"/>
      <c r="ODW13" s="62"/>
      <c r="ODX13" s="62"/>
      <c r="ODY13" s="62"/>
      <c r="ODZ13" s="62"/>
      <c r="OEA13" s="62"/>
      <c r="OEB13" s="62"/>
      <c r="OEC13" s="62"/>
      <c r="OED13" s="62"/>
      <c r="OEE13" s="62"/>
      <c r="OEF13" s="62"/>
      <c r="OEG13" s="62"/>
      <c r="OEH13" s="62"/>
      <c r="OEI13" s="62"/>
      <c r="OEJ13" s="62"/>
      <c r="OEK13" s="62"/>
      <c r="OEL13" s="62"/>
      <c r="OEM13" s="62"/>
      <c r="OEN13" s="62"/>
      <c r="OEO13" s="62"/>
      <c r="OEP13" s="62"/>
      <c r="OEQ13" s="62"/>
      <c r="OER13" s="62"/>
      <c r="OES13" s="62"/>
      <c r="OET13" s="62"/>
      <c r="OEU13" s="62"/>
      <c r="OEV13" s="62"/>
      <c r="OEW13" s="62"/>
      <c r="OEX13" s="62"/>
      <c r="OEY13" s="62"/>
      <c r="OEZ13" s="62"/>
      <c r="OFA13" s="62"/>
      <c r="OFB13" s="62"/>
      <c r="OFC13" s="62"/>
      <c r="OFD13" s="62"/>
      <c r="OFE13" s="62"/>
      <c r="OFF13" s="62"/>
      <c r="OFG13" s="62"/>
      <c r="OFH13" s="62"/>
      <c r="OFI13" s="62"/>
      <c r="OFJ13" s="62"/>
      <c r="OFK13" s="62"/>
      <c r="OFL13" s="62"/>
      <c r="OFM13" s="62"/>
      <c r="OFN13" s="62"/>
      <c r="OFO13" s="62"/>
      <c r="OFP13" s="62"/>
      <c r="OFQ13" s="62"/>
      <c r="OFR13" s="62"/>
      <c r="OFS13" s="62"/>
      <c r="OFT13" s="62"/>
      <c r="OFU13" s="62"/>
      <c r="OFV13" s="62"/>
      <c r="OFW13" s="62"/>
      <c r="OFX13" s="62"/>
      <c r="OFY13" s="62"/>
      <c r="OFZ13" s="62"/>
      <c r="OGA13" s="62"/>
      <c r="OGB13" s="62"/>
      <c r="OGC13" s="62"/>
      <c r="OGD13" s="62"/>
      <c r="OGE13" s="62"/>
      <c r="OGF13" s="62"/>
      <c r="OGG13" s="62"/>
      <c r="OGH13" s="62"/>
      <c r="OGI13" s="62"/>
      <c r="OGJ13" s="62"/>
      <c r="OGK13" s="62"/>
      <c r="OGL13" s="62"/>
      <c r="OGM13" s="62"/>
      <c r="OGN13" s="62"/>
      <c r="OGO13" s="62"/>
      <c r="OGP13" s="62"/>
      <c r="OGQ13" s="62"/>
      <c r="OGR13" s="62"/>
      <c r="OGS13" s="62"/>
      <c r="OGT13" s="62"/>
      <c r="OGU13" s="62"/>
      <c r="OGV13" s="62"/>
      <c r="OGW13" s="62"/>
      <c r="OGX13" s="62"/>
      <c r="OGY13" s="62"/>
      <c r="OGZ13" s="62"/>
      <c r="OHA13" s="62"/>
      <c r="OHB13" s="62"/>
      <c r="OHC13" s="62"/>
      <c r="OHD13" s="62"/>
      <c r="OHE13" s="62"/>
      <c r="OHF13" s="62"/>
      <c r="OHG13" s="62"/>
      <c r="OHH13" s="62"/>
      <c r="OHI13" s="62"/>
      <c r="OHJ13" s="62"/>
      <c r="OHK13" s="62"/>
      <c r="OHL13" s="62"/>
      <c r="OHM13" s="62"/>
      <c r="OHN13" s="62"/>
      <c r="OHO13" s="62"/>
      <c r="OHP13" s="62"/>
      <c r="OHQ13" s="62"/>
      <c r="OHR13" s="62"/>
      <c r="OHS13" s="62"/>
      <c r="OHT13" s="62"/>
      <c r="OHU13" s="62"/>
      <c r="OHV13" s="62"/>
      <c r="OHW13" s="62"/>
      <c r="OHX13" s="62"/>
      <c r="OHY13" s="62"/>
      <c r="OHZ13" s="62"/>
      <c r="OIA13" s="62"/>
      <c r="OIB13" s="62"/>
      <c r="OIC13" s="62"/>
      <c r="OID13" s="62"/>
      <c r="OIE13" s="62"/>
      <c r="OIF13" s="62"/>
      <c r="OIG13" s="62"/>
      <c r="OIH13" s="62"/>
      <c r="OII13" s="62"/>
      <c r="OIJ13" s="62"/>
      <c r="OIK13" s="62"/>
      <c r="OIL13" s="62"/>
      <c r="OIM13" s="62"/>
      <c r="OIN13" s="62"/>
      <c r="OIO13" s="62"/>
      <c r="OIP13" s="62"/>
      <c r="OIQ13" s="62"/>
      <c r="OIR13" s="62"/>
      <c r="OIS13" s="62"/>
      <c r="OIT13" s="62"/>
      <c r="OIU13" s="62"/>
      <c r="OIV13" s="62"/>
      <c r="OIW13" s="62"/>
      <c r="OIX13" s="62"/>
      <c r="OIY13" s="62"/>
      <c r="OIZ13" s="62"/>
      <c r="OJA13" s="62"/>
      <c r="OJB13" s="62"/>
      <c r="OJC13" s="62"/>
      <c r="OJD13" s="62"/>
      <c r="OJE13" s="62"/>
      <c r="OJF13" s="62"/>
      <c r="OJG13" s="62"/>
      <c r="OJH13" s="62"/>
      <c r="OJI13" s="62"/>
      <c r="OJJ13" s="62"/>
      <c r="OJK13" s="62"/>
      <c r="OJL13" s="62"/>
      <c r="OJM13" s="62"/>
      <c r="OJN13" s="62"/>
      <c r="OJO13" s="62"/>
      <c r="OJP13" s="62"/>
      <c r="OJQ13" s="62"/>
      <c r="OJR13" s="62"/>
      <c r="OJS13" s="62"/>
      <c r="OJT13" s="62"/>
      <c r="OJU13" s="62"/>
      <c r="OJV13" s="62"/>
      <c r="OJW13" s="62"/>
      <c r="OJX13" s="62"/>
      <c r="OJY13" s="62"/>
      <c r="OJZ13" s="62"/>
      <c r="OKA13" s="62"/>
      <c r="OKB13" s="62"/>
      <c r="OKC13" s="62"/>
      <c r="OKD13" s="62"/>
      <c r="OKE13" s="62"/>
      <c r="OKF13" s="62"/>
      <c r="OKG13" s="62"/>
      <c r="OKH13" s="62"/>
      <c r="OKI13" s="62"/>
      <c r="OKJ13" s="62"/>
      <c r="OKK13" s="62"/>
      <c r="OKL13" s="62"/>
      <c r="OKM13" s="62"/>
      <c r="OKN13" s="62"/>
      <c r="OKO13" s="62"/>
      <c r="OKP13" s="62"/>
      <c r="OKQ13" s="62"/>
      <c r="OKR13" s="62"/>
      <c r="OKS13" s="62"/>
      <c r="OKT13" s="62"/>
      <c r="OKU13" s="62"/>
      <c r="OKV13" s="62"/>
      <c r="OKW13" s="62"/>
      <c r="OKX13" s="62"/>
      <c r="OKY13" s="62"/>
      <c r="OKZ13" s="62"/>
      <c r="OLA13" s="62"/>
      <c r="OLB13" s="62"/>
      <c r="OLC13" s="62"/>
      <c r="OLD13" s="62"/>
      <c r="OLE13" s="62"/>
      <c r="OLF13" s="62"/>
      <c r="OLG13" s="62"/>
      <c r="OLH13" s="62"/>
      <c r="OLI13" s="62"/>
      <c r="OLJ13" s="62"/>
      <c r="OLK13" s="62"/>
      <c r="OLL13" s="62"/>
      <c r="OLM13" s="62"/>
      <c r="OLN13" s="62"/>
      <c r="OLO13" s="62"/>
      <c r="OLP13" s="62"/>
      <c r="OLQ13" s="62"/>
      <c r="OLR13" s="62"/>
      <c r="OLS13" s="62"/>
      <c r="OLT13" s="62"/>
      <c r="OLU13" s="62"/>
      <c r="OLV13" s="62"/>
      <c r="OLW13" s="62"/>
      <c r="OLX13" s="62"/>
      <c r="OLY13" s="62"/>
      <c r="OLZ13" s="62"/>
      <c r="OMA13" s="62"/>
      <c r="OMB13" s="62"/>
      <c r="OMC13" s="62"/>
      <c r="OMD13" s="62"/>
      <c r="OME13" s="62"/>
      <c r="OMF13" s="62"/>
      <c r="OMG13" s="62"/>
      <c r="OMH13" s="62"/>
      <c r="OMI13" s="62"/>
      <c r="OMJ13" s="62"/>
      <c r="OMK13" s="62"/>
      <c r="OML13" s="62"/>
      <c r="OMM13" s="62"/>
      <c r="OMN13" s="62"/>
      <c r="OMO13" s="62"/>
      <c r="OMP13" s="62"/>
      <c r="OMQ13" s="62"/>
      <c r="OMR13" s="62"/>
      <c r="OMS13" s="62"/>
      <c r="OMT13" s="62"/>
      <c r="OMU13" s="62"/>
      <c r="OMV13" s="62"/>
      <c r="OMW13" s="62"/>
      <c r="OMX13" s="62"/>
      <c r="OMY13" s="62"/>
      <c r="OMZ13" s="62"/>
      <c r="ONA13" s="62"/>
      <c r="ONB13" s="62"/>
      <c r="ONC13" s="62"/>
      <c r="OND13" s="62"/>
      <c r="ONE13" s="62"/>
      <c r="ONF13" s="62"/>
      <c r="ONG13" s="62"/>
      <c r="ONH13" s="62"/>
      <c r="ONI13" s="62"/>
      <c r="ONJ13" s="62"/>
      <c r="ONK13" s="62"/>
      <c r="ONL13" s="62"/>
      <c r="ONM13" s="62"/>
      <c r="ONN13" s="62"/>
      <c r="ONO13" s="62"/>
      <c r="ONP13" s="62"/>
      <c r="ONQ13" s="62"/>
      <c r="ONR13" s="62"/>
      <c r="ONS13" s="62"/>
      <c r="ONT13" s="62"/>
      <c r="ONU13" s="62"/>
      <c r="ONV13" s="62"/>
      <c r="ONW13" s="62"/>
      <c r="ONX13" s="62"/>
      <c r="ONY13" s="62"/>
      <c r="ONZ13" s="62"/>
      <c r="OOA13" s="62"/>
      <c r="OOB13" s="62"/>
      <c r="OOC13" s="62"/>
      <c r="OOD13" s="62"/>
      <c r="OOE13" s="62"/>
      <c r="OOF13" s="62"/>
      <c r="OOG13" s="62"/>
      <c r="OOH13" s="62"/>
      <c r="OOI13" s="62"/>
      <c r="OOJ13" s="62"/>
      <c r="OOK13" s="62"/>
      <c r="OOL13" s="62"/>
      <c r="OOM13" s="62"/>
      <c r="OON13" s="62"/>
      <c r="OOO13" s="62"/>
      <c r="OOP13" s="62"/>
      <c r="OOQ13" s="62"/>
      <c r="OOR13" s="62"/>
      <c r="OOS13" s="62"/>
      <c r="OOT13" s="62"/>
      <c r="OOU13" s="62"/>
      <c r="OOV13" s="62"/>
      <c r="OOW13" s="62"/>
      <c r="OOX13" s="62"/>
      <c r="OOY13" s="62"/>
      <c r="OOZ13" s="62"/>
      <c r="OPA13" s="62"/>
      <c r="OPB13" s="62"/>
      <c r="OPC13" s="62"/>
      <c r="OPD13" s="62"/>
      <c r="OPE13" s="62"/>
      <c r="OPF13" s="62"/>
      <c r="OPG13" s="62"/>
      <c r="OPH13" s="62"/>
      <c r="OPI13" s="62"/>
      <c r="OPJ13" s="62"/>
      <c r="OPK13" s="62"/>
      <c r="OPL13" s="62"/>
      <c r="OPM13" s="62"/>
      <c r="OPN13" s="62"/>
      <c r="OPO13" s="62"/>
      <c r="OPP13" s="62"/>
      <c r="OPQ13" s="62"/>
      <c r="OPR13" s="62"/>
      <c r="OPS13" s="62"/>
      <c r="OPT13" s="62"/>
      <c r="OPU13" s="62"/>
      <c r="OPV13" s="62"/>
      <c r="OPW13" s="62"/>
      <c r="OPX13" s="62"/>
      <c r="OPY13" s="62"/>
      <c r="OPZ13" s="62"/>
      <c r="OQA13" s="62"/>
      <c r="OQB13" s="62"/>
      <c r="OQC13" s="62"/>
      <c r="OQD13" s="62"/>
      <c r="OQE13" s="62"/>
      <c r="OQF13" s="62"/>
      <c r="OQG13" s="62"/>
      <c r="OQH13" s="62"/>
      <c r="OQI13" s="62"/>
      <c r="OQJ13" s="62"/>
      <c r="OQK13" s="62"/>
      <c r="OQL13" s="62"/>
      <c r="OQM13" s="62"/>
      <c r="OQN13" s="62"/>
      <c r="OQO13" s="62"/>
      <c r="OQP13" s="62"/>
      <c r="OQQ13" s="62"/>
      <c r="OQR13" s="62"/>
      <c r="OQS13" s="62"/>
      <c r="OQT13" s="62"/>
      <c r="OQU13" s="62"/>
      <c r="OQV13" s="62"/>
      <c r="OQW13" s="62"/>
      <c r="OQX13" s="62"/>
      <c r="OQY13" s="62"/>
      <c r="OQZ13" s="62"/>
      <c r="ORA13" s="62"/>
      <c r="ORB13" s="62"/>
      <c r="ORC13" s="62"/>
      <c r="ORD13" s="62"/>
      <c r="ORE13" s="62"/>
      <c r="ORF13" s="62"/>
      <c r="ORG13" s="62"/>
      <c r="ORH13" s="62"/>
      <c r="ORI13" s="62"/>
      <c r="ORJ13" s="62"/>
      <c r="ORK13" s="62"/>
      <c r="ORL13" s="62"/>
      <c r="ORM13" s="62"/>
      <c r="ORN13" s="62"/>
      <c r="ORO13" s="62"/>
      <c r="ORP13" s="62"/>
      <c r="ORQ13" s="62"/>
      <c r="ORR13" s="62"/>
      <c r="ORS13" s="62"/>
      <c r="ORT13" s="62"/>
      <c r="ORU13" s="62"/>
      <c r="ORV13" s="62"/>
      <c r="ORW13" s="62"/>
      <c r="ORX13" s="62"/>
      <c r="ORY13" s="62"/>
      <c r="ORZ13" s="62"/>
      <c r="OSA13" s="62"/>
      <c r="OSB13" s="62"/>
      <c r="OSC13" s="62"/>
      <c r="OSD13" s="62"/>
      <c r="OSE13" s="62"/>
      <c r="OSF13" s="62"/>
      <c r="OSG13" s="62"/>
      <c r="OSH13" s="62"/>
      <c r="OSI13" s="62"/>
      <c r="OSJ13" s="62"/>
      <c r="OSK13" s="62"/>
      <c r="OSL13" s="62"/>
      <c r="OSM13" s="62"/>
      <c r="OSN13" s="62"/>
      <c r="OSO13" s="62"/>
      <c r="OSP13" s="62"/>
      <c r="OSQ13" s="62"/>
      <c r="OSR13" s="62"/>
      <c r="OSS13" s="62"/>
      <c r="OST13" s="62"/>
      <c r="OSU13" s="62"/>
      <c r="OSV13" s="62"/>
      <c r="OSW13" s="62"/>
      <c r="OSX13" s="62"/>
      <c r="OSY13" s="62"/>
      <c r="OSZ13" s="62"/>
      <c r="OTA13" s="62"/>
      <c r="OTB13" s="62"/>
      <c r="OTC13" s="62"/>
      <c r="OTD13" s="62"/>
      <c r="OTE13" s="62"/>
      <c r="OTF13" s="62"/>
      <c r="OTG13" s="62"/>
      <c r="OTH13" s="62"/>
      <c r="OTI13" s="62"/>
      <c r="OTJ13" s="62"/>
      <c r="OTK13" s="62"/>
      <c r="OTL13" s="62"/>
      <c r="OTM13" s="62"/>
      <c r="OTN13" s="62"/>
      <c r="OTO13" s="62"/>
      <c r="OTP13" s="62"/>
      <c r="OTQ13" s="62"/>
      <c r="OTR13" s="62"/>
      <c r="OTS13" s="62"/>
      <c r="OTT13" s="62"/>
      <c r="OTU13" s="62"/>
      <c r="OTV13" s="62"/>
      <c r="OTW13" s="62"/>
      <c r="OTX13" s="62"/>
      <c r="OTY13" s="62"/>
      <c r="OTZ13" s="62"/>
      <c r="OUA13" s="62"/>
      <c r="OUB13" s="62"/>
      <c r="OUC13" s="62"/>
      <c r="OUD13" s="62"/>
      <c r="OUE13" s="62"/>
      <c r="OUF13" s="62"/>
      <c r="OUG13" s="62"/>
      <c r="OUH13" s="62"/>
      <c r="OUI13" s="62"/>
      <c r="OUJ13" s="62"/>
      <c r="OUK13" s="62"/>
      <c r="OUL13" s="62"/>
      <c r="OUM13" s="62"/>
      <c r="OUN13" s="62"/>
      <c r="OUO13" s="62"/>
      <c r="OUP13" s="62"/>
      <c r="OUQ13" s="62"/>
      <c r="OUR13" s="62"/>
      <c r="OUS13" s="62"/>
      <c r="OUT13" s="62"/>
      <c r="OUU13" s="62"/>
      <c r="OUV13" s="62"/>
      <c r="OUW13" s="62"/>
      <c r="OUX13" s="62"/>
      <c r="OUY13" s="62"/>
      <c r="OUZ13" s="62"/>
      <c r="OVA13" s="62"/>
      <c r="OVB13" s="62"/>
      <c r="OVC13" s="62"/>
      <c r="OVD13" s="62"/>
      <c r="OVE13" s="62"/>
      <c r="OVF13" s="62"/>
      <c r="OVG13" s="62"/>
      <c r="OVH13" s="62"/>
      <c r="OVI13" s="62"/>
      <c r="OVJ13" s="62"/>
      <c r="OVK13" s="62"/>
      <c r="OVL13" s="62"/>
      <c r="OVM13" s="62"/>
      <c r="OVN13" s="62"/>
      <c r="OVO13" s="62"/>
      <c r="OVP13" s="62"/>
      <c r="OVQ13" s="62"/>
      <c r="OVR13" s="62"/>
      <c r="OVS13" s="62"/>
      <c r="OVT13" s="62"/>
      <c r="OVU13" s="62"/>
      <c r="OVV13" s="62"/>
      <c r="OVW13" s="62"/>
      <c r="OVX13" s="62"/>
      <c r="OVY13" s="62"/>
      <c r="OVZ13" s="62"/>
      <c r="OWA13" s="62"/>
      <c r="OWB13" s="62"/>
      <c r="OWC13" s="62"/>
      <c r="OWD13" s="62"/>
      <c r="OWE13" s="62"/>
      <c r="OWF13" s="62"/>
      <c r="OWG13" s="62"/>
      <c r="OWH13" s="62"/>
      <c r="OWI13" s="62"/>
      <c r="OWJ13" s="62"/>
      <c r="OWK13" s="62"/>
      <c r="OWL13" s="62"/>
      <c r="OWM13" s="62"/>
      <c r="OWN13" s="62"/>
      <c r="OWO13" s="62"/>
      <c r="OWP13" s="62"/>
      <c r="OWQ13" s="62"/>
      <c r="OWR13" s="62"/>
      <c r="OWS13" s="62"/>
      <c r="OWT13" s="62"/>
      <c r="OWU13" s="62"/>
      <c r="OWV13" s="62"/>
      <c r="OWW13" s="62"/>
      <c r="OWX13" s="62"/>
      <c r="OWY13" s="62"/>
      <c r="OWZ13" s="62"/>
      <c r="OXA13" s="62"/>
      <c r="OXB13" s="62"/>
      <c r="OXC13" s="62"/>
      <c r="OXD13" s="62"/>
      <c r="OXE13" s="62"/>
      <c r="OXF13" s="62"/>
      <c r="OXG13" s="62"/>
      <c r="OXH13" s="62"/>
      <c r="OXI13" s="62"/>
      <c r="OXJ13" s="62"/>
      <c r="OXK13" s="62"/>
      <c r="OXL13" s="62"/>
      <c r="OXM13" s="62"/>
      <c r="OXN13" s="62"/>
      <c r="OXO13" s="62"/>
      <c r="OXP13" s="62"/>
      <c r="OXQ13" s="62"/>
      <c r="OXR13" s="62"/>
      <c r="OXS13" s="62"/>
      <c r="OXT13" s="62"/>
      <c r="OXU13" s="62"/>
      <c r="OXV13" s="62"/>
      <c r="OXW13" s="62"/>
      <c r="OXX13" s="62"/>
      <c r="OXY13" s="62"/>
      <c r="OXZ13" s="62"/>
      <c r="OYA13" s="62"/>
      <c r="OYB13" s="62"/>
      <c r="OYC13" s="62"/>
      <c r="OYD13" s="62"/>
      <c r="OYE13" s="62"/>
      <c r="OYF13" s="62"/>
      <c r="OYG13" s="62"/>
      <c r="OYH13" s="62"/>
      <c r="OYI13" s="62"/>
      <c r="OYJ13" s="62"/>
      <c r="OYK13" s="62"/>
      <c r="OYL13" s="62"/>
      <c r="OYM13" s="62"/>
      <c r="OYN13" s="62"/>
      <c r="OYO13" s="62"/>
      <c r="OYP13" s="62"/>
      <c r="OYQ13" s="62"/>
      <c r="OYR13" s="62"/>
      <c r="OYS13" s="62"/>
      <c r="OYT13" s="62"/>
      <c r="OYU13" s="62"/>
      <c r="OYV13" s="62"/>
      <c r="OYW13" s="62"/>
      <c r="OYX13" s="62"/>
      <c r="OYY13" s="62"/>
      <c r="OYZ13" s="62"/>
      <c r="OZA13" s="62"/>
      <c r="OZB13" s="62"/>
      <c r="OZC13" s="62"/>
      <c r="OZD13" s="62"/>
      <c r="OZE13" s="62"/>
      <c r="OZF13" s="62"/>
      <c r="OZG13" s="62"/>
      <c r="OZH13" s="62"/>
      <c r="OZI13" s="62"/>
      <c r="OZJ13" s="62"/>
      <c r="OZK13" s="62"/>
      <c r="OZL13" s="62"/>
      <c r="OZM13" s="62"/>
      <c r="OZN13" s="62"/>
      <c r="OZO13" s="62"/>
      <c r="OZP13" s="62"/>
      <c r="OZQ13" s="62"/>
      <c r="OZR13" s="62"/>
      <c r="OZS13" s="62"/>
      <c r="OZT13" s="62"/>
      <c r="OZU13" s="62"/>
      <c r="OZV13" s="62"/>
      <c r="OZW13" s="62"/>
      <c r="OZX13" s="62"/>
      <c r="OZY13" s="62"/>
      <c r="OZZ13" s="62"/>
      <c r="PAA13" s="62"/>
      <c r="PAB13" s="62"/>
      <c r="PAC13" s="62"/>
      <c r="PAD13" s="62"/>
      <c r="PAE13" s="62"/>
      <c r="PAF13" s="62"/>
      <c r="PAG13" s="62"/>
      <c r="PAH13" s="62"/>
      <c r="PAI13" s="62"/>
      <c r="PAJ13" s="62"/>
      <c r="PAK13" s="62"/>
      <c r="PAL13" s="62"/>
      <c r="PAM13" s="62"/>
      <c r="PAN13" s="62"/>
      <c r="PAO13" s="62"/>
      <c r="PAP13" s="62"/>
      <c r="PAQ13" s="62"/>
      <c r="PAR13" s="62"/>
      <c r="PAS13" s="62"/>
      <c r="PAT13" s="62"/>
      <c r="PAU13" s="62"/>
      <c r="PAV13" s="62"/>
      <c r="PAW13" s="62"/>
      <c r="PAX13" s="62"/>
      <c r="PAY13" s="62"/>
      <c r="PAZ13" s="62"/>
      <c r="PBA13" s="62"/>
      <c r="PBB13" s="62"/>
      <c r="PBC13" s="62"/>
      <c r="PBD13" s="62"/>
      <c r="PBE13" s="62"/>
      <c r="PBF13" s="62"/>
      <c r="PBG13" s="62"/>
      <c r="PBH13" s="62"/>
      <c r="PBI13" s="62"/>
      <c r="PBJ13" s="62"/>
      <c r="PBK13" s="62"/>
      <c r="PBL13" s="62"/>
      <c r="PBM13" s="62"/>
      <c r="PBN13" s="62"/>
      <c r="PBO13" s="62"/>
      <c r="PBP13" s="62"/>
      <c r="PBQ13" s="62"/>
      <c r="PBR13" s="62"/>
      <c r="PBS13" s="62"/>
      <c r="PBT13" s="62"/>
      <c r="PBU13" s="62"/>
      <c r="PBV13" s="62"/>
      <c r="PBW13" s="62"/>
      <c r="PBX13" s="62"/>
      <c r="PBY13" s="62"/>
      <c r="PBZ13" s="62"/>
      <c r="PCA13" s="62"/>
      <c r="PCB13" s="62"/>
      <c r="PCC13" s="62"/>
      <c r="PCD13" s="62"/>
      <c r="PCE13" s="62"/>
      <c r="PCF13" s="62"/>
      <c r="PCG13" s="62"/>
      <c r="PCH13" s="62"/>
      <c r="PCI13" s="62"/>
      <c r="PCJ13" s="62"/>
      <c r="PCK13" s="62"/>
      <c r="PCL13" s="62"/>
      <c r="PCM13" s="62"/>
      <c r="PCN13" s="62"/>
      <c r="PCO13" s="62"/>
      <c r="PCP13" s="62"/>
      <c r="PCQ13" s="62"/>
      <c r="PCR13" s="62"/>
      <c r="PCS13" s="62"/>
      <c r="PCT13" s="62"/>
      <c r="PCU13" s="62"/>
      <c r="PCV13" s="62"/>
      <c r="PCW13" s="62"/>
      <c r="PCX13" s="62"/>
      <c r="PCY13" s="62"/>
      <c r="PCZ13" s="62"/>
      <c r="PDA13" s="62"/>
      <c r="PDB13" s="62"/>
      <c r="PDC13" s="62"/>
      <c r="PDD13" s="62"/>
      <c r="PDE13" s="62"/>
      <c r="PDF13" s="62"/>
      <c r="PDG13" s="62"/>
      <c r="PDH13" s="62"/>
      <c r="PDI13" s="62"/>
      <c r="PDJ13" s="62"/>
      <c r="PDK13" s="62"/>
      <c r="PDL13" s="62"/>
      <c r="PDM13" s="62"/>
      <c r="PDN13" s="62"/>
      <c r="PDO13" s="62"/>
      <c r="PDP13" s="62"/>
      <c r="PDQ13" s="62"/>
      <c r="PDR13" s="62"/>
      <c r="PDS13" s="62"/>
      <c r="PDT13" s="62"/>
      <c r="PDU13" s="62"/>
      <c r="PDV13" s="62"/>
      <c r="PDW13" s="62"/>
      <c r="PDX13" s="62"/>
      <c r="PDY13" s="62"/>
      <c r="PDZ13" s="62"/>
      <c r="PEA13" s="62"/>
      <c r="PEB13" s="62"/>
      <c r="PEC13" s="62"/>
      <c r="PED13" s="62"/>
      <c r="PEE13" s="62"/>
      <c r="PEF13" s="62"/>
      <c r="PEG13" s="62"/>
      <c r="PEH13" s="62"/>
      <c r="PEI13" s="62"/>
      <c r="PEJ13" s="62"/>
      <c r="PEK13" s="62"/>
      <c r="PEL13" s="62"/>
      <c r="PEM13" s="62"/>
      <c r="PEN13" s="62"/>
      <c r="PEO13" s="62"/>
      <c r="PEP13" s="62"/>
      <c r="PEQ13" s="62"/>
      <c r="PER13" s="62"/>
      <c r="PES13" s="62"/>
      <c r="PET13" s="62"/>
      <c r="PEU13" s="62"/>
      <c r="PEV13" s="62"/>
      <c r="PEW13" s="62"/>
      <c r="PEX13" s="62"/>
      <c r="PEY13" s="62"/>
      <c r="PEZ13" s="62"/>
      <c r="PFA13" s="62"/>
      <c r="PFB13" s="62"/>
      <c r="PFC13" s="62"/>
      <c r="PFD13" s="62"/>
      <c r="PFE13" s="62"/>
      <c r="PFF13" s="62"/>
      <c r="PFG13" s="62"/>
      <c r="PFH13" s="62"/>
      <c r="PFI13" s="62"/>
      <c r="PFJ13" s="62"/>
      <c r="PFK13" s="62"/>
      <c r="PFL13" s="62"/>
      <c r="PFM13" s="62"/>
      <c r="PFN13" s="62"/>
      <c r="PFO13" s="62"/>
      <c r="PFP13" s="62"/>
      <c r="PFQ13" s="62"/>
      <c r="PFR13" s="62"/>
      <c r="PFS13" s="62"/>
      <c r="PFT13" s="62"/>
      <c r="PFU13" s="62"/>
      <c r="PFV13" s="62"/>
      <c r="PFW13" s="62"/>
      <c r="PFX13" s="62"/>
      <c r="PFY13" s="62"/>
      <c r="PFZ13" s="62"/>
      <c r="PGA13" s="62"/>
      <c r="PGB13" s="62"/>
      <c r="PGC13" s="62"/>
      <c r="PGD13" s="62"/>
      <c r="PGE13" s="62"/>
      <c r="PGF13" s="62"/>
      <c r="PGG13" s="62"/>
      <c r="PGH13" s="62"/>
      <c r="PGI13" s="62"/>
      <c r="PGJ13" s="62"/>
      <c r="PGK13" s="62"/>
      <c r="PGL13" s="62"/>
      <c r="PGM13" s="62"/>
      <c r="PGN13" s="62"/>
      <c r="PGO13" s="62"/>
      <c r="PGP13" s="62"/>
      <c r="PGQ13" s="62"/>
      <c r="PGR13" s="62"/>
      <c r="PGS13" s="62"/>
      <c r="PGT13" s="62"/>
      <c r="PGU13" s="62"/>
      <c r="PGV13" s="62"/>
      <c r="PGW13" s="62"/>
      <c r="PGX13" s="62"/>
      <c r="PGY13" s="62"/>
      <c r="PGZ13" s="62"/>
      <c r="PHA13" s="62"/>
      <c r="PHB13" s="62"/>
      <c r="PHC13" s="62"/>
      <c r="PHD13" s="62"/>
      <c r="PHE13" s="62"/>
      <c r="PHF13" s="62"/>
      <c r="PHG13" s="62"/>
      <c r="PHH13" s="62"/>
      <c r="PHI13" s="62"/>
      <c r="PHJ13" s="62"/>
      <c r="PHK13" s="62"/>
      <c r="PHL13" s="62"/>
      <c r="PHM13" s="62"/>
      <c r="PHN13" s="62"/>
      <c r="PHO13" s="62"/>
      <c r="PHP13" s="62"/>
      <c r="PHQ13" s="62"/>
      <c r="PHR13" s="62"/>
      <c r="PHS13" s="62"/>
      <c r="PHT13" s="62"/>
      <c r="PHU13" s="62"/>
      <c r="PHV13" s="62"/>
      <c r="PHW13" s="62"/>
      <c r="PHX13" s="62"/>
      <c r="PHY13" s="62"/>
      <c r="PHZ13" s="62"/>
      <c r="PIA13" s="62"/>
      <c r="PIB13" s="62"/>
      <c r="PIC13" s="62"/>
      <c r="PID13" s="62"/>
      <c r="PIE13" s="62"/>
      <c r="PIF13" s="62"/>
      <c r="PIG13" s="62"/>
      <c r="PIH13" s="62"/>
      <c r="PII13" s="62"/>
      <c r="PIJ13" s="62"/>
      <c r="PIK13" s="62"/>
      <c r="PIL13" s="62"/>
      <c r="PIM13" s="62"/>
      <c r="PIN13" s="62"/>
      <c r="PIO13" s="62"/>
      <c r="PIP13" s="62"/>
      <c r="PIQ13" s="62"/>
      <c r="PIR13" s="62"/>
      <c r="PIS13" s="62"/>
      <c r="PIT13" s="62"/>
      <c r="PIU13" s="62"/>
      <c r="PIV13" s="62"/>
      <c r="PIW13" s="62"/>
      <c r="PIX13" s="62"/>
      <c r="PIY13" s="62"/>
      <c r="PIZ13" s="62"/>
      <c r="PJA13" s="62"/>
      <c r="PJB13" s="62"/>
      <c r="PJC13" s="62"/>
      <c r="PJD13" s="62"/>
      <c r="PJE13" s="62"/>
      <c r="PJF13" s="62"/>
      <c r="PJG13" s="62"/>
      <c r="PJH13" s="62"/>
      <c r="PJI13" s="62"/>
      <c r="PJJ13" s="62"/>
      <c r="PJK13" s="62"/>
      <c r="PJL13" s="62"/>
      <c r="PJM13" s="62"/>
      <c r="PJN13" s="62"/>
      <c r="PJO13" s="62"/>
      <c r="PJP13" s="62"/>
      <c r="PJQ13" s="62"/>
      <c r="PJR13" s="62"/>
      <c r="PJS13" s="62"/>
      <c r="PJT13" s="62"/>
      <c r="PJU13" s="62"/>
      <c r="PJV13" s="62"/>
      <c r="PJW13" s="62"/>
      <c r="PJX13" s="62"/>
      <c r="PJY13" s="62"/>
      <c r="PJZ13" s="62"/>
      <c r="PKA13" s="62"/>
      <c r="PKB13" s="62"/>
      <c r="PKC13" s="62"/>
      <c r="PKD13" s="62"/>
      <c r="PKE13" s="62"/>
      <c r="PKF13" s="62"/>
      <c r="PKG13" s="62"/>
      <c r="PKH13" s="62"/>
      <c r="PKI13" s="62"/>
      <c r="PKJ13" s="62"/>
      <c r="PKK13" s="62"/>
      <c r="PKL13" s="62"/>
      <c r="PKM13" s="62"/>
      <c r="PKN13" s="62"/>
      <c r="PKO13" s="62"/>
      <c r="PKP13" s="62"/>
      <c r="PKQ13" s="62"/>
      <c r="PKR13" s="62"/>
      <c r="PKS13" s="62"/>
      <c r="PKT13" s="62"/>
      <c r="PKU13" s="62"/>
      <c r="PKV13" s="62"/>
      <c r="PKW13" s="62"/>
      <c r="PKX13" s="62"/>
      <c r="PKY13" s="62"/>
      <c r="PKZ13" s="62"/>
      <c r="PLA13" s="62"/>
      <c r="PLB13" s="62"/>
      <c r="PLC13" s="62"/>
      <c r="PLD13" s="62"/>
      <c r="PLE13" s="62"/>
      <c r="PLF13" s="62"/>
      <c r="PLG13" s="62"/>
      <c r="PLH13" s="62"/>
      <c r="PLI13" s="62"/>
      <c r="PLJ13" s="62"/>
      <c r="PLK13" s="62"/>
      <c r="PLL13" s="62"/>
      <c r="PLM13" s="62"/>
      <c r="PLN13" s="62"/>
      <c r="PLO13" s="62"/>
      <c r="PLP13" s="62"/>
      <c r="PLQ13" s="62"/>
      <c r="PLR13" s="62"/>
      <c r="PLS13" s="62"/>
      <c r="PLT13" s="62"/>
      <c r="PLU13" s="62"/>
      <c r="PLV13" s="62"/>
      <c r="PLW13" s="62"/>
      <c r="PLX13" s="62"/>
      <c r="PLY13" s="62"/>
      <c r="PLZ13" s="62"/>
      <c r="PMA13" s="62"/>
      <c r="PMB13" s="62"/>
      <c r="PMC13" s="62"/>
      <c r="PMD13" s="62"/>
      <c r="PME13" s="62"/>
      <c r="PMF13" s="62"/>
      <c r="PMG13" s="62"/>
      <c r="PMH13" s="62"/>
      <c r="PMI13" s="62"/>
      <c r="PMJ13" s="62"/>
      <c r="PMK13" s="62"/>
      <c r="PML13" s="62"/>
      <c r="PMM13" s="62"/>
      <c r="PMN13" s="62"/>
      <c r="PMO13" s="62"/>
      <c r="PMP13" s="62"/>
      <c r="PMQ13" s="62"/>
      <c r="PMR13" s="62"/>
      <c r="PMS13" s="62"/>
      <c r="PMT13" s="62"/>
      <c r="PMU13" s="62"/>
      <c r="PMV13" s="62"/>
      <c r="PMW13" s="62"/>
      <c r="PMX13" s="62"/>
      <c r="PMY13" s="62"/>
      <c r="PMZ13" s="62"/>
      <c r="PNA13" s="62"/>
      <c r="PNB13" s="62"/>
      <c r="PNC13" s="62"/>
      <c r="PND13" s="62"/>
      <c r="PNE13" s="62"/>
      <c r="PNF13" s="62"/>
      <c r="PNG13" s="62"/>
      <c r="PNH13" s="62"/>
      <c r="PNI13" s="62"/>
      <c r="PNJ13" s="62"/>
      <c r="PNK13" s="62"/>
      <c r="PNL13" s="62"/>
      <c r="PNM13" s="62"/>
      <c r="PNN13" s="62"/>
      <c r="PNO13" s="62"/>
      <c r="PNP13" s="62"/>
      <c r="PNQ13" s="62"/>
      <c r="PNR13" s="62"/>
      <c r="PNS13" s="62"/>
      <c r="PNT13" s="62"/>
      <c r="PNU13" s="62"/>
      <c r="PNV13" s="62"/>
      <c r="PNW13" s="62"/>
      <c r="PNX13" s="62"/>
      <c r="PNY13" s="62"/>
      <c r="PNZ13" s="62"/>
      <c r="POA13" s="62"/>
      <c r="POB13" s="62"/>
      <c r="POC13" s="62"/>
      <c r="POD13" s="62"/>
      <c r="POE13" s="62"/>
      <c r="POF13" s="62"/>
      <c r="POG13" s="62"/>
      <c r="POH13" s="62"/>
      <c r="POI13" s="62"/>
      <c r="POJ13" s="62"/>
      <c r="POK13" s="62"/>
      <c r="POL13" s="62"/>
      <c r="POM13" s="62"/>
      <c r="PON13" s="62"/>
      <c r="POO13" s="62"/>
      <c r="POP13" s="62"/>
      <c r="POQ13" s="62"/>
      <c r="POR13" s="62"/>
      <c r="POS13" s="62"/>
      <c r="POT13" s="62"/>
      <c r="POU13" s="62"/>
      <c r="POV13" s="62"/>
      <c r="POW13" s="62"/>
      <c r="POX13" s="62"/>
      <c r="POY13" s="62"/>
      <c r="POZ13" s="62"/>
      <c r="PPA13" s="62"/>
      <c r="PPB13" s="62"/>
      <c r="PPC13" s="62"/>
      <c r="PPD13" s="62"/>
      <c r="PPE13" s="62"/>
      <c r="PPF13" s="62"/>
      <c r="PPG13" s="62"/>
      <c r="PPH13" s="62"/>
      <c r="PPI13" s="62"/>
      <c r="PPJ13" s="62"/>
      <c r="PPK13" s="62"/>
      <c r="PPL13" s="62"/>
      <c r="PPM13" s="62"/>
      <c r="PPN13" s="62"/>
      <c r="PPO13" s="62"/>
      <c r="PPP13" s="62"/>
      <c r="PPQ13" s="62"/>
      <c r="PPR13" s="62"/>
      <c r="PPS13" s="62"/>
      <c r="PPT13" s="62"/>
      <c r="PPU13" s="62"/>
      <c r="PPV13" s="62"/>
      <c r="PPW13" s="62"/>
      <c r="PPX13" s="62"/>
      <c r="PPY13" s="62"/>
      <c r="PPZ13" s="62"/>
      <c r="PQA13" s="62"/>
      <c r="PQB13" s="62"/>
      <c r="PQC13" s="62"/>
      <c r="PQD13" s="62"/>
      <c r="PQE13" s="62"/>
      <c r="PQF13" s="62"/>
      <c r="PQG13" s="62"/>
      <c r="PQH13" s="62"/>
      <c r="PQI13" s="62"/>
      <c r="PQJ13" s="62"/>
      <c r="PQK13" s="62"/>
      <c r="PQL13" s="62"/>
      <c r="PQM13" s="62"/>
      <c r="PQN13" s="62"/>
      <c r="PQO13" s="62"/>
      <c r="PQP13" s="62"/>
      <c r="PQQ13" s="62"/>
      <c r="PQR13" s="62"/>
      <c r="PQS13" s="62"/>
      <c r="PQT13" s="62"/>
      <c r="PQU13" s="62"/>
      <c r="PQV13" s="62"/>
      <c r="PQW13" s="62"/>
      <c r="PQX13" s="62"/>
      <c r="PQY13" s="62"/>
      <c r="PQZ13" s="62"/>
      <c r="PRA13" s="62"/>
      <c r="PRB13" s="62"/>
      <c r="PRC13" s="62"/>
      <c r="PRD13" s="62"/>
      <c r="PRE13" s="62"/>
      <c r="PRF13" s="62"/>
      <c r="PRG13" s="62"/>
      <c r="PRH13" s="62"/>
      <c r="PRI13" s="62"/>
      <c r="PRJ13" s="62"/>
      <c r="PRK13" s="62"/>
      <c r="PRL13" s="62"/>
      <c r="PRM13" s="62"/>
      <c r="PRN13" s="62"/>
      <c r="PRO13" s="62"/>
      <c r="PRP13" s="62"/>
      <c r="PRQ13" s="62"/>
      <c r="PRR13" s="62"/>
      <c r="PRS13" s="62"/>
      <c r="PRT13" s="62"/>
      <c r="PRU13" s="62"/>
      <c r="PRV13" s="62"/>
      <c r="PRW13" s="62"/>
      <c r="PRX13" s="62"/>
      <c r="PRY13" s="62"/>
      <c r="PRZ13" s="62"/>
      <c r="PSA13" s="62"/>
      <c r="PSB13" s="62"/>
      <c r="PSC13" s="62"/>
      <c r="PSD13" s="62"/>
      <c r="PSE13" s="62"/>
      <c r="PSF13" s="62"/>
      <c r="PSG13" s="62"/>
      <c r="PSH13" s="62"/>
      <c r="PSI13" s="62"/>
      <c r="PSJ13" s="62"/>
      <c r="PSK13" s="62"/>
      <c r="PSL13" s="62"/>
      <c r="PSM13" s="62"/>
      <c r="PSN13" s="62"/>
      <c r="PSO13" s="62"/>
      <c r="PSP13" s="62"/>
      <c r="PSQ13" s="62"/>
      <c r="PSR13" s="62"/>
      <c r="PSS13" s="62"/>
      <c r="PST13" s="62"/>
      <c r="PSU13" s="62"/>
      <c r="PSV13" s="62"/>
      <c r="PSW13" s="62"/>
      <c r="PSX13" s="62"/>
      <c r="PSY13" s="62"/>
      <c r="PSZ13" s="62"/>
      <c r="PTA13" s="62"/>
      <c r="PTB13" s="62"/>
      <c r="PTC13" s="62"/>
      <c r="PTD13" s="62"/>
      <c r="PTE13" s="62"/>
      <c r="PTF13" s="62"/>
      <c r="PTG13" s="62"/>
      <c r="PTH13" s="62"/>
      <c r="PTI13" s="62"/>
      <c r="PTJ13" s="62"/>
      <c r="PTK13" s="62"/>
      <c r="PTL13" s="62"/>
      <c r="PTM13" s="62"/>
      <c r="PTN13" s="62"/>
      <c r="PTO13" s="62"/>
      <c r="PTP13" s="62"/>
      <c r="PTQ13" s="62"/>
      <c r="PTR13" s="62"/>
      <c r="PTS13" s="62"/>
      <c r="PTT13" s="62"/>
      <c r="PTU13" s="62"/>
      <c r="PTV13" s="62"/>
      <c r="PTW13" s="62"/>
      <c r="PTX13" s="62"/>
      <c r="PTY13" s="62"/>
      <c r="PTZ13" s="62"/>
      <c r="PUA13" s="62"/>
      <c r="PUB13" s="62"/>
      <c r="PUC13" s="62"/>
      <c r="PUD13" s="62"/>
      <c r="PUE13" s="62"/>
      <c r="PUF13" s="62"/>
      <c r="PUG13" s="62"/>
      <c r="PUH13" s="62"/>
      <c r="PUI13" s="62"/>
      <c r="PUJ13" s="62"/>
      <c r="PUK13" s="62"/>
      <c r="PUL13" s="62"/>
      <c r="PUM13" s="62"/>
      <c r="PUN13" s="62"/>
      <c r="PUO13" s="62"/>
      <c r="PUP13" s="62"/>
      <c r="PUQ13" s="62"/>
      <c r="PUR13" s="62"/>
      <c r="PUS13" s="62"/>
      <c r="PUT13" s="62"/>
      <c r="PUU13" s="62"/>
      <c r="PUV13" s="62"/>
      <c r="PUW13" s="62"/>
      <c r="PUX13" s="62"/>
      <c r="PUY13" s="62"/>
      <c r="PUZ13" s="62"/>
      <c r="PVA13" s="62"/>
      <c r="PVB13" s="62"/>
      <c r="PVC13" s="62"/>
      <c r="PVD13" s="62"/>
      <c r="PVE13" s="62"/>
      <c r="PVF13" s="62"/>
      <c r="PVG13" s="62"/>
      <c r="PVH13" s="62"/>
      <c r="PVI13" s="62"/>
      <c r="PVJ13" s="62"/>
      <c r="PVK13" s="62"/>
      <c r="PVL13" s="62"/>
      <c r="PVM13" s="62"/>
      <c r="PVN13" s="62"/>
      <c r="PVO13" s="62"/>
      <c r="PVP13" s="62"/>
      <c r="PVQ13" s="62"/>
      <c r="PVR13" s="62"/>
      <c r="PVS13" s="62"/>
      <c r="PVT13" s="62"/>
      <c r="PVU13" s="62"/>
      <c r="PVV13" s="62"/>
      <c r="PVW13" s="62"/>
      <c r="PVX13" s="62"/>
      <c r="PVY13" s="62"/>
      <c r="PVZ13" s="62"/>
      <c r="PWA13" s="62"/>
      <c r="PWB13" s="62"/>
      <c r="PWC13" s="62"/>
      <c r="PWD13" s="62"/>
      <c r="PWE13" s="62"/>
      <c r="PWF13" s="62"/>
      <c r="PWG13" s="62"/>
      <c r="PWH13" s="62"/>
      <c r="PWI13" s="62"/>
      <c r="PWJ13" s="62"/>
      <c r="PWK13" s="62"/>
      <c r="PWL13" s="62"/>
      <c r="PWM13" s="62"/>
      <c r="PWN13" s="62"/>
      <c r="PWO13" s="62"/>
      <c r="PWP13" s="62"/>
      <c r="PWQ13" s="62"/>
      <c r="PWR13" s="62"/>
      <c r="PWS13" s="62"/>
      <c r="PWT13" s="62"/>
      <c r="PWU13" s="62"/>
      <c r="PWV13" s="62"/>
      <c r="PWW13" s="62"/>
      <c r="PWX13" s="62"/>
      <c r="PWY13" s="62"/>
      <c r="PWZ13" s="62"/>
      <c r="PXA13" s="62"/>
      <c r="PXB13" s="62"/>
      <c r="PXC13" s="62"/>
      <c r="PXD13" s="62"/>
      <c r="PXE13" s="62"/>
      <c r="PXF13" s="62"/>
      <c r="PXG13" s="62"/>
      <c r="PXH13" s="62"/>
      <c r="PXI13" s="62"/>
      <c r="PXJ13" s="62"/>
      <c r="PXK13" s="62"/>
      <c r="PXL13" s="62"/>
      <c r="PXM13" s="62"/>
      <c r="PXN13" s="62"/>
      <c r="PXO13" s="62"/>
      <c r="PXP13" s="62"/>
      <c r="PXQ13" s="62"/>
      <c r="PXR13" s="62"/>
      <c r="PXS13" s="62"/>
      <c r="PXT13" s="62"/>
      <c r="PXU13" s="62"/>
      <c r="PXV13" s="62"/>
      <c r="PXW13" s="62"/>
      <c r="PXX13" s="62"/>
      <c r="PXY13" s="62"/>
      <c r="PXZ13" s="62"/>
      <c r="PYA13" s="62"/>
      <c r="PYB13" s="62"/>
      <c r="PYC13" s="62"/>
      <c r="PYD13" s="62"/>
      <c r="PYE13" s="62"/>
      <c r="PYF13" s="62"/>
      <c r="PYG13" s="62"/>
      <c r="PYH13" s="62"/>
      <c r="PYI13" s="62"/>
      <c r="PYJ13" s="62"/>
      <c r="PYK13" s="62"/>
      <c r="PYL13" s="62"/>
      <c r="PYM13" s="62"/>
      <c r="PYN13" s="62"/>
      <c r="PYO13" s="62"/>
      <c r="PYP13" s="62"/>
      <c r="PYQ13" s="62"/>
      <c r="PYR13" s="62"/>
      <c r="PYS13" s="62"/>
      <c r="PYT13" s="62"/>
      <c r="PYU13" s="62"/>
      <c r="PYV13" s="62"/>
      <c r="PYW13" s="62"/>
      <c r="PYX13" s="62"/>
      <c r="PYY13" s="62"/>
      <c r="PYZ13" s="62"/>
      <c r="PZA13" s="62"/>
      <c r="PZB13" s="62"/>
      <c r="PZC13" s="62"/>
      <c r="PZD13" s="62"/>
      <c r="PZE13" s="62"/>
      <c r="PZF13" s="62"/>
      <c r="PZG13" s="62"/>
      <c r="PZH13" s="62"/>
      <c r="PZI13" s="62"/>
      <c r="PZJ13" s="62"/>
      <c r="PZK13" s="62"/>
      <c r="PZL13" s="62"/>
      <c r="PZM13" s="62"/>
      <c r="PZN13" s="62"/>
      <c r="PZO13" s="62"/>
      <c r="PZP13" s="62"/>
      <c r="PZQ13" s="62"/>
      <c r="PZR13" s="62"/>
      <c r="PZS13" s="62"/>
      <c r="PZT13" s="62"/>
      <c r="PZU13" s="62"/>
      <c r="PZV13" s="62"/>
      <c r="PZW13" s="62"/>
      <c r="PZX13" s="62"/>
      <c r="PZY13" s="62"/>
      <c r="PZZ13" s="62"/>
      <c r="QAA13" s="62"/>
      <c r="QAB13" s="62"/>
      <c r="QAC13" s="62"/>
      <c r="QAD13" s="62"/>
      <c r="QAE13" s="62"/>
      <c r="QAF13" s="62"/>
      <c r="QAG13" s="62"/>
      <c r="QAH13" s="62"/>
      <c r="QAI13" s="62"/>
      <c r="QAJ13" s="62"/>
      <c r="QAK13" s="62"/>
      <c r="QAL13" s="62"/>
      <c r="QAM13" s="62"/>
      <c r="QAN13" s="62"/>
      <c r="QAO13" s="62"/>
      <c r="QAP13" s="62"/>
      <c r="QAQ13" s="62"/>
      <c r="QAR13" s="62"/>
      <c r="QAS13" s="62"/>
      <c r="QAT13" s="62"/>
      <c r="QAU13" s="62"/>
      <c r="QAV13" s="62"/>
      <c r="QAW13" s="62"/>
      <c r="QAX13" s="62"/>
      <c r="QAY13" s="62"/>
      <c r="QAZ13" s="62"/>
      <c r="QBA13" s="62"/>
      <c r="QBB13" s="62"/>
      <c r="QBC13" s="62"/>
      <c r="QBD13" s="62"/>
      <c r="QBE13" s="62"/>
      <c r="QBF13" s="62"/>
      <c r="QBG13" s="62"/>
      <c r="QBH13" s="62"/>
      <c r="QBI13" s="62"/>
      <c r="QBJ13" s="62"/>
      <c r="QBK13" s="62"/>
      <c r="QBL13" s="62"/>
      <c r="QBM13" s="62"/>
      <c r="QBN13" s="62"/>
      <c r="QBO13" s="62"/>
      <c r="QBP13" s="62"/>
      <c r="QBQ13" s="62"/>
      <c r="QBR13" s="62"/>
      <c r="QBS13" s="62"/>
      <c r="QBT13" s="62"/>
      <c r="QBU13" s="62"/>
      <c r="QBV13" s="62"/>
      <c r="QBW13" s="62"/>
      <c r="QBX13" s="62"/>
      <c r="QBY13" s="62"/>
      <c r="QBZ13" s="62"/>
      <c r="QCA13" s="62"/>
      <c r="QCB13" s="62"/>
      <c r="QCC13" s="62"/>
      <c r="QCD13" s="62"/>
      <c r="QCE13" s="62"/>
      <c r="QCF13" s="62"/>
      <c r="QCG13" s="62"/>
      <c r="QCH13" s="62"/>
      <c r="QCI13" s="62"/>
      <c r="QCJ13" s="62"/>
      <c r="QCK13" s="62"/>
      <c r="QCL13" s="62"/>
      <c r="QCM13" s="62"/>
      <c r="QCN13" s="62"/>
      <c r="QCO13" s="62"/>
      <c r="QCP13" s="62"/>
      <c r="QCQ13" s="62"/>
      <c r="QCR13" s="62"/>
      <c r="QCS13" s="62"/>
      <c r="QCT13" s="62"/>
      <c r="QCU13" s="62"/>
      <c r="QCV13" s="62"/>
      <c r="QCW13" s="62"/>
      <c r="QCX13" s="62"/>
      <c r="QCY13" s="62"/>
      <c r="QCZ13" s="62"/>
      <c r="QDA13" s="62"/>
      <c r="QDB13" s="62"/>
      <c r="QDC13" s="62"/>
      <c r="QDD13" s="62"/>
      <c r="QDE13" s="62"/>
      <c r="QDF13" s="62"/>
      <c r="QDG13" s="62"/>
      <c r="QDH13" s="62"/>
      <c r="QDI13" s="62"/>
      <c r="QDJ13" s="62"/>
      <c r="QDK13" s="62"/>
      <c r="QDL13" s="62"/>
      <c r="QDM13" s="62"/>
      <c r="QDN13" s="62"/>
      <c r="QDO13" s="62"/>
      <c r="QDP13" s="62"/>
      <c r="QDQ13" s="62"/>
      <c r="QDR13" s="62"/>
      <c r="QDS13" s="62"/>
      <c r="QDT13" s="62"/>
      <c r="QDU13" s="62"/>
      <c r="QDV13" s="62"/>
      <c r="QDW13" s="62"/>
      <c r="QDX13" s="62"/>
      <c r="QDY13" s="62"/>
      <c r="QDZ13" s="62"/>
      <c r="QEA13" s="62"/>
      <c r="QEB13" s="62"/>
      <c r="QEC13" s="62"/>
      <c r="QED13" s="62"/>
      <c r="QEE13" s="62"/>
      <c r="QEF13" s="62"/>
      <c r="QEG13" s="62"/>
      <c r="QEH13" s="62"/>
      <c r="QEI13" s="62"/>
      <c r="QEJ13" s="62"/>
      <c r="QEK13" s="62"/>
      <c r="QEL13" s="62"/>
      <c r="QEM13" s="62"/>
      <c r="QEN13" s="62"/>
      <c r="QEO13" s="62"/>
      <c r="QEP13" s="62"/>
      <c r="QEQ13" s="62"/>
      <c r="QER13" s="62"/>
      <c r="QES13" s="62"/>
      <c r="QET13" s="62"/>
      <c r="QEU13" s="62"/>
      <c r="QEV13" s="62"/>
      <c r="QEW13" s="62"/>
      <c r="QEX13" s="62"/>
      <c r="QEY13" s="62"/>
      <c r="QEZ13" s="62"/>
      <c r="QFA13" s="62"/>
      <c r="QFB13" s="62"/>
      <c r="QFC13" s="62"/>
      <c r="QFD13" s="62"/>
      <c r="QFE13" s="62"/>
      <c r="QFF13" s="62"/>
      <c r="QFG13" s="62"/>
      <c r="QFH13" s="62"/>
      <c r="QFI13" s="62"/>
      <c r="QFJ13" s="62"/>
      <c r="QFK13" s="62"/>
      <c r="QFL13" s="62"/>
      <c r="QFM13" s="62"/>
      <c r="QFN13" s="62"/>
      <c r="QFO13" s="62"/>
      <c r="QFP13" s="62"/>
      <c r="QFQ13" s="62"/>
      <c r="QFR13" s="62"/>
      <c r="QFS13" s="62"/>
      <c r="QFT13" s="62"/>
      <c r="QFU13" s="62"/>
      <c r="QFV13" s="62"/>
      <c r="QFW13" s="62"/>
      <c r="QFX13" s="62"/>
      <c r="QFY13" s="62"/>
      <c r="QFZ13" s="62"/>
      <c r="QGA13" s="62"/>
      <c r="QGB13" s="62"/>
      <c r="QGC13" s="62"/>
      <c r="QGD13" s="62"/>
      <c r="QGE13" s="62"/>
      <c r="QGF13" s="62"/>
      <c r="QGG13" s="62"/>
      <c r="QGH13" s="62"/>
      <c r="QGI13" s="62"/>
      <c r="QGJ13" s="62"/>
      <c r="QGK13" s="62"/>
      <c r="QGL13" s="62"/>
      <c r="QGM13" s="62"/>
      <c r="QGN13" s="62"/>
      <c r="QGO13" s="62"/>
      <c r="QGP13" s="62"/>
      <c r="QGQ13" s="62"/>
      <c r="QGR13" s="62"/>
      <c r="QGS13" s="62"/>
      <c r="QGT13" s="62"/>
      <c r="QGU13" s="62"/>
      <c r="QGV13" s="62"/>
      <c r="QGW13" s="62"/>
      <c r="QGX13" s="62"/>
      <c r="QGY13" s="62"/>
      <c r="QGZ13" s="62"/>
      <c r="QHA13" s="62"/>
      <c r="QHB13" s="62"/>
      <c r="QHC13" s="62"/>
      <c r="QHD13" s="62"/>
      <c r="QHE13" s="62"/>
      <c r="QHF13" s="62"/>
      <c r="QHG13" s="62"/>
      <c r="QHH13" s="62"/>
      <c r="QHI13" s="62"/>
      <c r="QHJ13" s="62"/>
      <c r="QHK13" s="62"/>
      <c r="QHL13" s="62"/>
      <c r="QHM13" s="62"/>
      <c r="QHN13" s="62"/>
      <c r="QHO13" s="62"/>
      <c r="QHP13" s="62"/>
      <c r="QHQ13" s="62"/>
      <c r="QHR13" s="62"/>
      <c r="QHS13" s="62"/>
      <c r="QHT13" s="62"/>
      <c r="QHU13" s="62"/>
      <c r="QHV13" s="62"/>
      <c r="QHW13" s="62"/>
      <c r="QHX13" s="62"/>
      <c r="QHY13" s="62"/>
      <c r="QHZ13" s="62"/>
      <c r="QIA13" s="62"/>
      <c r="QIB13" s="62"/>
      <c r="QIC13" s="62"/>
      <c r="QID13" s="62"/>
      <c r="QIE13" s="62"/>
      <c r="QIF13" s="62"/>
      <c r="QIG13" s="62"/>
      <c r="QIH13" s="62"/>
      <c r="QII13" s="62"/>
      <c r="QIJ13" s="62"/>
      <c r="QIK13" s="62"/>
      <c r="QIL13" s="62"/>
      <c r="QIM13" s="62"/>
      <c r="QIN13" s="62"/>
      <c r="QIO13" s="62"/>
      <c r="QIP13" s="62"/>
      <c r="QIQ13" s="62"/>
      <c r="QIR13" s="62"/>
      <c r="QIS13" s="62"/>
      <c r="QIT13" s="62"/>
      <c r="QIU13" s="62"/>
      <c r="QIV13" s="62"/>
      <c r="QIW13" s="62"/>
      <c r="QIX13" s="62"/>
      <c r="QIY13" s="62"/>
      <c r="QIZ13" s="62"/>
      <c r="QJA13" s="62"/>
      <c r="QJB13" s="62"/>
      <c r="QJC13" s="62"/>
      <c r="QJD13" s="62"/>
      <c r="QJE13" s="62"/>
      <c r="QJF13" s="62"/>
      <c r="QJG13" s="62"/>
      <c r="QJH13" s="62"/>
      <c r="QJI13" s="62"/>
      <c r="QJJ13" s="62"/>
      <c r="QJK13" s="62"/>
      <c r="QJL13" s="62"/>
      <c r="QJM13" s="62"/>
      <c r="QJN13" s="62"/>
      <c r="QJO13" s="62"/>
      <c r="QJP13" s="62"/>
      <c r="QJQ13" s="62"/>
      <c r="QJR13" s="62"/>
      <c r="QJS13" s="62"/>
      <c r="QJT13" s="62"/>
      <c r="QJU13" s="62"/>
      <c r="QJV13" s="62"/>
      <c r="QJW13" s="62"/>
      <c r="QJX13" s="62"/>
      <c r="QJY13" s="62"/>
      <c r="QJZ13" s="62"/>
      <c r="QKA13" s="62"/>
      <c r="QKB13" s="62"/>
      <c r="QKC13" s="62"/>
      <c r="QKD13" s="62"/>
      <c r="QKE13" s="62"/>
      <c r="QKF13" s="62"/>
      <c r="QKG13" s="62"/>
      <c r="QKH13" s="62"/>
      <c r="QKI13" s="62"/>
      <c r="QKJ13" s="62"/>
      <c r="QKK13" s="62"/>
      <c r="QKL13" s="62"/>
      <c r="QKM13" s="62"/>
      <c r="QKN13" s="62"/>
      <c r="QKO13" s="62"/>
      <c r="QKP13" s="62"/>
      <c r="QKQ13" s="62"/>
      <c r="QKR13" s="62"/>
      <c r="QKS13" s="62"/>
      <c r="QKT13" s="62"/>
      <c r="QKU13" s="62"/>
      <c r="QKV13" s="62"/>
      <c r="QKW13" s="62"/>
      <c r="QKX13" s="62"/>
      <c r="QKY13" s="62"/>
      <c r="QKZ13" s="62"/>
      <c r="QLA13" s="62"/>
      <c r="QLB13" s="62"/>
      <c r="QLC13" s="62"/>
      <c r="QLD13" s="62"/>
      <c r="QLE13" s="62"/>
      <c r="QLF13" s="62"/>
      <c r="QLG13" s="62"/>
      <c r="QLH13" s="62"/>
      <c r="QLI13" s="62"/>
      <c r="QLJ13" s="62"/>
      <c r="QLK13" s="62"/>
      <c r="QLL13" s="62"/>
      <c r="QLM13" s="62"/>
      <c r="QLN13" s="62"/>
      <c r="QLO13" s="62"/>
      <c r="QLP13" s="62"/>
      <c r="QLQ13" s="62"/>
      <c r="QLR13" s="62"/>
      <c r="QLS13" s="62"/>
      <c r="QLT13" s="62"/>
      <c r="QLU13" s="62"/>
      <c r="QLV13" s="62"/>
      <c r="QLW13" s="62"/>
      <c r="QLX13" s="62"/>
      <c r="QLY13" s="62"/>
      <c r="QLZ13" s="62"/>
      <c r="QMA13" s="62"/>
      <c r="QMB13" s="62"/>
      <c r="QMC13" s="62"/>
      <c r="QMD13" s="62"/>
      <c r="QME13" s="62"/>
      <c r="QMF13" s="62"/>
      <c r="QMG13" s="62"/>
      <c r="QMH13" s="62"/>
      <c r="QMI13" s="62"/>
      <c r="QMJ13" s="62"/>
      <c r="QMK13" s="62"/>
      <c r="QML13" s="62"/>
      <c r="QMM13" s="62"/>
      <c r="QMN13" s="62"/>
      <c r="QMO13" s="62"/>
      <c r="QMP13" s="62"/>
      <c r="QMQ13" s="62"/>
      <c r="QMR13" s="62"/>
      <c r="QMS13" s="62"/>
      <c r="QMT13" s="62"/>
      <c r="QMU13" s="62"/>
      <c r="QMV13" s="62"/>
      <c r="QMW13" s="62"/>
      <c r="QMX13" s="62"/>
      <c r="QMY13" s="62"/>
      <c r="QMZ13" s="62"/>
      <c r="QNA13" s="62"/>
      <c r="QNB13" s="62"/>
      <c r="QNC13" s="62"/>
      <c r="QND13" s="62"/>
      <c r="QNE13" s="62"/>
      <c r="QNF13" s="62"/>
      <c r="QNG13" s="62"/>
      <c r="QNH13" s="62"/>
      <c r="QNI13" s="62"/>
      <c r="QNJ13" s="62"/>
      <c r="QNK13" s="62"/>
      <c r="QNL13" s="62"/>
      <c r="QNM13" s="62"/>
      <c r="QNN13" s="62"/>
      <c r="QNO13" s="62"/>
      <c r="QNP13" s="62"/>
      <c r="QNQ13" s="62"/>
      <c r="QNR13" s="62"/>
      <c r="QNS13" s="62"/>
      <c r="QNT13" s="62"/>
      <c r="QNU13" s="62"/>
      <c r="QNV13" s="62"/>
      <c r="QNW13" s="62"/>
      <c r="QNX13" s="62"/>
      <c r="QNY13" s="62"/>
      <c r="QNZ13" s="62"/>
      <c r="QOA13" s="62"/>
      <c r="QOB13" s="62"/>
      <c r="QOC13" s="62"/>
      <c r="QOD13" s="62"/>
      <c r="QOE13" s="62"/>
      <c r="QOF13" s="62"/>
      <c r="QOG13" s="62"/>
      <c r="QOH13" s="62"/>
      <c r="QOI13" s="62"/>
      <c r="QOJ13" s="62"/>
      <c r="QOK13" s="62"/>
      <c r="QOL13" s="62"/>
      <c r="QOM13" s="62"/>
      <c r="QON13" s="62"/>
      <c r="QOO13" s="62"/>
      <c r="QOP13" s="62"/>
      <c r="QOQ13" s="62"/>
      <c r="QOR13" s="62"/>
      <c r="QOS13" s="62"/>
      <c r="QOT13" s="62"/>
      <c r="QOU13" s="62"/>
      <c r="QOV13" s="62"/>
      <c r="QOW13" s="62"/>
      <c r="QOX13" s="62"/>
      <c r="QOY13" s="62"/>
      <c r="QOZ13" s="62"/>
      <c r="QPA13" s="62"/>
      <c r="QPB13" s="62"/>
      <c r="QPC13" s="62"/>
      <c r="QPD13" s="62"/>
      <c r="QPE13" s="62"/>
      <c r="QPF13" s="62"/>
      <c r="QPG13" s="62"/>
      <c r="QPH13" s="62"/>
      <c r="QPI13" s="62"/>
      <c r="QPJ13" s="62"/>
      <c r="QPK13" s="62"/>
      <c r="QPL13" s="62"/>
      <c r="QPM13" s="62"/>
      <c r="QPN13" s="62"/>
      <c r="QPO13" s="62"/>
      <c r="QPP13" s="62"/>
      <c r="QPQ13" s="62"/>
      <c r="QPR13" s="62"/>
      <c r="QPS13" s="62"/>
      <c r="QPT13" s="62"/>
      <c r="QPU13" s="62"/>
      <c r="QPV13" s="62"/>
      <c r="QPW13" s="62"/>
      <c r="QPX13" s="62"/>
      <c r="QPY13" s="62"/>
      <c r="QPZ13" s="62"/>
      <c r="QQA13" s="62"/>
      <c r="QQB13" s="62"/>
      <c r="QQC13" s="62"/>
      <c r="QQD13" s="62"/>
      <c r="QQE13" s="62"/>
      <c r="QQF13" s="62"/>
      <c r="QQG13" s="62"/>
      <c r="QQH13" s="62"/>
      <c r="QQI13" s="62"/>
      <c r="QQJ13" s="62"/>
      <c r="QQK13" s="62"/>
      <c r="QQL13" s="62"/>
      <c r="QQM13" s="62"/>
      <c r="QQN13" s="62"/>
      <c r="QQO13" s="62"/>
      <c r="QQP13" s="62"/>
      <c r="QQQ13" s="62"/>
      <c r="QQR13" s="62"/>
      <c r="QQS13" s="62"/>
      <c r="QQT13" s="62"/>
      <c r="QQU13" s="62"/>
      <c r="QQV13" s="62"/>
      <c r="QQW13" s="62"/>
      <c r="QQX13" s="62"/>
      <c r="QQY13" s="62"/>
      <c r="QQZ13" s="62"/>
      <c r="QRA13" s="62"/>
      <c r="QRB13" s="62"/>
      <c r="QRC13" s="62"/>
      <c r="QRD13" s="62"/>
      <c r="QRE13" s="62"/>
      <c r="QRF13" s="62"/>
      <c r="QRG13" s="62"/>
      <c r="QRH13" s="62"/>
      <c r="QRI13" s="62"/>
      <c r="QRJ13" s="62"/>
      <c r="QRK13" s="62"/>
      <c r="QRL13" s="62"/>
      <c r="QRM13" s="62"/>
      <c r="QRN13" s="62"/>
      <c r="QRO13" s="62"/>
      <c r="QRP13" s="62"/>
      <c r="QRQ13" s="62"/>
      <c r="QRR13" s="62"/>
      <c r="QRS13" s="62"/>
      <c r="QRT13" s="62"/>
      <c r="QRU13" s="62"/>
      <c r="QRV13" s="62"/>
      <c r="QRW13" s="62"/>
      <c r="QRX13" s="62"/>
      <c r="QRY13" s="62"/>
      <c r="QRZ13" s="62"/>
      <c r="QSA13" s="62"/>
      <c r="QSB13" s="62"/>
      <c r="QSC13" s="62"/>
      <c r="QSD13" s="62"/>
      <c r="QSE13" s="62"/>
      <c r="QSF13" s="62"/>
      <c r="QSG13" s="62"/>
      <c r="QSH13" s="62"/>
      <c r="QSI13" s="62"/>
      <c r="QSJ13" s="62"/>
      <c r="QSK13" s="62"/>
      <c r="QSL13" s="62"/>
      <c r="QSM13" s="62"/>
      <c r="QSN13" s="62"/>
      <c r="QSO13" s="62"/>
      <c r="QSP13" s="62"/>
      <c r="QSQ13" s="62"/>
      <c r="QSR13" s="62"/>
      <c r="QSS13" s="62"/>
      <c r="QST13" s="62"/>
      <c r="QSU13" s="62"/>
      <c r="QSV13" s="62"/>
      <c r="QSW13" s="62"/>
      <c r="QSX13" s="62"/>
      <c r="QSY13" s="62"/>
      <c r="QSZ13" s="62"/>
      <c r="QTA13" s="62"/>
      <c r="QTB13" s="62"/>
      <c r="QTC13" s="62"/>
      <c r="QTD13" s="62"/>
      <c r="QTE13" s="62"/>
      <c r="QTF13" s="62"/>
      <c r="QTG13" s="62"/>
      <c r="QTH13" s="62"/>
      <c r="QTI13" s="62"/>
      <c r="QTJ13" s="62"/>
      <c r="QTK13" s="62"/>
      <c r="QTL13" s="62"/>
      <c r="QTM13" s="62"/>
      <c r="QTN13" s="62"/>
      <c r="QTO13" s="62"/>
      <c r="QTP13" s="62"/>
      <c r="QTQ13" s="62"/>
      <c r="QTR13" s="62"/>
      <c r="QTS13" s="62"/>
      <c r="QTT13" s="62"/>
      <c r="QTU13" s="62"/>
      <c r="QTV13" s="62"/>
      <c r="QTW13" s="62"/>
      <c r="QTX13" s="62"/>
      <c r="QTY13" s="62"/>
      <c r="QTZ13" s="62"/>
      <c r="QUA13" s="62"/>
      <c r="QUB13" s="62"/>
      <c r="QUC13" s="62"/>
      <c r="QUD13" s="62"/>
      <c r="QUE13" s="62"/>
      <c r="QUF13" s="62"/>
      <c r="QUG13" s="62"/>
      <c r="QUH13" s="62"/>
      <c r="QUI13" s="62"/>
      <c r="QUJ13" s="62"/>
      <c r="QUK13" s="62"/>
      <c r="QUL13" s="62"/>
      <c r="QUM13" s="62"/>
      <c r="QUN13" s="62"/>
      <c r="QUO13" s="62"/>
      <c r="QUP13" s="62"/>
      <c r="QUQ13" s="62"/>
      <c r="QUR13" s="62"/>
      <c r="QUS13" s="62"/>
      <c r="QUT13" s="62"/>
      <c r="QUU13" s="62"/>
      <c r="QUV13" s="62"/>
      <c r="QUW13" s="62"/>
      <c r="QUX13" s="62"/>
      <c r="QUY13" s="62"/>
      <c r="QUZ13" s="62"/>
      <c r="QVA13" s="62"/>
      <c r="QVB13" s="62"/>
      <c r="QVC13" s="62"/>
      <c r="QVD13" s="62"/>
      <c r="QVE13" s="62"/>
      <c r="QVF13" s="62"/>
      <c r="QVG13" s="62"/>
      <c r="QVH13" s="62"/>
      <c r="QVI13" s="62"/>
      <c r="QVJ13" s="62"/>
      <c r="QVK13" s="62"/>
      <c r="QVL13" s="62"/>
      <c r="QVM13" s="62"/>
      <c r="QVN13" s="62"/>
      <c r="QVO13" s="62"/>
      <c r="QVP13" s="62"/>
      <c r="QVQ13" s="62"/>
      <c r="QVR13" s="62"/>
      <c r="QVS13" s="62"/>
      <c r="QVT13" s="62"/>
      <c r="QVU13" s="62"/>
      <c r="QVV13" s="62"/>
      <c r="QVW13" s="62"/>
      <c r="QVX13" s="62"/>
      <c r="QVY13" s="62"/>
      <c r="QVZ13" s="62"/>
      <c r="QWA13" s="62"/>
      <c r="QWB13" s="62"/>
      <c r="QWC13" s="62"/>
      <c r="QWD13" s="62"/>
      <c r="QWE13" s="62"/>
      <c r="QWF13" s="62"/>
      <c r="QWG13" s="62"/>
      <c r="QWH13" s="62"/>
      <c r="QWI13" s="62"/>
      <c r="QWJ13" s="62"/>
      <c r="QWK13" s="62"/>
      <c r="QWL13" s="62"/>
      <c r="QWM13" s="62"/>
      <c r="QWN13" s="62"/>
      <c r="QWO13" s="62"/>
      <c r="QWP13" s="62"/>
      <c r="QWQ13" s="62"/>
      <c r="QWR13" s="62"/>
      <c r="QWS13" s="62"/>
      <c r="QWT13" s="62"/>
      <c r="QWU13" s="62"/>
      <c r="QWV13" s="62"/>
      <c r="QWW13" s="62"/>
      <c r="QWX13" s="62"/>
      <c r="QWY13" s="62"/>
      <c r="QWZ13" s="62"/>
      <c r="QXA13" s="62"/>
      <c r="QXB13" s="62"/>
      <c r="QXC13" s="62"/>
      <c r="QXD13" s="62"/>
      <c r="QXE13" s="62"/>
      <c r="QXF13" s="62"/>
      <c r="QXG13" s="62"/>
      <c r="QXH13" s="62"/>
      <c r="QXI13" s="62"/>
      <c r="QXJ13" s="62"/>
      <c r="QXK13" s="62"/>
      <c r="QXL13" s="62"/>
      <c r="QXM13" s="62"/>
      <c r="QXN13" s="62"/>
      <c r="QXO13" s="62"/>
      <c r="QXP13" s="62"/>
      <c r="QXQ13" s="62"/>
      <c r="QXR13" s="62"/>
      <c r="QXS13" s="62"/>
      <c r="QXT13" s="62"/>
      <c r="QXU13" s="62"/>
      <c r="QXV13" s="62"/>
      <c r="QXW13" s="62"/>
      <c r="QXX13" s="62"/>
      <c r="QXY13" s="62"/>
      <c r="QXZ13" s="62"/>
      <c r="QYA13" s="62"/>
      <c r="QYB13" s="62"/>
      <c r="QYC13" s="62"/>
      <c r="QYD13" s="62"/>
      <c r="QYE13" s="62"/>
      <c r="QYF13" s="62"/>
      <c r="QYG13" s="62"/>
      <c r="QYH13" s="62"/>
      <c r="QYI13" s="62"/>
      <c r="QYJ13" s="62"/>
      <c r="QYK13" s="62"/>
      <c r="QYL13" s="62"/>
      <c r="QYM13" s="62"/>
      <c r="QYN13" s="62"/>
      <c r="QYO13" s="62"/>
      <c r="QYP13" s="62"/>
      <c r="QYQ13" s="62"/>
      <c r="QYR13" s="62"/>
      <c r="QYS13" s="62"/>
      <c r="QYT13" s="62"/>
      <c r="QYU13" s="62"/>
      <c r="QYV13" s="62"/>
      <c r="QYW13" s="62"/>
      <c r="QYX13" s="62"/>
      <c r="QYY13" s="62"/>
      <c r="QYZ13" s="62"/>
      <c r="QZA13" s="62"/>
      <c r="QZB13" s="62"/>
      <c r="QZC13" s="62"/>
      <c r="QZD13" s="62"/>
      <c r="QZE13" s="62"/>
      <c r="QZF13" s="62"/>
      <c r="QZG13" s="62"/>
      <c r="QZH13" s="62"/>
      <c r="QZI13" s="62"/>
      <c r="QZJ13" s="62"/>
      <c r="QZK13" s="62"/>
      <c r="QZL13" s="62"/>
      <c r="QZM13" s="62"/>
      <c r="QZN13" s="62"/>
      <c r="QZO13" s="62"/>
      <c r="QZP13" s="62"/>
      <c r="QZQ13" s="62"/>
      <c r="QZR13" s="62"/>
      <c r="QZS13" s="62"/>
      <c r="QZT13" s="62"/>
      <c r="QZU13" s="62"/>
      <c r="QZV13" s="62"/>
      <c r="QZW13" s="62"/>
      <c r="QZX13" s="62"/>
      <c r="QZY13" s="62"/>
      <c r="QZZ13" s="62"/>
      <c r="RAA13" s="62"/>
      <c r="RAB13" s="62"/>
      <c r="RAC13" s="62"/>
      <c r="RAD13" s="62"/>
      <c r="RAE13" s="62"/>
      <c r="RAF13" s="62"/>
      <c r="RAG13" s="62"/>
      <c r="RAH13" s="62"/>
      <c r="RAI13" s="62"/>
      <c r="RAJ13" s="62"/>
      <c r="RAK13" s="62"/>
      <c r="RAL13" s="62"/>
      <c r="RAM13" s="62"/>
      <c r="RAN13" s="62"/>
      <c r="RAO13" s="62"/>
      <c r="RAP13" s="62"/>
      <c r="RAQ13" s="62"/>
      <c r="RAR13" s="62"/>
      <c r="RAS13" s="62"/>
      <c r="RAT13" s="62"/>
      <c r="RAU13" s="62"/>
      <c r="RAV13" s="62"/>
      <c r="RAW13" s="62"/>
      <c r="RAX13" s="62"/>
      <c r="RAY13" s="62"/>
      <c r="RAZ13" s="62"/>
      <c r="RBA13" s="62"/>
      <c r="RBB13" s="62"/>
      <c r="RBC13" s="62"/>
      <c r="RBD13" s="62"/>
      <c r="RBE13" s="62"/>
      <c r="RBF13" s="62"/>
      <c r="RBG13" s="62"/>
      <c r="RBH13" s="62"/>
      <c r="RBI13" s="62"/>
      <c r="RBJ13" s="62"/>
      <c r="RBK13" s="62"/>
      <c r="RBL13" s="62"/>
      <c r="RBM13" s="62"/>
      <c r="RBN13" s="62"/>
      <c r="RBO13" s="62"/>
      <c r="RBP13" s="62"/>
      <c r="RBQ13" s="62"/>
      <c r="RBR13" s="62"/>
      <c r="RBS13" s="62"/>
      <c r="RBT13" s="62"/>
      <c r="RBU13" s="62"/>
      <c r="RBV13" s="62"/>
      <c r="RBW13" s="62"/>
      <c r="RBX13" s="62"/>
      <c r="RBY13" s="62"/>
      <c r="RBZ13" s="62"/>
      <c r="RCA13" s="62"/>
      <c r="RCB13" s="62"/>
      <c r="RCC13" s="62"/>
      <c r="RCD13" s="62"/>
      <c r="RCE13" s="62"/>
      <c r="RCF13" s="62"/>
      <c r="RCG13" s="62"/>
      <c r="RCH13" s="62"/>
      <c r="RCI13" s="62"/>
      <c r="RCJ13" s="62"/>
      <c r="RCK13" s="62"/>
      <c r="RCL13" s="62"/>
      <c r="RCM13" s="62"/>
      <c r="RCN13" s="62"/>
      <c r="RCO13" s="62"/>
      <c r="RCP13" s="62"/>
      <c r="RCQ13" s="62"/>
      <c r="RCR13" s="62"/>
      <c r="RCS13" s="62"/>
      <c r="RCT13" s="62"/>
      <c r="RCU13" s="62"/>
      <c r="RCV13" s="62"/>
      <c r="RCW13" s="62"/>
      <c r="RCX13" s="62"/>
      <c r="RCY13" s="62"/>
      <c r="RCZ13" s="62"/>
      <c r="RDA13" s="62"/>
      <c r="RDB13" s="62"/>
      <c r="RDC13" s="62"/>
      <c r="RDD13" s="62"/>
      <c r="RDE13" s="62"/>
      <c r="RDF13" s="62"/>
      <c r="RDG13" s="62"/>
      <c r="RDH13" s="62"/>
      <c r="RDI13" s="62"/>
      <c r="RDJ13" s="62"/>
      <c r="RDK13" s="62"/>
      <c r="RDL13" s="62"/>
      <c r="RDM13" s="62"/>
      <c r="RDN13" s="62"/>
      <c r="RDO13" s="62"/>
      <c r="RDP13" s="62"/>
      <c r="RDQ13" s="62"/>
      <c r="RDR13" s="62"/>
      <c r="RDS13" s="62"/>
      <c r="RDT13" s="62"/>
      <c r="RDU13" s="62"/>
      <c r="RDV13" s="62"/>
      <c r="RDW13" s="62"/>
      <c r="RDX13" s="62"/>
      <c r="RDY13" s="62"/>
      <c r="RDZ13" s="62"/>
      <c r="REA13" s="62"/>
      <c r="REB13" s="62"/>
      <c r="REC13" s="62"/>
      <c r="RED13" s="62"/>
      <c r="REE13" s="62"/>
      <c r="REF13" s="62"/>
      <c r="REG13" s="62"/>
      <c r="REH13" s="62"/>
      <c r="REI13" s="62"/>
      <c r="REJ13" s="62"/>
      <c r="REK13" s="62"/>
      <c r="REL13" s="62"/>
      <c r="REM13" s="62"/>
      <c r="REN13" s="62"/>
      <c r="REO13" s="62"/>
      <c r="REP13" s="62"/>
      <c r="REQ13" s="62"/>
      <c r="RER13" s="62"/>
      <c r="RES13" s="62"/>
      <c r="RET13" s="62"/>
      <c r="REU13" s="62"/>
      <c r="REV13" s="62"/>
      <c r="REW13" s="62"/>
      <c r="REX13" s="62"/>
      <c r="REY13" s="62"/>
      <c r="REZ13" s="62"/>
      <c r="RFA13" s="62"/>
      <c r="RFB13" s="62"/>
      <c r="RFC13" s="62"/>
      <c r="RFD13" s="62"/>
      <c r="RFE13" s="62"/>
      <c r="RFF13" s="62"/>
      <c r="RFG13" s="62"/>
      <c r="RFH13" s="62"/>
      <c r="RFI13" s="62"/>
      <c r="RFJ13" s="62"/>
      <c r="RFK13" s="62"/>
      <c r="RFL13" s="62"/>
      <c r="RFM13" s="62"/>
      <c r="RFN13" s="62"/>
      <c r="RFO13" s="62"/>
      <c r="RFP13" s="62"/>
      <c r="RFQ13" s="62"/>
      <c r="RFR13" s="62"/>
      <c r="RFS13" s="62"/>
      <c r="RFT13" s="62"/>
      <c r="RFU13" s="62"/>
      <c r="RFV13" s="62"/>
      <c r="RFW13" s="62"/>
      <c r="RFX13" s="62"/>
      <c r="RFY13" s="62"/>
      <c r="RFZ13" s="62"/>
      <c r="RGA13" s="62"/>
      <c r="RGB13" s="62"/>
      <c r="RGC13" s="62"/>
      <c r="RGD13" s="62"/>
      <c r="RGE13" s="62"/>
      <c r="RGF13" s="62"/>
      <c r="RGG13" s="62"/>
      <c r="RGH13" s="62"/>
      <c r="RGI13" s="62"/>
      <c r="RGJ13" s="62"/>
      <c r="RGK13" s="62"/>
      <c r="RGL13" s="62"/>
      <c r="RGM13" s="62"/>
      <c r="RGN13" s="62"/>
      <c r="RGO13" s="62"/>
      <c r="RGP13" s="62"/>
      <c r="RGQ13" s="62"/>
      <c r="RGR13" s="62"/>
      <c r="RGS13" s="62"/>
      <c r="RGT13" s="62"/>
      <c r="RGU13" s="62"/>
      <c r="RGV13" s="62"/>
      <c r="RGW13" s="62"/>
      <c r="RGX13" s="62"/>
      <c r="RGY13" s="62"/>
      <c r="RGZ13" s="62"/>
      <c r="RHA13" s="62"/>
      <c r="RHB13" s="62"/>
      <c r="RHC13" s="62"/>
      <c r="RHD13" s="62"/>
      <c r="RHE13" s="62"/>
      <c r="RHF13" s="62"/>
      <c r="RHG13" s="62"/>
      <c r="RHH13" s="62"/>
      <c r="RHI13" s="62"/>
      <c r="RHJ13" s="62"/>
      <c r="RHK13" s="62"/>
      <c r="RHL13" s="62"/>
      <c r="RHM13" s="62"/>
      <c r="RHN13" s="62"/>
      <c r="RHO13" s="62"/>
      <c r="RHP13" s="62"/>
      <c r="RHQ13" s="62"/>
      <c r="RHR13" s="62"/>
      <c r="RHS13" s="62"/>
      <c r="RHT13" s="62"/>
      <c r="RHU13" s="62"/>
      <c r="RHV13" s="62"/>
      <c r="RHW13" s="62"/>
      <c r="RHX13" s="62"/>
      <c r="RHY13" s="62"/>
      <c r="RHZ13" s="62"/>
      <c r="RIA13" s="62"/>
      <c r="RIB13" s="62"/>
      <c r="RIC13" s="62"/>
      <c r="RID13" s="62"/>
      <c r="RIE13" s="62"/>
      <c r="RIF13" s="62"/>
      <c r="RIG13" s="62"/>
      <c r="RIH13" s="62"/>
      <c r="RII13" s="62"/>
      <c r="RIJ13" s="62"/>
      <c r="RIK13" s="62"/>
      <c r="RIL13" s="62"/>
      <c r="RIM13" s="62"/>
      <c r="RIN13" s="62"/>
      <c r="RIO13" s="62"/>
      <c r="RIP13" s="62"/>
      <c r="RIQ13" s="62"/>
      <c r="RIR13" s="62"/>
      <c r="RIS13" s="62"/>
      <c r="RIT13" s="62"/>
      <c r="RIU13" s="62"/>
      <c r="RIV13" s="62"/>
      <c r="RIW13" s="62"/>
      <c r="RIX13" s="62"/>
      <c r="RIY13" s="62"/>
      <c r="RIZ13" s="62"/>
      <c r="RJA13" s="62"/>
      <c r="RJB13" s="62"/>
      <c r="RJC13" s="62"/>
      <c r="RJD13" s="62"/>
      <c r="RJE13" s="62"/>
      <c r="RJF13" s="62"/>
      <c r="RJG13" s="62"/>
      <c r="RJH13" s="62"/>
      <c r="RJI13" s="62"/>
      <c r="RJJ13" s="62"/>
      <c r="RJK13" s="62"/>
      <c r="RJL13" s="62"/>
      <c r="RJM13" s="62"/>
      <c r="RJN13" s="62"/>
      <c r="RJO13" s="62"/>
      <c r="RJP13" s="62"/>
      <c r="RJQ13" s="62"/>
      <c r="RJR13" s="62"/>
      <c r="RJS13" s="62"/>
      <c r="RJT13" s="62"/>
      <c r="RJU13" s="62"/>
      <c r="RJV13" s="62"/>
      <c r="RJW13" s="62"/>
      <c r="RJX13" s="62"/>
      <c r="RJY13" s="62"/>
      <c r="RJZ13" s="62"/>
      <c r="RKA13" s="62"/>
      <c r="RKB13" s="62"/>
      <c r="RKC13" s="62"/>
      <c r="RKD13" s="62"/>
      <c r="RKE13" s="62"/>
      <c r="RKF13" s="62"/>
      <c r="RKG13" s="62"/>
      <c r="RKH13" s="62"/>
      <c r="RKI13" s="62"/>
      <c r="RKJ13" s="62"/>
      <c r="RKK13" s="62"/>
      <c r="RKL13" s="62"/>
      <c r="RKM13" s="62"/>
      <c r="RKN13" s="62"/>
      <c r="RKO13" s="62"/>
      <c r="RKP13" s="62"/>
      <c r="RKQ13" s="62"/>
      <c r="RKR13" s="62"/>
      <c r="RKS13" s="62"/>
      <c r="RKT13" s="62"/>
      <c r="RKU13" s="62"/>
      <c r="RKV13" s="62"/>
      <c r="RKW13" s="62"/>
      <c r="RKX13" s="62"/>
      <c r="RKY13" s="62"/>
      <c r="RKZ13" s="62"/>
      <c r="RLA13" s="62"/>
      <c r="RLB13" s="62"/>
      <c r="RLC13" s="62"/>
      <c r="RLD13" s="62"/>
      <c r="RLE13" s="62"/>
      <c r="RLF13" s="62"/>
      <c r="RLG13" s="62"/>
      <c r="RLH13" s="62"/>
      <c r="RLI13" s="62"/>
      <c r="RLJ13" s="62"/>
      <c r="RLK13" s="62"/>
      <c r="RLL13" s="62"/>
      <c r="RLM13" s="62"/>
      <c r="RLN13" s="62"/>
      <c r="RLO13" s="62"/>
      <c r="RLP13" s="62"/>
      <c r="RLQ13" s="62"/>
      <c r="RLR13" s="62"/>
      <c r="RLS13" s="62"/>
      <c r="RLT13" s="62"/>
      <c r="RLU13" s="62"/>
      <c r="RLV13" s="62"/>
      <c r="RLW13" s="62"/>
      <c r="RLX13" s="62"/>
      <c r="RLY13" s="62"/>
      <c r="RLZ13" s="62"/>
      <c r="RMA13" s="62"/>
      <c r="RMB13" s="62"/>
      <c r="RMC13" s="62"/>
      <c r="RMD13" s="62"/>
      <c r="RME13" s="62"/>
      <c r="RMF13" s="62"/>
      <c r="RMG13" s="62"/>
      <c r="RMH13" s="62"/>
      <c r="RMI13" s="62"/>
      <c r="RMJ13" s="62"/>
      <c r="RMK13" s="62"/>
      <c r="RML13" s="62"/>
      <c r="RMM13" s="62"/>
      <c r="RMN13" s="62"/>
      <c r="RMO13" s="62"/>
      <c r="RMP13" s="62"/>
      <c r="RMQ13" s="62"/>
      <c r="RMR13" s="62"/>
      <c r="RMS13" s="62"/>
      <c r="RMT13" s="62"/>
      <c r="RMU13" s="62"/>
      <c r="RMV13" s="62"/>
      <c r="RMW13" s="62"/>
      <c r="RMX13" s="62"/>
      <c r="RMY13" s="62"/>
      <c r="RMZ13" s="62"/>
      <c r="RNA13" s="62"/>
      <c r="RNB13" s="62"/>
      <c r="RNC13" s="62"/>
      <c r="RND13" s="62"/>
      <c r="RNE13" s="62"/>
      <c r="RNF13" s="62"/>
      <c r="RNG13" s="62"/>
      <c r="RNH13" s="62"/>
      <c r="RNI13" s="62"/>
      <c r="RNJ13" s="62"/>
      <c r="RNK13" s="62"/>
      <c r="RNL13" s="62"/>
      <c r="RNM13" s="62"/>
      <c r="RNN13" s="62"/>
      <c r="RNO13" s="62"/>
      <c r="RNP13" s="62"/>
      <c r="RNQ13" s="62"/>
      <c r="RNR13" s="62"/>
      <c r="RNS13" s="62"/>
      <c r="RNT13" s="62"/>
      <c r="RNU13" s="62"/>
      <c r="RNV13" s="62"/>
      <c r="RNW13" s="62"/>
      <c r="RNX13" s="62"/>
      <c r="RNY13" s="62"/>
      <c r="RNZ13" s="62"/>
      <c r="ROA13" s="62"/>
      <c r="ROB13" s="62"/>
      <c r="ROC13" s="62"/>
      <c r="ROD13" s="62"/>
      <c r="ROE13" s="62"/>
      <c r="ROF13" s="62"/>
      <c r="ROG13" s="62"/>
      <c r="ROH13" s="62"/>
      <c r="ROI13" s="62"/>
      <c r="ROJ13" s="62"/>
      <c r="ROK13" s="62"/>
      <c r="ROL13" s="62"/>
      <c r="ROM13" s="62"/>
      <c r="RON13" s="62"/>
      <c r="ROO13" s="62"/>
      <c r="ROP13" s="62"/>
      <c r="ROQ13" s="62"/>
      <c r="ROR13" s="62"/>
      <c r="ROS13" s="62"/>
      <c r="ROT13" s="62"/>
      <c r="ROU13" s="62"/>
      <c r="ROV13" s="62"/>
      <c r="ROW13" s="62"/>
      <c r="ROX13" s="62"/>
      <c r="ROY13" s="62"/>
      <c r="ROZ13" s="62"/>
      <c r="RPA13" s="62"/>
      <c r="RPB13" s="62"/>
      <c r="RPC13" s="62"/>
      <c r="RPD13" s="62"/>
      <c r="RPE13" s="62"/>
      <c r="RPF13" s="62"/>
      <c r="RPG13" s="62"/>
      <c r="RPH13" s="62"/>
      <c r="RPI13" s="62"/>
      <c r="RPJ13" s="62"/>
      <c r="RPK13" s="62"/>
      <c r="RPL13" s="62"/>
      <c r="RPM13" s="62"/>
      <c r="RPN13" s="62"/>
      <c r="RPO13" s="62"/>
      <c r="RPP13" s="62"/>
      <c r="RPQ13" s="62"/>
      <c r="RPR13" s="62"/>
      <c r="RPS13" s="62"/>
      <c r="RPT13" s="62"/>
      <c r="RPU13" s="62"/>
      <c r="RPV13" s="62"/>
      <c r="RPW13" s="62"/>
      <c r="RPX13" s="62"/>
      <c r="RPY13" s="62"/>
      <c r="RPZ13" s="62"/>
      <c r="RQA13" s="62"/>
      <c r="RQB13" s="62"/>
      <c r="RQC13" s="62"/>
      <c r="RQD13" s="62"/>
      <c r="RQE13" s="62"/>
      <c r="RQF13" s="62"/>
      <c r="RQG13" s="62"/>
      <c r="RQH13" s="62"/>
      <c r="RQI13" s="62"/>
      <c r="RQJ13" s="62"/>
      <c r="RQK13" s="62"/>
      <c r="RQL13" s="62"/>
      <c r="RQM13" s="62"/>
      <c r="RQN13" s="62"/>
      <c r="RQO13" s="62"/>
      <c r="RQP13" s="62"/>
      <c r="RQQ13" s="62"/>
      <c r="RQR13" s="62"/>
      <c r="RQS13" s="62"/>
      <c r="RQT13" s="62"/>
      <c r="RQU13" s="62"/>
      <c r="RQV13" s="62"/>
      <c r="RQW13" s="62"/>
      <c r="RQX13" s="62"/>
      <c r="RQY13" s="62"/>
      <c r="RQZ13" s="62"/>
      <c r="RRA13" s="62"/>
      <c r="RRB13" s="62"/>
      <c r="RRC13" s="62"/>
      <c r="RRD13" s="62"/>
      <c r="RRE13" s="62"/>
      <c r="RRF13" s="62"/>
      <c r="RRG13" s="62"/>
      <c r="RRH13" s="62"/>
      <c r="RRI13" s="62"/>
      <c r="RRJ13" s="62"/>
      <c r="RRK13" s="62"/>
      <c r="RRL13" s="62"/>
      <c r="RRM13" s="62"/>
      <c r="RRN13" s="62"/>
      <c r="RRO13" s="62"/>
      <c r="RRP13" s="62"/>
      <c r="RRQ13" s="62"/>
      <c r="RRR13" s="62"/>
      <c r="RRS13" s="62"/>
      <c r="RRT13" s="62"/>
      <c r="RRU13" s="62"/>
      <c r="RRV13" s="62"/>
      <c r="RRW13" s="62"/>
      <c r="RRX13" s="62"/>
      <c r="RRY13" s="62"/>
      <c r="RRZ13" s="62"/>
      <c r="RSA13" s="62"/>
      <c r="RSB13" s="62"/>
      <c r="RSC13" s="62"/>
      <c r="RSD13" s="62"/>
      <c r="RSE13" s="62"/>
      <c r="RSF13" s="62"/>
      <c r="RSG13" s="62"/>
      <c r="RSH13" s="62"/>
      <c r="RSI13" s="62"/>
      <c r="RSJ13" s="62"/>
      <c r="RSK13" s="62"/>
      <c r="RSL13" s="62"/>
      <c r="RSM13" s="62"/>
      <c r="RSN13" s="62"/>
      <c r="RSO13" s="62"/>
      <c r="RSP13" s="62"/>
      <c r="RSQ13" s="62"/>
      <c r="RSR13" s="62"/>
      <c r="RSS13" s="62"/>
      <c r="RST13" s="62"/>
      <c r="RSU13" s="62"/>
      <c r="RSV13" s="62"/>
      <c r="RSW13" s="62"/>
      <c r="RSX13" s="62"/>
      <c r="RSY13" s="62"/>
      <c r="RSZ13" s="62"/>
      <c r="RTA13" s="62"/>
      <c r="RTB13" s="62"/>
      <c r="RTC13" s="62"/>
      <c r="RTD13" s="62"/>
      <c r="RTE13" s="62"/>
      <c r="RTF13" s="62"/>
      <c r="RTG13" s="62"/>
      <c r="RTH13" s="62"/>
      <c r="RTI13" s="62"/>
      <c r="RTJ13" s="62"/>
      <c r="RTK13" s="62"/>
      <c r="RTL13" s="62"/>
      <c r="RTM13" s="62"/>
      <c r="RTN13" s="62"/>
      <c r="RTO13" s="62"/>
      <c r="RTP13" s="62"/>
      <c r="RTQ13" s="62"/>
      <c r="RTR13" s="62"/>
      <c r="RTS13" s="62"/>
      <c r="RTT13" s="62"/>
      <c r="RTU13" s="62"/>
      <c r="RTV13" s="62"/>
      <c r="RTW13" s="62"/>
      <c r="RTX13" s="62"/>
      <c r="RTY13" s="62"/>
      <c r="RTZ13" s="62"/>
      <c r="RUA13" s="62"/>
      <c r="RUB13" s="62"/>
      <c r="RUC13" s="62"/>
      <c r="RUD13" s="62"/>
      <c r="RUE13" s="62"/>
      <c r="RUF13" s="62"/>
      <c r="RUG13" s="62"/>
      <c r="RUH13" s="62"/>
      <c r="RUI13" s="62"/>
      <c r="RUJ13" s="62"/>
      <c r="RUK13" s="62"/>
      <c r="RUL13" s="62"/>
      <c r="RUM13" s="62"/>
      <c r="RUN13" s="62"/>
      <c r="RUO13" s="62"/>
      <c r="RUP13" s="62"/>
      <c r="RUQ13" s="62"/>
      <c r="RUR13" s="62"/>
      <c r="RUS13" s="62"/>
      <c r="RUT13" s="62"/>
      <c r="RUU13" s="62"/>
      <c r="RUV13" s="62"/>
      <c r="RUW13" s="62"/>
      <c r="RUX13" s="62"/>
      <c r="RUY13" s="62"/>
      <c r="RUZ13" s="62"/>
      <c r="RVA13" s="62"/>
      <c r="RVB13" s="62"/>
      <c r="RVC13" s="62"/>
      <c r="RVD13" s="62"/>
      <c r="RVE13" s="62"/>
      <c r="RVF13" s="62"/>
      <c r="RVG13" s="62"/>
      <c r="RVH13" s="62"/>
      <c r="RVI13" s="62"/>
      <c r="RVJ13" s="62"/>
      <c r="RVK13" s="62"/>
      <c r="RVL13" s="62"/>
      <c r="RVM13" s="62"/>
      <c r="RVN13" s="62"/>
      <c r="RVO13" s="62"/>
      <c r="RVP13" s="62"/>
      <c r="RVQ13" s="62"/>
      <c r="RVR13" s="62"/>
      <c r="RVS13" s="62"/>
      <c r="RVT13" s="62"/>
      <c r="RVU13" s="62"/>
      <c r="RVV13" s="62"/>
      <c r="RVW13" s="62"/>
      <c r="RVX13" s="62"/>
      <c r="RVY13" s="62"/>
      <c r="RVZ13" s="62"/>
      <c r="RWA13" s="62"/>
      <c r="RWB13" s="62"/>
      <c r="RWC13" s="62"/>
      <c r="RWD13" s="62"/>
      <c r="RWE13" s="62"/>
      <c r="RWF13" s="62"/>
      <c r="RWG13" s="62"/>
      <c r="RWH13" s="62"/>
      <c r="RWI13" s="62"/>
      <c r="RWJ13" s="62"/>
      <c r="RWK13" s="62"/>
      <c r="RWL13" s="62"/>
      <c r="RWM13" s="62"/>
      <c r="RWN13" s="62"/>
      <c r="RWO13" s="62"/>
      <c r="RWP13" s="62"/>
      <c r="RWQ13" s="62"/>
      <c r="RWR13" s="62"/>
      <c r="RWS13" s="62"/>
      <c r="RWT13" s="62"/>
      <c r="RWU13" s="62"/>
      <c r="RWV13" s="62"/>
      <c r="RWW13" s="62"/>
      <c r="RWX13" s="62"/>
      <c r="RWY13" s="62"/>
      <c r="RWZ13" s="62"/>
      <c r="RXA13" s="62"/>
      <c r="RXB13" s="62"/>
      <c r="RXC13" s="62"/>
      <c r="RXD13" s="62"/>
      <c r="RXE13" s="62"/>
      <c r="RXF13" s="62"/>
      <c r="RXG13" s="62"/>
      <c r="RXH13" s="62"/>
      <c r="RXI13" s="62"/>
      <c r="RXJ13" s="62"/>
      <c r="RXK13" s="62"/>
      <c r="RXL13" s="62"/>
      <c r="RXM13" s="62"/>
      <c r="RXN13" s="62"/>
      <c r="RXO13" s="62"/>
      <c r="RXP13" s="62"/>
      <c r="RXQ13" s="62"/>
      <c r="RXR13" s="62"/>
      <c r="RXS13" s="62"/>
      <c r="RXT13" s="62"/>
      <c r="RXU13" s="62"/>
      <c r="RXV13" s="62"/>
      <c r="RXW13" s="62"/>
      <c r="RXX13" s="62"/>
      <c r="RXY13" s="62"/>
      <c r="RXZ13" s="62"/>
      <c r="RYA13" s="62"/>
      <c r="RYB13" s="62"/>
      <c r="RYC13" s="62"/>
      <c r="RYD13" s="62"/>
      <c r="RYE13" s="62"/>
      <c r="RYF13" s="62"/>
      <c r="RYG13" s="62"/>
      <c r="RYH13" s="62"/>
      <c r="RYI13" s="62"/>
      <c r="RYJ13" s="62"/>
      <c r="RYK13" s="62"/>
      <c r="RYL13" s="62"/>
      <c r="RYM13" s="62"/>
      <c r="RYN13" s="62"/>
      <c r="RYO13" s="62"/>
      <c r="RYP13" s="62"/>
      <c r="RYQ13" s="62"/>
      <c r="RYR13" s="62"/>
      <c r="RYS13" s="62"/>
      <c r="RYT13" s="62"/>
      <c r="RYU13" s="62"/>
      <c r="RYV13" s="62"/>
      <c r="RYW13" s="62"/>
      <c r="RYX13" s="62"/>
      <c r="RYY13" s="62"/>
      <c r="RYZ13" s="62"/>
      <c r="RZA13" s="62"/>
      <c r="RZB13" s="62"/>
      <c r="RZC13" s="62"/>
      <c r="RZD13" s="62"/>
      <c r="RZE13" s="62"/>
      <c r="RZF13" s="62"/>
      <c r="RZG13" s="62"/>
      <c r="RZH13" s="62"/>
      <c r="RZI13" s="62"/>
      <c r="RZJ13" s="62"/>
      <c r="RZK13" s="62"/>
      <c r="RZL13" s="62"/>
      <c r="RZM13" s="62"/>
      <c r="RZN13" s="62"/>
      <c r="RZO13" s="62"/>
      <c r="RZP13" s="62"/>
      <c r="RZQ13" s="62"/>
      <c r="RZR13" s="62"/>
      <c r="RZS13" s="62"/>
      <c r="RZT13" s="62"/>
      <c r="RZU13" s="62"/>
      <c r="RZV13" s="62"/>
      <c r="RZW13" s="62"/>
      <c r="RZX13" s="62"/>
      <c r="RZY13" s="62"/>
      <c r="RZZ13" s="62"/>
      <c r="SAA13" s="62"/>
      <c r="SAB13" s="62"/>
      <c r="SAC13" s="62"/>
      <c r="SAD13" s="62"/>
      <c r="SAE13" s="62"/>
      <c r="SAF13" s="62"/>
      <c r="SAG13" s="62"/>
      <c r="SAH13" s="62"/>
      <c r="SAI13" s="62"/>
      <c r="SAJ13" s="62"/>
      <c r="SAK13" s="62"/>
      <c r="SAL13" s="62"/>
      <c r="SAM13" s="62"/>
      <c r="SAN13" s="62"/>
      <c r="SAO13" s="62"/>
      <c r="SAP13" s="62"/>
      <c r="SAQ13" s="62"/>
      <c r="SAR13" s="62"/>
      <c r="SAS13" s="62"/>
      <c r="SAT13" s="62"/>
      <c r="SAU13" s="62"/>
      <c r="SAV13" s="62"/>
      <c r="SAW13" s="62"/>
      <c r="SAX13" s="62"/>
      <c r="SAY13" s="62"/>
      <c r="SAZ13" s="62"/>
      <c r="SBA13" s="62"/>
      <c r="SBB13" s="62"/>
      <c r="SBC13" s="62"/>
      <c r="SBD13" s="62"/>
      <c r="SBE13" s="62"/>
      <c r="SBF13" s="62"/>
      <c r="SBG13" s="62"/>
      <c r="SBH13" s="62"/>
      <c r="SBI13" s="62"/>
      <c r="SBJ13" s="62"/>
      <c r="SBK13" s="62"/>
      <c r="SBL13" s="62"/>
      <c r="SBM13" s="62"/>
      <c r="SBN13" s="62"/>
      <c r="SBO13" s="62"/>
      <c r="SBP13" s="62"/>
      <c r="SBQ13" s="62"/>
      <c r="SBR13" s="62"/>
      <c r="SBS13" s="62"/>
      <c r="SBT13" s="62"/>
      <c r="SBU13" s="62"/>
      <c r="SBV13" s="62"/>
      <c r="SBW13" s="62"/>
      <c r="SBX13" s="62"/>
      <c r="SBY13" s="62"/>
      <c r="SBZ13" s="62"/>
      <c r="SCA13" s="62"/>
      <c r="SCB13" s="62"/>
      <c r="SCC13" s="62"/>
      <c r="SCD13" s="62"/>
      <c r="SCE13" s="62"/>
      <c r="SCF13" s="62"/>
      <c r="SCG13" s="62"/>
      <c r="SCH13" s="62"/>
      <c r="SCI13" s="62"/>
      <c r="SCJ13" s="62"/>
      <c r="SCK13" s="62"/>
      <c r="SCL13" s="62"/>
      <c r="SCM13" s="62"/>
      <c r="SCN13" s="62"/>
      <c r="SCO13" s="62"/>
      <c r="SCP13" s="62"/>
      <c r="SCQ13" s="62"/>
      <c r="SCR13" s="62"/>
      <c r="SCS13" s="62"/>
      <c r="SCT13" s="62"/>
      <c r="SCU13" s="62"/>
      <c r="SCV13" s="62"/>
      <c r="SCW13" s="62"/>
      <c r="SCX13" s="62"/>
      <c r="SCY13" s="62"/>
      <c r="SCZ13" s="62"/>
      <c r="SDA13" s="62"/>
      <c r="SDB13" s="62"/>
      <c r="SDC13" s="62"/>
      <c r="SDD13" s="62"/>
      <c r="SDE13" s="62"/>
      <c r="SDF13" s="62"/>
      <c r="SDG13" s="62"/>
      <c r="SDH13" s="62"/>
      <c r="SDI13" s="62"/>
      <c r="SDJ13" s="62"/>
      <c r="SDK13" s="62"/>
      <c r="SDL13" s="62"/>
      <c r="SDM13" s="62"/>
      <c r="SDN13" s="62"/>
      <c r="SDO13" s="62"/>
      <c r="SDP13" s="62"/>
      <c r="SDQ13" s="62"/>
      <c r="SDR13" s="62"/>
      <c r="SDS13" s="62"/>
      <c r="SDT13" s="62"/>
      <c r="SDU13" s="62"/>
      <c r="SDV13" s="62"/>
      <c r="SDW13" s="62"/>
      <c r="SDX13" s="62"/>
      <c r="SDY13" s="62"/>
      <c r="SDZ13" s="62"/>
      <c r="SEA13" s="62"/>
      <c r="SEB13" s="62"/>
      <c r="SEC13" s="62"/>
      <c r="SED13" s="62"/>
      <c r="SEE13" s="62"/>
      <c r="SEF13" s="62"/>
      <c r="SEG13" s="62"/>
      <c r="SEH13" s="62"/>
      <c r="SEI13" s="62"/>
      <c r="SEJ13" s="62"/>
      <c r="SEK13" s="62"/>
      <c r="SEL13" s="62"/>
      <c r="SEM13" s="62"/>
      <c r="SEN13" s="62"/>
      <c r="SEO13" s="62"/>
      <c r="SEP13" s="62"/>
      <c r="SEQ13" s="62"/>
      <c r="SER13" s="62"/>
      <c r="SES13" s="62"/>
      <c r="SET13" s="62"/>
      <c r="SEU13" s="62"/>
      <c r="SEV13" s="62"/>
      <c r="SEW13" s="62"/>
      <c r="SEX13" s="62"/>
      <c r="SEY13" s="62"/>
      <c r="SEZ13" s="62"/>
      <c r="SFA13" s="62"/>
      <c r="SFB13" s="62"/>
      <c r="SFC13" s="62"/>
      <c r="SFD13" s="62"/>
      <c r="SFE13" s="62"/>
      <c r="SFF13" s="62"/>
      <c r="SFG13" s="62"/>
      <c r="SFH13" s="62"/>
      <c r="SFI13" s="62"/>
      <c r="SFJ13" s="62"/>
      <c r="SFK13" s="62"/>
      <c r="SFL13" s="62"/>
      <c r="SFM13" s="62"/>
      <c r="SFN13" s="62"/>
      <c r="SFO13" s="62"/>
      <c r="SFP13" s="62"/>
      <c r="SFQ13" s="62"/>
      <c r="SFR13" s="62"/>
      <c r="SFS13" s="62"/>
      <c r="SFT13" s="62"/>
      <c r="SFU13" s="62"/>
      <c r="SFV13" s="62"/>
      <c r="SFW13" s="62"/>
      <c r="SFX13" s="62"/>
      <c r="SFY13" s="62"/>
      <c r="SFZ13" s="62"/>
      <c r="SGA13" s="62"/>
      <c r="SGB13" s="62"/>
      <c r="SGC13" s="62"/>
      <c r="SGD13" s="62"/>
      <c r="SGE13" s="62"/>
      <c r="SGF13" s="62"/>
      <c r="SGG13" s="62"/>
      <c r="SGH13" s="62"/>
      <c r="SGI13" s="62"/>
      <c r="SGJ13" s="62"/>
      <c r="SGK13" s="62"/>
      <c r="SGL13" s="62"/>
      <c r="SGM13" s="62"/>
      <c r="SGN13" s="62"/>
      <c r="SGO13" s="62"/>
      <c r="SGP13" s="62"/>
      <c r="SGQ13" s="62"/>
      <c r="SGR13" s="62"/>
      <c r="SGS13" s="62"/>
      <c r="SGT13" s="62"/>
      <c r="SGU13" s="62"/>
      <c r="SGV13" s="62"/>
      <c r="SGW13" s="62"/>
      <c r="SGX13" s="62"/>
      <c r="SGY13" s="62"/>
      <c r="SGZ13" s="62"/>
      <c r="SHA13" s="62"/>
      <c r="SHB13" s="62"/>
      <c r="SHC13" s="62"/>
      <c r="SHD13" s="62"/>
      <c r="SHE13" s="62"/>
      <c r="SHF13" s="62"/>
      <c r="SHG13" s="62"/>
      <c r="SHH13" s="62"/>
      <c r="SHI13" s="62"/>
      <c r="SHJ13" s="62"/>
      <c r="SHK13" s="62"/>
      <c r="SHL13" s="62"/>
      <c r="SHM13" s="62"/>
      <c r="SHN13" s="62"/>
      <c r="SHO13" s="62"/>
      <c r="SHP13" s="62"/>
      <c r="SHQ13" s="62"/>
      <c r="SHR13" s="62"/>
      <c r="SHS13" s="62"/>
      <c r="SHT13" s="62"/>
      <c r="SHU13" s="62"/>
      <c r="SHV13" s="62"/>
      <c r="SHW13" s="62"/>
      <c r="SHX13" s="62"/>
      <c r="SHY13" s="62"/>
      <c r="SHZ13" s="62"/>
      <c r="SIA13" s="62"/>
      <c r="SIB13" s="62"/>
      <c r="SIC13" s="62"/>
      <c r="SID13" s="62"/>
      <c r="SIE13" s="62"/>
      <c r="SIF13" s="62"/>
      <c r="SIG13" s="62"/>
      <c r="SIH13" s="62"/>
      <c r="SII13" s="62"/>
      <c r="SIJ13" s="62"/>
      <c r="SIK13" s="62"/>
      <c r="SIL13" s="62"/>
      <c r="SIM13" s="62"/>
      <c r="SIN13" s="62"/>
      <c r="SIO13" s="62"/>
      <c r="SIP13" s="62"/>
      <c r="SIQ13" s="62"/>
      <c r="SIR13" s="62"/>
      <c r="SIS13" s="62"/>
      <c r="SIT13" s="62"/>
      <c r="SIU13" s="62"/>
      <c r="SIV13" s="62"/>
      <c r="SIW13" s="62"/>
      <c r="SIX13" s="62"/>
      <c r="SIY13" s="62"/>
      <c r="SIZ13" s="62"/>
      <c r="SJA13" s="62"/>
      <c r="SJB13" s="62"/>
      <c r="SJC13" s="62"/>
      <c r="SJD13" s="62"/>
      <c r="SJE13" s="62"/>
      <c r="SJF13" s="62"/>
      <c r="SJG13" s="62"/>
      <c r="SJH13" s="62"/>
      <c r="SJI13" s="62"/>
      <c r="SJJ13" s="62"/>
      <c r="SJK13" s="62"/>
      <c r="SJL13" s="62"/>
      <c r="SJM13" s="62"/>
      <c r="SJN13" s="62"/>
      <c r="SJO13" s="62"/>
      <c r="SJP13" s="62"/>
      <c r="SJQ13" s="62"/>
      <c r="SJR13" s="62"/>
      <c r="SJS13" s="62"/>
      <c r="SJT13" s="62"/>
      <c r="SJU13" s="62"/>
      <c r="SJV13" s="62"/>
      <c r="SJW13" s="62"/>
      <c r="SJX13" s="62"/>
      <c r="SJY13" s="62"/>
      <c r="SJZ13" s="62"/>
      <c r="SKA13" s="62"/>
      <c r="SKB13" s="62"/>
      <c r="SKC13" s="62"/>
      <c r="SKD13" s="62"/>
      <c r="SKE13" s="62"/>
      <c r="SKF13" s="62"/>
      <c r="SKG13" s="62"/>
      <c r="SKH13" s="62"/>
      <c r="SKI13" s="62"/>
      <c r="SKJ13" s="62"/>
      <c r="SKK13" s="62"/>
      <c r="SKL13" s="62"/>
      <c r="SKM13" s="62"/>
      <c r="SKN13" s="62"/>
      <c r="SKO13" s="62"/>
      <c r="SKP13" s="62"/>
      <c r="SKQ13" s="62"/>
      <c r="SKR13" s="62"/>
      <c r="SKS13" s="62"/>
      <c r="SKT13" s="62"/>
      <c r="SKU13" s="62"/>
      <c r="SKV13" s="62"/>
      <c r="SKW13" s="62"/>
      <c r="SKX13" s="62"/>
      <c r="SKY13" s="62"/>
      <c r="SKZ13" s="62"/>
      <c r="SLA13" s="62"/>
      <c r="SLB13" s="62"/>
      <c r="SLC13" s="62"/>
      <c r="SLD13" s="62"/>
      <c r="SLE13" s="62"/>
      <c r="SLF13" s="62"/>
      <c r="SLG13" s="62"/>
      <c r="SLH13" s="62"/>
      <c r="SLI13" s="62"/>
      <c r="SLJ13" s="62"/>
      <c r="SLK13" s="62"/>
      <c r="SLL13" s="62"/>
      <c r="SLM13" s="62"/>
      <c r="SLN13" s="62"/>
      <c r="SLO13" s="62"/>
      <c r="SLP13" s="62"/>
      <c r="SLQ13" s="62"/>
      <c r="SLR13" s="62"/>
      <c r="SLS13" s="62"/>
      <c r="SLT13" s="62"/>
      <c r="SLU13" s="62"/>
      <c r="SLV13" s="62"/>
      <c r="SLW13" s="62"/>
      <c r="SLX13" s="62"/>
      <c r="SLY13" s="62"/>
      <c r="SLZ13" s="62"/>
      <c r="SMA13" s="62"/>
      <c r="SMB13" s="62"/>
      <c r="SMC13" s="62"/>
      <c r="SMD13" s="62"/>
      <c r="SME13" s="62"/>
      <c r="SMF13" s="62"/>
      <c r="SMG13" s="62"/>
      <c r="SMH13" s="62"/>
      <c r="SMI13" s="62"/>
      <c r="SMJ13" s="62"/>
      <c r="SMK13" s="62"/>
      <c r="SML13" s="62"/>
      <c r="SMM13" s="62"/>
      <c r="SMN13" s="62"/>
      <c r="SMO13" s="62"/>
      <c r="SMP13" s="62"/>
      <c r="SMQ13" s="62"/>
      <c r="SMR13" s="62"/>
      <c r="SMS13" s="62"/>
      <c r="SMT13" s="62"/>
      <c r="SMU13" s="62"/>
      <c r="SMV13" s="62"/>
      <c r="SMW13" s="62"/>
      <c r="SMX13" s="62"/>
      <c r="SMY13" s="62"/>
      <c r="SMZ13" s="62"/>
      <c r="SNA13" s="62"/>
      <c r="SNB13" s="62"/>
      <c r="SNC13" s="62"/>
      <c r="SND13" s="62"/>
      <c r="SNE13" s="62"/>
      <c r="SNF13" s="62"/>
      <c r="SNG13" s="62"/>
      <c r="SNH13" s="62"/>
      <c r="SNI13" s="62"/>
      <c r="SNJ13" s="62"/>
      <c r="SNK13" s="62"/>
      <c r="SNL13" s="62"/>
      <c r="SNM13" s="62"/>
      <c r="SNN13" s="62"/>
      <c r="SNO13" s="62"/>
      <c r="SNP13" s="62"/>
      <c r="SNQ13" s="62"/>
      <c r="SNR13" s="62"/>
      <c r="SNS13" s="62"/>
      <c r="SNT13" s="62"/>
      <c r="SNU13" s="62"/>
      <c r="SNV13" s="62"/>
      <c r="SNW13" s="62"/>
      <c r="SNX13" s="62"/>
      <c r="SNY13" s="62"/>
      <c r="SNZ13" s="62"/>
      <c r="SOA13" s="62"/>
      <c r="SOB13" s="62"/>
      <c r="SOC13" s="62"/>
      <c r="SOD13" s="62"/>
      <c r="SOE13" s="62"/>
      <c r="SOF13" s="62"/>
      <c r="SOG13" s="62"/>
      <c r="SOH13" s="62"/>
      <c r="SOI13" s="62"/>
      <c r="SOJ13" s="62"/>
      <c r="SOK13" s="62"/>
      <c r="SOL13" s="62"/>
      <c r="SOM13" s="62"/>
      <c r="SON13" s="62"/>
      <c r="SOO13" s="62"/>
      <c r="SOP13" s="62"/>
      <c r="SOQ13" s="62"/>
      <c r="SOR13" s="62"/>
      <c r="SOS13" s="62"/>
      <c r="SOT13" s="62"/>
      <c r="SOU13" s="62"/>
      <c r="SOV13" s="62"/>
      <c r="SOW13" s="62"/>
      <c r="SOX13" s="62"/>
      <c r="SOY13" s="62"/>
      <c r="SOZ13" s="62"/>
      <c r="SPA13" s="62"/>
      <c r="SPB13" s="62"/>
      <c r="SPC13" s="62"/>
      <c r="SPD13" s="62"/>
      <c r="SPE13" s="62"/>
      <c r="SPF13" s="62"/>
      <c r="SPG13" s="62"/>
      <c r="SPH13" s="62"/>
      <c r="SPI13" s="62"/>
      <c r="SPJ13" s="62"/>
      <c r="SPK13" s="62"/>
      <c r="SPL13" s="62"/>
      <c r="SPM13" s="62"/>
      <c r="SPN13" s="62"/>
      <c r="SPO13" s="62"/>
      <c r="SPP13" s="62"/>
      <c r="SPQ13" s="62"/>
      <c r="SPR13" s="62"/>
      <c r="SPS13" s="62"/>
      <c r="SPT13" s="62"/>
      <c r="SPU13" s="62"/>
      <c r="SPV13" s="62"/>
      <c r="SPW13" s="62"/>
      <c r="SPX13" s="62"/>
      <c r="SPY13" s="62"/>
      <c r="SPZ13" s="62"/>
      <c r="SQA13" s="62"/>
      <c r="SQB13" s="62"/>
      <c r="SQC13" s="62"/>
      <c r="SQD13" s="62"/>
      <c r="SQE13" s="62"/>
      <c r="SQF13" s="62"/>
      <c r="SQG13" s="62"/>
      <c r="SQH13" s="62"/>
      <c r="SQI13" s="62"/>
      <c r="SQJ13" s="62"/>
      <c r="SQK13" s="62"/>
      <c r="SQL13" s="62"/>
      <c r="SQM13" s="62"/>
      <c r="SQN13" s="62"/>
      <c r="SQO13" s="62"/>
      <c r="SQP13" s="62"/>
      <c r="SQQ13" s="62"/>
      <c r="SQR13" s="62"/>
      <c r="SQS13" s="62"/>
      <c r="SQT13" s="62"/>
      <c r="SQU13" s="62"/>
      <c r="SQV13" s="62"/>
      <c r="SQW13" s="62"/>
      <c r="SQX13" s="62"/>
      <c r="SQY13" s="62"/>
      <c r="SQZ13" s="62"/>
      <c r="SRA13" s="62"/>
      <c r="SRB13" s="62"/>
      <c r="SRC13" s="62"/>
      <c r="SRD13" s="62"/>
      <c r="SRE13" s="62"/>
      <c r="SRF13" s="62"/>
      <c r="SRG13" s="62"/>
      <c r="SRH13" s="62"/>
      <c r="SRI13" s="62"/>
      <c r="SRJ13" s="62"/>
      <c r="SRK13" s="62"/>
      <c r="SRL13" s="62"/>
      <c r="SRM13" s="62"/>
      <c r="SRN13" s="62"/>
      <c r="SRO13" s="62"/>
      <c r="SRP13" s="62"/>
      <c r="SRQ13" s="62"/>
      <c r="SRR13" s="62"/>
      <c r="SRS13" s="62"/>
      <c r="SRT13" s="62"/>
      <c r="SRU13" s="62"/>
      <c r="SRV13" s="62"/>
      <c r="SRW13" s="62"/>
      <c r="SRX13" s="62"/>
      <c r="SRY13" s="62"/>
      <c r="SRZ13" s="62"/>
      <c r="SSA13" s="62"/>
      <c r="SSB13" s="62"/>
      <c r="SSC13" s="62"/>
      <c r="SSD13" s="62"/>
      <c r="SSE13" s="62"/>
      <c r="SSF13" s="62"/>
      <c r="SSG13" s="62"/>
      <c r="SSH13" s="62"/>
      <c r="SSI13" s="62"/>
      <c r="SSJ13" s="62"/>
      <c r="SSK13" s="62"/>
      <c r="SSL13" s="62"/>
      <c r="SSM13" s="62"/>
      <c r="SSN13" s="62"/>
      <c r="SSO13" s="62"/>
      <c r="SSP13" s="62"/>
      <c r="SSQ13" s="62"/>
      <c r="SSR13" s="62"/>
      <c r="SSS13" s="62"/>
      <c r="SST13" s="62"/>
      <c r="SSU13" s="62"/>
      <c r="SSV13" s="62"/>
      <c r="SSW13" s="62"/>
      <c r="SSX13" s="62"/>
      <c r="SSY13" s="62"/>
      <c r="SSZ13" s="62"/>
      <c r="STA13" s="62"/>
      <c r="STB13" s="62"/>
      <c r="STC13" s="62"/>
      <c r="STD13" s="62"/>
      <c r="STE13" s="62"/>
      <c r="STF13" s="62"/>
      <c r="STG13" s="62"/>
      <c r="STH13" s="62"/>
      <c r="STI13" s="62"/>
      <c r="STJ13" s="62"/>
      <c r="STK13" s="62"/>
      <c r="STL13" s="62"/>
      <c r="STM13" s="62"/>
      <c r="STN13" s="62"/>
      <c r="STO13" s="62"/>
      <c r="STP13" s="62"/>
      <c r="STQ13" s="62"/>
      <c r="STR13" s="62"/>
      <c r="STS13" s="62"/>
      <c r="STT13" s="62"/>
      <c r="STU13" s="62"/>
      <c r="STV13" s="62"/>
      <c r="STW13" s="62"/>
      <c r="STX13" s="62"/>
      <c r="STY13" s="62"/>
      <c r="STZ13" s="62"/>
      <c r="SUA13" s="62"/>
      <c r="SUB13" s="62"/>
      <c r="SUC13" s="62"/>
      <c r="SUD13" s="62"/>
      <c r="SUE13" s="62"/>
      <c r="SUF13" s="62"/>
      <c r="SUG13" s="62"/>
      <c r="SUH13" s="62"/>
      <c r="SUI13" s="62"/>
      <c r="SUJ13" s="62"/>
      <c r="SUK13" s="62"/>
      <c r="SUL13" s="62"/>
      <c r="SUM13" s="62"/>
      <c r="SUN13" s="62"/>
      <c r="SUO13" s="62"/>
      <c r="SUP13" s="62"/>
      <c r="SUQ13" s="62"/>
      <c r="SUR13" s="62"/>
      <c r="SUS13" s="62"/>
      <c r="SUT13" s="62"/>
      <c r="SUU13" s="62"/>
      <c r="SUV13" s="62"/>
      <c r="SUW13" s="62"/>
      <c r="SUX13" s="62"/>
      <c r="SUY13" s="62"/>
      <c r="SUZ13" s="62"/>
      <c r="SVA13" s="62"/>
      <c r="SVB13" s="62"/>
      <c r="SVC13" s="62"/>
      <c r="SVD13" s="62"/>
      <c r="SVE13" s="62"/>
      <c r="SVF13" s="62"/>
      <c r="SVG13" s="62"/>
      <c r="SVH13" s="62"/>
      <c r="SVI13" s="62"/>
      <c r="SVJ13" s="62"/>
      <c r="SVK13" s="62"/>
      <c r="SVL13" s="62"/>
      <c r="SVM13" s="62"/>
      <c r="SVN13" s="62"/>
      <c r="SVO13" s="62"/>
      <c r="SVP13" s="62"/>
      <c r="SVQ13" s="62"/>
      <c r="SVR13" s="62"/>
      <c r="SVS13" s="62"/>
      <c r="SVT13" s="62"/>
      <c r="SVU13" s="62"/>
      <c r="SVV13" s="62"/>
      <c r="SVW13" s="62"/>
      <c r="SVX13" s="62"/>
      <c r="SVY13" s="62"/>
      <c r="SVZ13" s="62"/>
      <c r="SWA13" s="62"/>
      <c r="SWB13" s="62"/>
      <c r="SWC13" s="62"/>
      <c r="SWD13" s="62"/>
      <c r="SWE13" s="62"/>
      <c r="SWF13" s="62"/>
      <c r="SWG13" s="62"/>
      <c r="SWH13" s="62"/>
      <c r="SWI13" s="62"/>
      <c r="SWJ13" s="62"/>
      <c r="SWK13" s="62"/>
      <c r="SWL13" s="62"/>
      <c r="SWM13" s="62"/>
      <c r="SWN13" s="62"/>
      <c r="SWO13" s="62"/>
      <c r="SWP13" s="62"/>
      <c r="SWQ13" s="62"/>
      <c r="SWR13" s="62"/>
      <c r="SWS13" s="62"/>
      <c r="SWT13" s="62"/>
      <c r="SWU13" s="62"/>
      <c r="SWV13" s="62"/>
      <c r="SWW13" s="62"/>
      <c r="SWX13" s="62"/>
      <c r="SWY13" s="62"/>
      <c r="SWZ13" s="62"/>
      <c r="SXA13" s="62"/>
      <c r="SXB13" s="62"/>
      <c r="SXC13" s="62"/>
      <c r="SXD13" s="62"/>
      <c r="SXE13" s="62"/>
      <c r="SXF13" s="62"/>
      <c r="SXG13" s="62"/>
      <c r="SXH13" s="62"/>
      <c r="SXI13" s="62"/>
      <c r="SXJ13" s="62"/>
      <c r="SXK13" s="62"/>
      <c r="SXL13" s="62"/>
      <c r="SXM13" s="62"/>
      <c r="SXN13" s="62"/>
      <c r="SXO13" s="62"/>
      <c r="SXP13" s="62"/>
      <c r="SXQ13" s="62"/>
      <c r="SXR13" s="62"/>
      <c r="SXS13" s="62"/>
      <c r="SXT13" s="62"/>
      <c r="SXU13" s="62"/>
      <c r="SXV13" s="62"/>
      <c r="SXW13" s="62"/>
      <c r="SXX13" s="62"/>
      <c r="SXY13" s="62"/>
      <c r="SXZ13" s="62"/>
      <c r="SYA13" s="62"/>
      <c r="SYB13" s="62"/>
      <c r="SYC13" s="62"/>
      <c r="SYD13" s="62"/>
      <c r="SYE13" s="62"/>
      <c r="SYF13" s="62"/>
      <c r="SYG13" s="62"/>
      <c r="SYH13" s="62"/>
      <c r="SYI13" s="62"/>
      <c r="SYJ13" s="62"/>
      <c r="SYK13" s="62"/>
      <c r="SYL13" s="62"/>
      <c r="SYM13" s="62"/>
      <c r="SYN13" s="62"/>
      <c r="SYO13" s="62"/>
      <c r="SYP13" s="62"/>
      <c r="SYQ13" s="62"/>
      <c r="SYR13" s="62"/>
      <c r="SYS13" s="62"/>
      <c r="SYT13" s="62"/>
      <c r="SYU13" s="62"/>
      <c r="SYV13" s="62"/>
      <c r="SYW13" s="62"/>
      <c r="SYX13" s="62"/>
      <c r="SYY13" s="62"/>
      <c r="SYZ13" s="62"/>
      <c r="SZA13" s="62"/>
      <c r="SZB13" s="62"/>
      <c r="SZC13" s="62"/>
      <c r="SZD13" s="62"/>
      <c r="SZE13" s="62"/>
      <c r="SZF13" s="62"/>
      <c r="SZG13" s="62"/>
      <c r="SZH13" s="62"/>
      <c r="SZI13" s="62"/>
      <c r="SZJ13" s="62"/>
      <c r="SZK13" s="62"/>
      <c r="SZL13" s="62"/>
      <c r="SZM13" s="62"/>
      <c r="SZN13" s="62"/>
      <c r="SZO13" s="62"/>
      <c r="SZP13" s="62"/>
      <c r="SZQ13" s="62"/>
      <c r="SZR13" s="62"/>
      <c r="SZS13" s="62"/>
      <c r="SZT13" s="62"/>
      <c r="SZU13" s="62"/>
      <c r="SZV13" s="62"/>
      <c r="SZW13" s="62"/>
      <c r="SZX13" s="62"/>
      <c r="SZY13" s="62"/>
      <c r="SZZ13" s="62"/>
      <c r="TAA13" s="62"/>
      <c r="TAB13" s="62"/>
      <c r="TAC13" s="62"/>
      <c r="TAD13" s="62"/>
      <c r="TAE13" s="62"/>
      <c r="TAF13" s="62"/>
      <c r="TAG13" s="62"/>
      <c r="TAH13" s="62"/>
      <c r="TAI13" s="62"/>
      <c r="TAJ13" s="62"/>
      <c r="TAK13" s="62"/>
      <c r="TAL13" s="62"/>
      <c r="TAM13" s="62"/>
      <c r="TAN13" s="62"/>
      <c r="TAO13" s="62"/>
      <c r="TAP13" s="62"/>
      <c r="TAQ13" s="62"/>
      <c r="TAR13" s="62"/>
      <c r="TAS13" s="62"/>
      <c r="TAT13" s="62"/>
      <c r="TAU13" s="62"/>
      <c r="TAV13" s="62"/>
      <c r="TAW13" s="62"/>
      <c r="TAX13" s="62"/>
      <c r="TAY13" s="62"/>
      <c r="TAZ13" s="62"/>
      <c r="TBA13" s="62"/>
      <c r="TBB13" s="62"/>
      <c r="TBC13" s="62"/>
      <c r="TBD13" s="62"/>
      <c r="TBE13" s="62"/>
      <c r="TBF13" s="62"/>
      <c r="TBG13" s="62"/>
      <c r="TBH13" s="62"/>
      <c r="TBI13" s="62"/>
      <c r="TBJ13" s="62"/>
      <c r="TBK13" s="62"/>
      <c r="TBL13" s="62"/>
      <c r="TBM13" s="62"/>
      <c r="TBN13" s="62"/>
      <c r="TBO13" s="62"/>
      <c r="TBP13" s="62"/>
      <c r="TBQ13" s="62"/>
      <c r="TBR13" s="62"/>
      <c r="TBS13" s="62"/>
      <c r="TBT13" s="62"/>
      <c r="TBU13" s="62"/>
      <c r="TBV13" s="62"/>
      <c r="TBW13" s="62"/>
      <c r="TBX13" s="62"/>
      <c r="TBY13" s="62"/>
      <c r="TBZ13" s="62"/>
      <c r="TCA13" s="62"/>
      <c r="TCB13" s="62"/>
      <c r="TCC13" s="62"/>
      <c r="TCD13" s="62"/>
      <c r="TCE13" s="62"/>
      <c r="TCF13" s="62"/>
      <c r="TCG13" s="62"/>
      <c r="TCH13" s="62"/>
      <c r="TCI13" s="62"/>
      <c r="TCJ13" s="62"/>
      <c r="TCK13" s="62"/>
      <c r="TCL13" s="62"/>
      <c r="TCM13" s="62"/>
      <c r="TCN13" s="62"/>
      <c r="TCO13" s="62"/>
      <c r="TCP13" s="62"/>
      <c r="TCQ13" s="62"/>
      <c r="TCR13" s="62"/>
      <c r="TCS13" s="62"/>
      <c r="TCT13" s="62"/>
      <c r="TCU13" s="62"/>
      <c r="TCV13" s="62"/>
      <c r="TCW13" s="62"/>
      <c r="TCX13" s="62"/>
      <c r="TCY13" s="62"/>
      <c r="TCZ13" s="62"/>
      <c r="TDA13" s="62"/>
      <c r="TDB13" s="62"/>
      <c r="TDC13" s="62"/>
      <c r="TDD13" s="62"/>
      <c r="TDE13" s="62"/>
      <c r="TDF13" s="62"/>
      <c r="TDG13" s="62"/>
      <c r="TDH13" s="62"/>
      <c r="TDI13" s="62"/>
      <c r="TDJ13" s="62"/>
      <c r="TDK13" s="62"/>
      <c r="TDL13" s="62"/>
      <c r="TDM13" s="62"/>
      <c r="TDN13" s="62"/>
      <c r="TDO13" s="62"/>
      <c r="TDP13" s="62"/>
      <c r="TDQ13" s="62"/>
      <c r="TDR13" s="62"/>
      <c r="TDS13" s="62"/>
      <c r="TDT13" s="62"/>
      <c r="TDU13" s="62"/>
      <c r="TDV13" s="62"/>
      <c r="TDW13" s="62"/>
      <c r="TDX13" s="62"/>
      <c r="TDY13" s="62"/>
      <c r="TDZ13" s="62"/>
      <c r="TEA13" s="62"/>
      <c r="TEB13" s="62"/>
      <c r="TEC13" s="62"/>
      <c r="TED13" s="62"/>
      <c r="TEE13" s="62"/>
      <c r="TEF13" s="62"/>
      <c r="TEG13" s="62"/>
      <c r="TEH13" s="62"/>
      <c r="TEI13" s="62"/>
      <c r="TEJ13" s="62"/>
      <c r="TEK13" s="62"/>
      <c r="TEL13" s="62"/>
      <c r="TEM13" s="62"/>
      <c r="TEN13" s="62"/>
      <c r="TEO13" s="62"/>
      <c r="TEP13" s="62"/>
      <c r="TEQ13" s="62"/>
      <c r="TER13" s="62"/>
      <c r="TES13" s="62"/>
      <c r="TET13" s="62"/>
      <c r="TEU13" s="62"/>
      <c r="TEV13" s="62"/>
      <c r="TEW13" s="62"/>
      <c r="TEX13" s="62"/>
      <c r="TEY13" s="62"/>
      <c r="TEZ13" s="62"/>
      <c r="TFA13" s="62"/>
      <c r="TFB13" s="62"/>
      <c r="TFC13" s="62"/>
      <c r="TFD13" s="62"/>
      <c r="TFE13" s="62"/>
      <c r="TFF13" s="62"/>
      <c r="TFG13" s="62"/>
      <c r="TFH13" s="62"/>
      <c r="TFI13" s="62"/>
      <c r="TFJ13" s="62"/>
      <c r="TFK13" s="62"/>
      <c r="TFL13" s="62"/>
      <c r="TFM13" s="62"/>
      <c r="TFN13" s="62"/>
      <c r="TFO13" s="62"/>
      <c r="TFP13" s="62"/>
      <c r="TFQ13" s="62"/>
      <c r="TFR13" s="62"/>
      <c r="TFS13" s="62"/>
      <c r="TFT13" s="62"/>
      <c r="TFU13" s="62"/>
      <c r="TFV13" s="62"/>
      <c r="TFW13" s="62"/>
      <c r="TFX13" s="62"/>
      <c r="TFY13" s="62"/>
      <c r="TFZ13" s="62"/>
      <c r="TGA13" s="62"/>
      <c r="TGB13" s="62"/>
      <c r="TGC13" s="62"/>
      <c r="TGD13" s="62"/>
      <c r="TGE13" s="62"/>
      <c r="TGF13" s="62"/>
      <c r="TGG13" s="62"/>
      <c r="TGH13" s="62"/>
      <c r="TGI13" s="62"/>
      <c r="TGJ13" s="62"/>
      <c r="TGK13" s="62"/>
      <c r="TGL13" s="62"/>
      <c r="TGM13" s="62"/>
      <c r="TGN13" s="62"/>
      <c r="TGO13" s="62"/>
      <c r="TGP13" s="62"/>
      <c r="TGQ13" s="62"/>
      <c r="TGR13" s="62"/>
      <c r="TGS13" s="62"/>
      <c r="TGT13" s="62"/>
      <c r="TGU13" s="62"/>
      <c r="TGV13" s="62"/>
      <c r="TGW13" s="62"/>
      <c r="TGX13" s="62"/>
      <c r="TGY13" s="62"/>
      <c r="TGZ13" s="62"/>
      <c r="THA13" s="62"/>
      <c r="THB13" s="62"/>
      <c r="THC13" s="62"/>
      <c r="THD13" s="62"/>
      <c r="THE13" s="62"/>
      <c r="THF13" s="62"/>
      <c r="THG13" s="62"/>
      <c r="THH13" s="62"/>
      <c r="THI13" s="62"/>
      <c r="THJ13" s="62"/>
      <c r="THK13" s="62"/>
      <c r="THL13" s="62"/>
      <c r="THM13" s="62"/>
      <c r="THN13" s="62"/>
      <c r="THO13" s="62"/>
      <c r="THP13" s="62"/>
      <c r="THQ13" s="62"/>
      <c r="THR13" s="62"/>
      <c r="THS13" s="62"/>
      <c r="THT13" s="62"/>
      <c r="THU13" s="62"/>
      <c r="THV13" s="62"/>
      <c r="THW13" s="62"/>
      <c r="THX13" s="62"/>
      <c r="THY13" s="62"/>
      <c r="THZ13" s="62"/>
      <c r="TIA13" s="62"/>
      <c r="TIB13" s="62"/>
      <c r="TIC13" s="62"/>
      <c r="TID13" s="62"/>
      <c r="TIE13" s="62"/>
      <c r="TIF13" s="62"/>
      <c r="TIG13" s="62"/>
      <c r="TIH13" s="62"/>
      <c r="TII13" s="62"/>
      <c r="TIJ13" s="62"/>
      <c r="TIK13" s="62"/>
      <c r="TIL13" s="62"/>
      <c r="TIM13" s="62"/>
      <c r="TIN13" s="62"/>
      <c r="TIO13" s="62"/>
      <c r="TIP13" s="62"/>
      <c r="TIQ13" s="62"/>
      <c r="TIR13" s="62"/>
      <c r="TIS13" s="62"/>
      <c r="TIT13" s="62"/>
      <c r="TIU13" s="62"/>
      <c r="TIV13" s="62"/>
      <c r="TIW13" s="62"/>
      <c r="TIX13" s="62"/>
      <c r="TIY13" s="62"/>
      <c r="TIZ13" s="62"/>
      <c r="TJA13" s="62"/>
      <c r="TJB13" s="62"/>
      <c r="TJC13" s="62"/>
      <c r="TJD13" s="62"/>
      <c r="TJE13" s="62"/>
      <c r="TJF13" s="62"/>
      <c r="TJG13" s="62"/>
      <c r="TJH13" s="62"/>
      <c r="TJI13" s="62"/>
      <c r="TJJ13" s="62"/>
      <c r="TJK13" s="62"/>
      <c r="TJL13" s="62"/>
      <c r="TJM13" s="62"/>
      <c r="TJN13" s="62"/>
      <c r="TJO13" s="62"/>
      <c r="TJP13" s="62"/>
      <c r="TJQ13" s="62"/>
      <c r="TJR13" s="62"/>
      <c r="TJS13" s="62"/>
      <c r="TJT13" s="62"/>
      <c r="TJU13" s="62"/>
      <c r="TJV13" s="62"/>
      <c r="TJW13" s="62"/>
      <c r="TJX13" s="62"/>
      <c r="TJY13" s="62"/>
      <c r="TJZ13" s="62"/>
      <c r="TKA13" s="62"/>
      <c r="TKB13" s="62"/>
      <c r="TKC13" s="62"/>
      <c r="TKD13" s="62"/>
      <c r="TKE13" s="62"/>
      <c r="TKF13" s="62"/>
      <c r="TKG13" s="62"/>
      <c r="TKH13" s="62"/>
      <c r="TKI13" s="62"/>
      <c r="TKJ13" s="62"/>
      <c r="TKK13" s="62"/>
      <c r="TKL13" s="62"/>
      <c r="TKM13" s="62"/>
      <c r="TKN13" s="62"/>
      <c r="TKO13" s="62"/>
      <c r="TKP13" s="62"/>
      <c r="TKQ13" s="62"/>
      <c r="TKR13" s="62"/>
      <c r="TKS13" s="62"/>
      <c r="TKT13" s="62"/>
      <c r="TKU13" s="62"/>
      <c r="TKV13" s="62"/>
      <c r="TKW13" s="62"/>
      <c r="TKX13" s="62"/>
      <c r="TKY13" s="62"/>
      <c r="TKZ13" s="62"/>
      <c r="TLA13" s="62"/>
      <c r="TLB13" s="62"/>
      <c r="TLC13" s="62"/>
      <c r="TLD13" s="62"/>
      <c r="TLE13" s="62"/>
      <c r="TLF13" s="62"/>
      <c r="TLG13" s="62"/>
      <c r="TLH13" s="62"/>
      <c r="TLI13" s="62"/>
      <c r="TLJ13" s="62"/>
      <c r="TLK13" s="62"/>
      <c r="TLL13" s="62"/>
      <c r="TLM13" s="62"/>
      <c r="TLN13" s="62"/>
      <c r="TLO13" s="62"/>
      <c r="TLP13" s="62"/>
      <c r="TLQ13" s="62"/>
      <c r="TLR13" s="62"/>
      <c r="TLS13" s="62"/>
      <c r="TLT13" s="62"/>
      <c r="TLU13" s="62"/>
      <c r="TLV13" s="62"/>
      <c r="TLW13" s="62"/>
      <c r="TLX13" s="62"/>
      <c r="TLY13" s="62"/>
      <c r="TLZ13" s="62"/>
      <c r="TMA13" s="62"/>
      <c r="TMB13" s="62"/>
      <c r="TMC13" s="62"/>
      <c r="TMD13" s="62"/>
      <c r="TME13" s="62"/>
      <c r="TMF13" s="62"/>
      <c r="TMG13" s="62"/>
      <c r="TMH13" s="62"/>
      <c r="TMI13" s="62"/>
      <c r="TMJ13" s="62"/>
      <c r="TMK13" s="62"/>
      <c r="TML13" s="62"/>
      <c r="TMM13" s="62"/>
      <c r="TMN13" s="62"/>
      <c r="TMO13" s="62"/>
      <c r="TMP13" s="62"/>
      <c r="TMQ13" s="62"/>
      <c r="TMR13" s="62"/>
      <c r="TMS13" s="62"/>
      <c r="TMT13" s="62"/>
      <c r="TMU13" s="62"/>
      <c r="TMV13" s="62"/>
      <c r="TMW13" s="62"/>
      <c r="TMX13" s="62"/>
      <c r="TMY13" s="62"/>
      <c r="TMZ13" s="62"/>
      <c r="TNA13" s="62"/>
      <c r="TNB13" s="62"/>
      <c r="TNC13" s="62"/>
      <c r="TND13" s="62"/>
      <c r="TNE13" s="62"/>
      <c r="TNF13" s="62"/>
      <c r="TNG13" s="62"/>
      <c r="TNH13" s="62"/>
      <c r="TNI13" s="62"/>
      <c r="TNJ13" s="62"/>
      <c r="TNK13" s="62"/>
      <c r="TNL13" s="62"/>
      <c r="TNM13" s="62"/>
      <c r="TNN13" s="62"/>
      <c r="TNO13" s="62"/>
      <c r="TNP13" s="62"/>
      <c r="TNQ13" s="62"/>
      <c r="TNR13" s="62"/>
      <c r="TNS13" s="62"/>
      <c r="TNT13" s="62"/>
      <c r="TNU13" s="62"/>
      <c r="TNV13" s="62"/>
      <c r="TNW13" s="62"/>
      <c r="TNX13" s="62"/>
      <c r="TNY13" s="62"/>
      <c r="TNZ13" s="62"/>
      <c r="TOA13" s="62"/>
      <c r="TOB13" s="62"/>
      <c r="TOC13" s="62"/>
      <c r="TOD13" s="62"/>
      <c r="TOE13" s="62"/>
      <c r="TOF13" s="62"/>
      <c r="TOG13" s="62"/>
      <c r="TOH13" s="62"/>
      <c r="TOI13" s="62"/>
      <c r="TOJ13" s="62"/>
      <c r="TOK13" s="62"/>
      <c r="TOL13" s="62"/>
      <c r="TOM13" s="62"/>
      <c r="TON13" s="62"/>
      <c r="TOO13" s="62"/>
      <c r="TOP13" s="62"/>
      <c r="TOQ13" s="62"/>
      <c r="TOR13" s="62"/>
      <c r="TOS13" s="62"/>
      <c r="TOT13" s="62"/>
      <c r="TOU13" s="62"/>
      <c r="TOV13" s="62"/>
      <c r="TOW13" s="62"/>
      <c r="TOX13" s="62"/>
      <c r="TOY13" s="62"/>
      <c r="TOZ13" s="62"/>
      <c r="TPA13" s="62"/>
      <c r="TPB13" s="62"/>
      <c r="TPC13" s="62"/>
      <c r="TPD13" s="62"/>
      <c r="TPE13" s="62"/>
      <c r="TPF13" s="62"/>
      <c r="TPG13" s="62"/>
      <c r="TPH13" s="62"/>
      <c r="TPI13" s="62"/>
      <c r="TPJ13" s="62"/>
      <c r="TPK13" s="62"/>
      <c r="TPL13" s="62"/>
      <c r="TPM13" s="62"/>
      <c r="TPN13" s="62"/>
      <c r="TPO13" s="62"/>
      <c r="TPP13" s="62"/>
      <c r="TPQ13" s="62"/>
      <c r="TPR13" s="62"/>
      <c r="TPS13" s="62"/>
      <c r="TPT13" s="62"/>
      <c r="TPU13" s="62"/>
      <c r="TPV13" s="62"/>
      <c r="TPW13" s="62"/>
      <c r="TPX13" s="62"/>
      <c r="TPY13" s="62"/>
      <c r="TPZ13" s="62"/>
      <c r="TQA13" s="62"/>
      <c r="TQB13" s="62"/>
      <c r="TQC13" s="62"/>
      <c r="TQD13" s="62"/>
      <c r="TQE13" s="62"/>
      <c r="TQF13" s="62"/>
      <c r="TQG13" s="62"/>
      <c r="TQH13" s="62"/>
      <c r="TQI13" s="62"/>
      <c r="TQJ13" s="62"/>
      <c r="TQK13" s="62"/>
      <c r="TQL13" s="62"/>
      <c r="TQM13" s="62"/>
      <c r="TQN13" s="62"/>
      <c r="TQO13" s="62"/>
      <c r="TQP13" s="62"/>
      <c r="TQQ13" s="62"/>
      <c r="TQR13" s="62"/>
      <c r="TQS13" s="62"/>
      <c r="TQT13" s="62"/>
      <c r="TQU13" s="62"/>
      <c r="TQV13" s="62"/>
      <c r="TQW13" s="62"/>
      <c r="TQX13" s="62"/>
      <c r="TQY13" s="62"/>
      <c r="TQZ13" s="62"/>
      <c r="TRA13" s="62"/>
      <c r="TRB13" s="62"/>
      <c r="TRC13" s="62"/>
      <c r="TRD13" s="62"/>
      <c r="TRE13" s="62"/>
      <c r="TRF13" s="62"/>
      <c r="TRG13" s="62"/>
      <c r="TRH13" s="62"/>
      <c r="TRI13" s="62"/>
      <c r="TRJ13" s="62"/>
      <c r="TRK13" s="62"/>
      <c r="TRL13" s="62"/>
      <c r="TRM13" s="62"/>
      <c r="TRN13" s="62"/>
      <c r="TRO13" s="62"/>
      <c r="TRP13" s="62"/>
      <c r="TRQ13" s="62"/>
      <c r="TRR13" s="62"/>
      <c r="TRS13" s="62"/>
      <c r="TRT13" s="62"/>
      <c r="TRU13" s="62"/>
      <c r="TRV13" s="62"/>
      <c r="TRW13" s="62"/>
      <c r="TRX13" s="62"/>
      <c r="TRY13" s="62"/>
      <c r="TRZ13" s="62"/>
      <c r="TSA13" s="62"/>
      <c r="TSB13" s="62"/>
      <c r="TSC13" s="62"/>
      <c r="TSD13" s="62"/>
      <c r="TSE13" s="62"/>
      <c r="TSF13" s="62"/>
      <c r="TSG13" s="62"/>
      <c r="TSH13" s="62"/>
      <c r="TSI13" s="62"/>
      <c r="TSJ13" s="62"/>
      <c r="TSK13" s="62"/>
      <c r="TSL13" s="62"/>
      <c r="TSM13" s="62"/>
      <c r="TSN13" s="62"/>
      <c r="TSO13" s="62"/>
      <c r="TSP13" s="62"/>
      <c r="TSQ13" s="62"/>
      <c r="TSR13" s="62"/>
      <c r="TSS13" s="62"/>
      <c r="TST13" s="62"/>
      <c r="TSU13" s="62"/>
      <c r="TSV13" s="62"/>
      <c r="TSW13" s="62"/>
      <c r="TSX13" s="62"/>
      <c r="TSY13" s="62"/>
      <c r="TSZ13" s="62"/>
      <c r="TTA13" s="62"/>
      <c r="TTB13" s="62"/>
      <c r="TTC13" s="62"/>
      <c r="TTD13" s="62"/>
      <c r="TTE13" s="62"/>
      <c r="TTF13" s="62"/>
      <c r="TTG13" s="62"/>
      <c r="TTH13" s="62"/>
      <c r="TTI13" s="62"/>
      <c r="TTJ13" s="62"/>
      <c r="TTK13" s="62"/>
      <c r="TTL13" s="62"/>
      <c r="TTM13" s="62"/>
      <c r="TTN13" s="62"/>
      <c r="TTO13" s="62"/>
      <c r="TTP13" s="62"/>
      <c r="TTQ13" s="62"/>
      <c r="TTR13" s="62"/>
      <c r="TTS13" s="62"/>
      <c r="TTT13" s="62"/>
      <c r="TTU13" s="62"/>
      <c r="TTV13" s="62"/>
      <c r="TTW13" s="62"/>
      <c r="TTX13" s="62"/>
      <c r="TTY13" s="62"/>
      <c r="TTZ13" s="62"/>
      <c r="TUA13" s="62"/>
      <c r="TUB13" s="62"/>
      <c r="TUC13" s="62"/>
      <c r="TUD13" s="62"/>
      <c r="TUE13" s="62"/>
      <c r="TUF13" s="62"/>
      <c r="TUG13" s="62"/>
      <c r="TUH13" s="62"/>
      <c r="TUI13" s="62"/>
      <c r="TUJ13" s="62"/>
      <c r="TUK13" s="62"/>
      <c r="TUL13" s="62"/>
      <c r="TUM13" s="62"/>
      <c r="TUN13" s="62"/>
      <c r="TUO13" s="62"/>
      <c r="TUP13" s="62"/>
      <c r="TUQ13" s="62"/>
      <c r="TUR13" s="62"/>
      <c r="TUS13" s="62"/>
      <c r="TUT13" s="62"/>
      <c r="TUU13" s="62"/>
      <c r="TUV13" s="62"/>
      <c r="TUW13" s="62"/>
      <c r="TUX13" s="62"/>
      <c r="TUY13" s="62"/>
      <c r="TUZ13" s="62"/>
      <c r="TVA13" s="62"/>
      <c r="TVB13" s="62"/>
      <c r="TVC13" s="62"/>
      <c r="TVD13" s="62"/>
      <c r="TVE13" s="62"/>
      <c r="TVF13" s="62"/>
      <c r="TVG13" s="62"/>
      <c r="TVH13" s="62"/>
      <c r="TVI13" s="62"/>
      <c r="TVJ13" s="62"/>
      <c r="TVK13" s="62"/>
      <c r="TVL13" s="62"/>
      <c r="TVM13" s="62"/>
      <c r="TVN13" s="62"/>
      <c r="TVO13" s="62"/>
      <c r="TVP13" s="62"/>
      <c r="TVQ13" s="62"/>
      <c r="TVR13" s="62"/>
      <c r="TVS13" s="62"/>
      <c r="TVT13" s="62"/>
      <c r="TVU13" s="62"/>
      <c r="TVV13" s="62"/>
      <c r="TVW13" s="62"/>
      <c r="TVX13" s="62"/>
      <c r="TVY13" s="62"/>
      <c r="TVZ13" s="62"/>
      <c r="TWA13" s="62"/>
      <c r="TWB13" s="62"/>
      <c r="TWC13" s="62"/>
      <c r="TWD13" s="62"/>
      <c r="TWE13" s="62"/>
      <c r="TWF13" s="62"/>
      <c r="TWG13" s="62"/>
      <c r="TWH13" s="62"/>
      <c r="TWI13" s="62"/>
      <c r="TWJ13" s="62"/>
      <c r="TWK13" s="62"/>
      <c r="TWL13" s="62"/>
      <c r="TWM13" s="62"/>
      <c r="TWN13" s="62"/>
      <c r="TWO13" s="62"/>
      <c r="TWP13" s="62"/>
      <c r="TWQ13" s="62"/>
      <c r="TWR13" s="62"/>
      <c r="TWS13" s="62"/>
      <c r="TWT13" s="62"/>
      <c r="TWU13" s="62"/>
      <c r="TWV13" s="62"/>
      <c r="TWW13" s="62"/>
      <c r="TWX13" s="62"/>
      <c r="TWY13" s="62"/>
      <c r="TWZ13" s="62"/>
      <c r="TXA13" s="62"/>
      <c r="TXB13" s="62"/>
      <c r="TXC13" s="62"/>
      <c r="TXD13" s="62"/>
      <c r="TXE13" s="62"/>
      <c r="TXF13" s="62"/>
      <c r="TXG13" s="62"/>
      <c r="TXH13" s="62"/>
      <c r="TXI13" s="62"/>
      <c r="TXJ13" s="62"/>
      <c r="TXK13" s="62"/>
      <c r="TXL13" s="62"/>
      <c r="TXM13" s="62"/>
      <c r="TXN13" s="62"/>
      <c r="TXO13" s="62"/>
      <c r="TXP13" s="62"/>
      <c r="TXQ13" s="62"/>
      <c r="TXR13" s="62"/>
      <c r="TXS13" s="62"/>
      <c r="TXT13" s="62"/>
      <c r="TXU13" s="62"/>
      <c r="TXV13" s="62"/>
      <c r="TXW13" s="62"/>
      <c r="TXX13" s="62"/>
      <c r="TXY13" s="62"/>
      <c r="TXZ13" s="62"/>
      <c r="TYA13" s="62"/>
      <c r="TYB13" s="62"/>
      <c r="TYC13" s="62"/>
      <c r="TYD13" s="62"/>
      <c r="TYE13" s="62"/>
      <c r="TYF13" s="62"/>
      <c r="TYG13" s="62"/>
      <c r="TYH13" s="62"/>
      <c r="TYI13" s="62"/>
      <c r="TYJ13" s="62"/>
      <c r="TYK13" s="62"/>
      <c r="TYL13" s="62"/>
      <c r="TYM13" s="62"/>
      <c r="TYN13" s="62"/>
      <c r="TYO13" s="62"/>
      <c r="TYP13" s="62"/>
      <c r="TYQ13" s="62"/>
      <c r="TYR13" s="62"/>
      <c r="TYS13" s="62"/>
      <c r="TYT13" s="62"/>
      <c r="TYU13" s="62"/>
      <c r="TYV13" s="62"/>
      <c r="TYW13" s="62"/>
      <c r="TYX13" s="62"/>
      <c r="TYY13" s="62"/>
      <c r="TYZ13" s="62"/>
      <c r="TZA13" s="62"/>
      <c r="TZB13" s="62"/>
      <c r="TZC13" s="62"/>
      <c r="TZD13" s="62"/>
      <c r="TZE13" s="62"/>
      <c r="TZF13" s="62"/>
      <c r="TZG13" s="62"/>
      <c r="TZH13" s="62"/>
      <c r="TZI13" s="62"/>
      <c r="TZJ13" s="62"/>
      <c r="TZK13" s="62"/>
      <c r="TZL13" s="62"/>
      <c r="TZM13" s="62"/>
      <c r="TZN13" s="62"/>
      <c r="TZO13" s="62"/>
      <c r="TZP13" s="62"/>
      <c r="TZQ13" s="62"/>
      <c r="TZR13" s="62"/>
      <c r="TZS13" s="62"/>
      <c r="TZT13" s="62"/>
      <c r="TZU13" s="62"/>
      <c r="TZV13" s="62"/>
      <c r="TZW13" s="62"/>
      <c r="TZX13" s="62"/>
      <c r="TZY13" s="62"/>
      <c r="TZZ13" s="62"/>
      <c r="UAA13" s="62"/>
      <c r="UAB13" s="62"/>
      <c r="UAC13" s="62"/>
      <c r="UAD13" s="62"/>
      <c r="UAE13" s="62"/>
      <c r="UAF13" s="62"/>
      <c r="UAG13" s="62"/>
      <c r="UAH13" s="62"/>
      <c r="UAI13" s="62"/>
      <c r="UAJ13" s="62"/>
      <c r="UAK13" s="62"/>
      <c r="UAL13" s="62"/>
      <c r="UAM13" s="62"/>
      <c r="UAN13" s="62"/>
      <c r="UAO13" s="62"/>
      <c r="UAP13" s="62"/>
      <c r="UAQ13" s="62"/>
      <c r="UAR13" s="62"/>
      <c r="UAS13" s="62"/>
      <c r="UAT13" s="62"/>
      <c r="UAU13" s="62"/>
      <c r="UAV13" s="62"/>
      <c r="UAW13" s="62"/>
      <c r="UAX13" s="62"/>
      <c r="UAY13" s="62"/>
      <c r="UAZ13" s="62"/>
      <c r="UBA13" s="62"/>
      <c r="UBB13" s="62"/>
      <c r="UBC13" s="62"/>
      <c r="UBD13" s="62"/>
      <c r="UBE13" s="62"/>
      <c r="UBF13" s="62"/>
      <c r="UBG13" s="62"/>
      <c r="UBH13" s="62"/>
      <c r="UBI13" s="62"/>
      <c r="UBJ13" s="62"/>
      <c r="UBK13" s="62"/>
      <c r="UBL13" s="62"/>
      <c r="UBM13" s="62"/>
      <c r="UBN13" s="62"/>
      <c r="UBO13" s="62"/>
      <c r="UBP13" s="62"/>
      <c r="UBQ13" s="62"/>
      <c r="UBR13" s="62"/>
      <c r="UBS13" s="62"/>
      <c r="UBT13" s="62"/>
      <c r="UBU13" s="62"/>
      <c r="UBV13" s="62"/>
      <c r="UBW13" s="62"/>
      <c r="UBX13" s="62"/>
      <c r="UBY13" s="62"/>
      <c r="UBZ13" s="62"/>
      <c r="UCA13" s="62"/>
      <c r="UCB13" s="62"/>
      <c r="UCC13" s="62"/>
      <c r="UCD13" s="62"/>
      <c r="UCE13" s="62"/>
      <c r="UCF13" s="62"/>
      <c r="UCG13" s="62"/>
      <c r="UCH13" s="62"/>
      <c r="UCI13" s="62"/>
      <c r="UCJ13" s="62"/>
      <c r="UCK13" s="62"/>
      <c r="UCL13" s="62"/>
      <c r="UCM13" s="62"/>
      <c r="UCN13" s="62"/>
      <c r="UCO13" s="62"/>
      <c r="UCP13" s="62"/>
      <c r="UCQ13" s="62"/>
      <c r="UCR13" s="62"/>
      <c r="UCS13" s="62"/>
      <c r="UCT13" s="62"/>
      <c r="UCU13" s="62"/>
      <c r="UCV13" s="62"/>
      <c r="UCW13" s="62"/>
      <c r="UCX13" s="62"/>
      <c r="UCY13" s="62"/>
      <c r="UCZ13" s="62"/>
      <c r="UDA13" s="62"/>
      <c r="UDB13" s="62"/>
      <c r="UDC13" s="62"/>
      <c r="UDD13" s="62"/>
      <c r="UDE13" s="62"/>
      <c r="UDF13" s="62"/>
      <c r="UDG13" s="62"/>
      <c r="UDH13" s="62"/>
      <c r="UDI13" s="62"/>
      <c r="UDJ13" s="62"/>
      <c r="UDK13" s="62"/>
      <c r="UDL13" s="62"/>
      <c r="UDM13" s="62"/>
      <c r="UDN13" s="62"/>
      <c r="UDO13" s="62"/>
      <c r="UDP13" s="62"/>
      <c r="UDQ13" s="62"/>
      <c r="UDR13" s="62"/>
      <c r="UDS13" s="62"/>
      <c r="UDT13" s="62"/>
      <c r="UDU13" s="62"/>
      <c r="UDV13" s="62"/>
      <c r="UDW13" s="62"/>
      <c r="UDX13" s="62"/>
      <c r="UDY13" s="62"/>
      <c r="UDZ13" s="62"/>
      <c r="UEA13" s="62"/>
      <c r="UEB13" s="62"/>
      <c r="UEC13" s="62"/>
      <c r="UED13" s="62"/>
      <c r="UEE13" s="62"/>
      <c r="UEF13" s="62"/>
      <c r="UEG13" s="62"/>
      <c r="UEH13" s="62"/>
      <c r="UEI13" s="62"/>
      <c r="UEJ13" s="62"/>
      <c r="UEK13" s="62"/>
      <c r="UEL13" s="62"/>
      <c r="UEM13" s="62"/>
      <c r="UEN13" s="62"/>
      <c r="UEO13" s="62"/>
      <c r="UEP13" s="62"/>
      <c r="UEQ13" s="62"/>
      <c r="UER13" s="62"/>
      <c r="UES13" s="62"/>
      <c r="UET13" s="62"/>
      <c r="UEU13" s="62"/>
      <c r="UEV13" s="62"/>
      <c r="UEW13" s="62"/>
      <c r="UEX13" s="62"/>
      <c r="UEY13" s="62"/>
      <c r="UEZ13" s="62"/>
      <c r="UFA13" s="62"/>
      <c r="UFB13" s="62"/>
      <c r="UFC13" s="62"/>
      <c r="UFD13" s="62"/>
      <c r="UFE13" s="62"/>
      <c r="UFF13" s="62"/>
      <c r="UFG13" s="62"/>
      <c r="UFH13" s="62"/>
      <c r="UFI13" s="62"/>
      <c r="UFJ13" s="62"/>
      <c r="UFK13" s="62"/>
      <c r="UFL13" s="62"/>
      <c r="UFM13" s="62"/>
      <c r="UFN13" s="62"/>
      <c r="UFO13" s="62"/>
      <c r="UFP13" s="62"/>
      <c r="UFQ13" s="62"/>
      <c r="UFR13" s="62"/>
      <c r="UFS13" s="62"/>
      <c r="UFT13" s="62"/>
      <c r="UFU13" s="62"/>
      <c r="UFV13" s="62"/>
      <c r="UFW13" s="62"/>
      <c r="UFX13" s="62"/>
      <c r="UFY13" s="62"/>
      <c r="UFZ13" s="62"/>
      <c r="UGA13" s="62"/>
      <c r="UGB13" s="62"/>
      <c r="UGC13" s="62"/>
      <c r="UGD13" s="62"/>
      <c r="UGE13" s="62"/>
      <c r="UGF13" s="62"/>
      <c r="UGG13" s="62"/>
      <c r="UGH13" s="62"/>
      <c r="UGI13" s="62"/>
      <c r="UGJ13" s="62"/>
      <c r="UGK13" s="62"/>
      <c r="UGL13" s="62"/>
      <c r="UGM13" s="62"/>
      <c r="UGN13" s="62"/>
      <c r="UGO13" s="62"/>
      <c r="UGP13" s="62"/>
      <c r="UGQ13" s="62"/>
      <c r="UGR13" s="62"/>
      <c r="UGS13" s="62"/>
      <c r="UGT13" s="62"/>
      <c r="UGU13" s="62"/>
      <c r="UGV13" s="62"/>
      <c r="UGW13" s="62"/>
      <c r="UGX13" s="62"/>
      <c r="UGY13" s="62"/>
      <c r="UGZ13" s="62"/>
      <c r="UHA13" s="62"/>
      <c r="UHB13" s="62"/>
      <c r="UHC13" s="62"/>
      <c r="UHD13" s="62"/>
      <c r="UHE13" s="62"/>
      <c r="UHF13" s="62"/>
      <c r="UHG13" s="62"/>
      <c r="UHH13" s="62"/>
      <c r="UHI13" s="62"/>
      <c r="UHJ13" s="62"/>
      <c r="UHK13" s="62"/>
      <c r="UHL13" s="62"/>
      <c r="UHM13" s="62"/>
      <c r="UHN13" s="62"/>
      <c r="UHO13" s="62"/>
      <c r="UHP13" s="62"/>
      <c r="UHQ13" s="62"/>
      <c r="UHR13" s="62"/>
      <c r="UHS13" s="62"/>
      <c r="UHT13" s="62"/>
      <c r="UHU13" s="62"/>
      <c r="UHV13" s="62"/>
      <c r="UHW13" s="62"/>
      <c r="UHX13" s="62"/>
      <c r="UHY13" s="62"/>
      <c r="UHZ13" s="62"/>
      <c r="UIA13" s="62"/>
      <c r="UIB13" s="62"/>
      <c r="UIC13" s="62"/>
      <c r="UID13" s="62"/>
      <c r="UIE13" s="62"/>
      <c r="UIF13" s="62"/>
      <c r="UIG13" s="62"/>
      <c r="UIH13" s="62"/>
      <c r="UII13" s="62"/>
      <c r="UIJ13" s="62"/>
      <c r="UIK13" s="62"/>
      <c r="UIL13" s="62"/>
      <c r="UIM13" s="62"/>
      <c r="UIN13" s="62"/>
      <c r="UIO13" s="62"/>
      <c r="UIP13" s="62"/>
      <c r="UIQ13" s="62"/>
      <c r="UIR13" s="62"/>
      <c r="UIS13" s="62"/>
      <c r="UIT13" s="62"/>
      <c r="UIU13" s="62"/>
      <c r="UIV13" s="62"/>
      <c r="UIW13" s="62"/>
      <c r="UIX13" s="62"/>
      <c r="UIY13" s="62"/>
      <c r="UIZ13" s="62"/>
      <c r="UJA13" s="62"/>
      <c r="UJB13" s="62"/>
      <c r="UJC13" s="62"/>
      <c r="UJD13" s="62"/>
      <c r="UJE13" s="62"/>
      <c r="UJF13" s="62"/>
      <c r="UJG13" s="62"/>
      <c r="UJH13" s="62"/>
      <c r="UJI13" s="62"/>
      <c r="UJJ13" s="62"/>
      <c r="UJK13" s="62"/>
      <c r="UJL13" s="62"/>
      <c r="UJM13" s="62"/>
      <c r="UJN13" s="62"/>
      <c r="UJO13" s="62"/>
      <c r="UJP13" s="62"/>
      <c r="UJQ13" s="62"/>
      <c r="UJR13" s="62"/>
      <c r="UJS13" s="62"/>
      <c r="UJT13" s="62"/>
      <c r="UJU13" s="62"/>
      <c r="UJV13" s="62"/>
      <c r="UJW13" s="62"/>
      <c r="UJX13" s="62"/>
      <c r="UJY13" s="62"/>
      <c r="UJZ13" s="62"/>
      <c r="UKA13" s="62"/>
      <c r="UKB13" s="62"/>
      <c r="UKC13" s="62"/>
      <c r="UKD13" s="62"/>
      <c r="UKE13" s="62"/>
      <c r="UKF13" s="62"/>
      <c r="UKG13" s="62"/>
      <c r="UKH13" s="62"/>
      <c r="UKI13" s="62"/>
      <c r="UKJ13" s="62"/>
      <c r="UKK13" s="62"/>
      <c r="UKL13" s="62"/>
      <c r="UKM13" s="62"/>
      <c r="UKN13" s="62"/>
      <c r="UKO13" s="62"/>
      <c r="UKP13" s="62"/>
      <c r="UKQ13" s="62"/>
      <c r="UKR13" s="62"/>
      <c r="UKS13" s="62"/>
      <c r="UKT13" s="62"/>
      <c r="UKU13" s="62"/>
      <c r="UKV13" s="62"/>
      <c r="UKW13" s="62"/>
      <c r="UKX13" s="62"/>
      <c r="UKY13" s="62"/>
      <c r="UKZ13" s="62"/>
      <c r="ULA13" s="62"/>
      <c r="ULB13" s="62"/>
      <c r="ULC13" s="62"/>
      <c r="ULD13" s="62"/>
      <c r="ULE13" s="62"/>
      <c r="ULF13" s="62"/>
      <c r="ULG13" s="62"/>
      <c r="ULH13" s="62"/>
      <c r="ULI13" s="62"/>
      <c r="ULJ13" s="62"/>
      <c r="ULK13" s="62"/>
      <c r="ULL13" s="62"/>
      <c r="ULM13" s="62"/>
      <c r="ULN13" s="62"/>
      <c r="ULO13" s="62"/>
      <c r="ULP13" s="62"/>
      <c r="ULQ13" s="62"/>
      <c r="ULR13" s="62"/>
      <c r="ULS13" s="62"/>
      <c r="ULT13" s="62"/>
      <c r="ULU13" s="62"/>
      <c r="ULV13" s="62"/>
      <c r="ULW13" s="62"/>
      <c r="ULX13" s="62"/>
      <c r="ULY13" s="62"/>
      <c r="ULZ13" s="62"/>
      <c r="UMA13" s="62"/>
      <c r="UMB13" s="62"/>
      <c r="UMC13" s="62"/>
      <c r="UMD13" s="62"/>
      <c r="UME13" s="62"/>
      <c r="UMF13" s="62"/>
      <c r="UMG13" s="62"/>
      <c r="UMH13" s="62"/>
      <c r="UMI13" s="62"/>
      <c r="UMJ13" s="62"/>
      <c r="UMK13" s="62"/>
      <c r="UML13" s="62"/>
      <c r="UMM13" s="62"/>
      <c r="UMN13" s="62"/>
      <c r="UMO13" s="62"/>
      <c r="UMP13" s="62"/>
      <c r="UMQ13" s="62"/>
      <c r="UMR13" s="62"/>
      <c r="UMS13" s="62"/>
      <c r="UMT13" s="62"/>
      <c r="UMU13" s="62"/>
      <c r="UMV13" s="62"/>
      <c r="UMW13" s="62"/>
      <c r="UMX13" s="62"/>
      <c r="UMY13" s="62"/>
      <c r="UMZ13" s="62"/>
      <c r="UNA13" s="62"/>
      <c r="UNB13" s="62"/>
      <c r="UNC13" s="62"/>
      <c r="UND13" s="62"/>
      <c r="UNE13" s="62"/>
      <c r="UNF13" s="62"/>
      <c r="UNG13" s="62"/>
      <c r="UNH13" s="62"/>
      <c r="UNI13" s="62"/>
      <c r="UNJ13" s="62"/>
      <c r="UNK13" s="62"/>
      <c r="UNL13" s="62"/>
      <c r="UNM13" s="62"/>
      <c r="UNN13" s="62"/>
      <c r="UNO13" s="62"/>
      <c r="UNP13" s="62"/>
      <c r="UNQ13" s="62"/>
      <c r="UNR13" s="62"/>
      <c r="UNS13" s="62"/>
      <c r="UNT13" s="62"/>
      <c r="UNU13" s="62"/>
      <c r="UNV13" s="62"/>
      <c r="UNW13" s="62"/>
      <c r="UNX13" s="62"/>
      <c r="UNY13" s="62"/>
      <c r="UNZ13" s="62"/>
      <c r="UOA13" s="62"/>
      <c r="UOB13" s="62"/>
      <c r="UOC13" s="62"/>
      <c r="UOD13" s="62"/>
      <c r="UOE13" s="62"/>
      <c r="UOF13" s="62"/>
      <c r="UOG13" s="62"/>
      <c r="UOH13" s="62"/>
      <c r="UOI13" s="62"/>
      <c r="UOJ13" s="62"/>
      <c r="UOK13" s="62"/>
      <c r="UOL13" s="62"/>
      <c r="UOM13" s="62"/>
      <c r="UON13" s="62"/>
      <c r="UOO13" s="62"/>
      <c r="UOP13" s="62"/>
      <c r="UOQ13" s="62"/>
      <c r="UOR13" s="62"/>
      <c r="UOS13" s="62"/>
      <c r="UOT13" s="62"/>
      <c r="UOU13" s="62"/>
      <c r="UOV13" s="62"/>
      <c r="UOW13" s="62"/>
      <c r="UOX13" s="62"/>
      <c r="UOY13" s="62"/>
      <c r="UOZ13" s="62"/>
      <c r="UPA13" s="62"/>
      <c r="UPB13" s="62"/>
      <c r="UPC13" s="62"/>
      <c r="UPD13" s="62"/>
      <c r="UPE13" s="62"/>
      <c r="UPF13" s="62"/>
      <c r="UPG13" s="62"/>
      <c r="UPH13" s="62"/>
      <c r="UPI13" s="62"/>
      <c r="UPJ13" s="62"/>
      <c r="UPK13" s="62"/>
      <c r="UPL13" s="62"/>
      <c r="UPM13" s="62"/>
      <c r="UPN13" s="62"/>
      <c r="UPO13" s="62"/>
      <c r="UPP13" s="62"/>
      <c r="UPQ13" s="62"/>
      <c r="UPR13" s="62"/>
      <c r="UPS13" s="62"/>
      <c r="UPT13" s="62"/>
      <c r="UPU13" s="62"/>
      <c r="UPV13" s="62"/>
      <c r="UPW13" s="62"/>
      <c r="UPX13" s="62"/>
      <c r="UPY13" s="62"/>
      <c r="UPZ13" s="62"/>
      <c r="UQA13" s="62"/>
      <c r="UQB13" s="62"/>
      <c r="UQC13" s="62"/>
      <c r="UQD13" s="62"/>
      <c r="UQE13" s="62"/>
      <c r="UQF13" s="62"/>
      <c r="UQG13" s="62"/>
      <c r="UQH13" s="62"/>
      <c r="UQI13" s="62"/>
      <c r="UQJ13" s="62"/>
      <c r="UQK13" s="62"/>
      <c r="UQL13" s="62"/>
      <c r="UQM13" s="62"/>
      <c r="UQN13" s="62"/>
      <c r="UQO13" s="62"/>
      <c r="UQP13" s="62"/>
      <c r="UQQ13" s="62"/>
      <c r="UQR13" s="62"/>
      <c r="UQS13" s="62"/>
      <c r="UQT13" s="62"/>
      <c r="UQU13" s="62"/>
      <c r="UQV13" s="62"/>
      <c r="UQW13" s="62"/>
      <c r="UQX13" s="62"/>
      <c r="UQY13" s="62"/>
      <c r="UQZ13" s="62"/>
      <c r="URA13" s="62"/>
      <c r="URB13" s="62"/>
      <c r="URC13" s="62"/>
      <c r="URD13" s="62"/>
      <c r="URE13" s="62"/>
      <c r="URF13" s="62"/>
      <c r="URG13" s="62"/>
      <c r="URH13" s="62"/>
      <c r="URI13" s="62"/>
      <c r="URJ13" s="62"/>
      <c r="URK13" s="62"/>
      <c r="URL13" s="62"/>
      <c r="URM13" s="62"/>
      <c r="URN13" s="62"/>
      <c r="URO13" s="62"/>
      <c r="URP13" s="62"/>
      <c r="URQ13" s="62"/>
      <c r="URR13" s="62"/>
      <c r="URS13" s="62"/>
      <c r="URT13" s="62"/>
      <c r="URU13" s="62"/>
      <c r="URV13" s="62"/>
      <c r="URW13" s="62"/>
      <c r="URX13" s="62"/>
      <c r="URY13" s="62"/>
      <c r="URZ13" s="62"/>
      <c r="USA13" s="62"/>
      <c r="USB13" s="62"/>
      <c r="USC13" s="62"/>
      <c r="USD13" s="62"/>
      <c r="USE13" s="62"/>
      <c r="USF13" s="62"/>
      <c r="USG13" s="62"/>
      <c r="USH13" s="62"/>
      <c r="USI13" s="62"/>
      <c r="USJ13" s="62"/>
      <c r="USK13" s="62"/>
      <c r="USL13" s="62"/>
      <c r="USM13" s="62"/>
      <c r="USN13" s="62"/>
      <c r="USO13" s="62"/>
      <c r="USP13" s="62"/>
      <c r="USQ13" s="62"/>
      <c r="USR13" s="62"/>
      <c r="USS13" s="62"/>
      <c r="UST13" s="62"/>
      <c r="USU13" s="62"/>
      <c r="USV13" s="62"/>
      <c r="USW13" s="62"/>
      <c r="USX13" s="62"/>
      <c r="USY13" s="62"/>
      <c r="USZ13" s="62"/>
      <c r="UTA13" s="62"/>
      <c r="UTB13" s="62"/>
      <c r="UTC13" s="62"/>
      <c r="UTD13" s="62"/>
      <c r="UTE13" s="62"/>
      <c r="UTF13" s="62"/>
      <c r="UTG13" s="62"/>
      <c r="UTH13" s="62"/>
      <c r="UTI13" s="62"/>
      <c r="UTJ13" s="62"/>
      <c r="UTK13" s="62"/>
      <c r="UTL13" s="62"/>
      <c r="UTM13" s="62"/>
      <c r="UTN13" s="62"/>
      <c r="UTO13" s="62"/>
      <c r="UTP13" s="62"/>
      <c r="UTQ13" s="62"/>
      <c r="UTR13" s="62"/>
      <c r="UTS13" s="62"/>
      <c r="UTT13" s="62"/>
      <c r="UTU13" s="62"/>
      <c r="UTV13" s="62"/>
      <c r="UTW13" s="62"/>
      <c r="UTX13" s="62"/>
      <c r="UTY13" s="62"/>
      <c r="UTZ13" s="62"/>
      <c r="UUA13" s="62"/>
      <c r="UUB13" s="62"/>
      <c r="UUC13" s="62"/>
      <c r="UUD13" s="62"/>
      <c r="UUE13" s="62"/>
      <c r="UUF13" s="62"/>
      <c r="UUG13" s="62"/>
      <c r="UUH13" s="62"/>
      <c r="UUI13" s="62"/>
      <c r="UUJ13" s="62"/>
      <c r="UUK13" s="62"/>
      <c r="UUL13" s="62"/>
      <c r="UUM13" s="62"/>
      <c r="UUN13" s="62"/>
      <c r="UUO13" s="62"/>
      <c r="UUP13" s="62"/>
      <c r="UUQ13" s="62"/>
      <c r="UUR13" s="62"/>
      <c r="UUS13" s="62"/>
      <c r="UUT13" s="62"/>
      <c r="UUU13" s="62"/>
      <c r="UUV13" s="62"/>
      <c r="UUW13" s="62"/>
      <c r="UUX13" s="62"/>
      <c r="UUY13" s="62"/>
      <c r="UUZ13" s="62"/>
      <c r="UVA13" s="62"/>
      <c r="UVB13" s="62"/>
      <c r="UVC13" s="62"/>
      <c r="UVD13" s="62"/>
      <c r="UVE13" s="62"/>
      <c r="UVF13" s="62"/>
      <c r="UVG13" s="62"/>
      <c r="UVH13" s="62"/>
      <c r="UVI13" s="62"/>
      <c r="UVJ13" s="62"/>
      <c r="UVK13" s="62"/>
      <c r="UVL13" s="62"/>
      <c r="UVM13" s="62"/>
      <c r="UVN13" s="62"/>
      <c r="UVO13" s="62"/>
      <c r="UVP13" s="62"/>
      <c r="UVQ13" s="62"/>
      <c r="UVR13" s="62"/>
      <c r="UVS13" s="62"/>
      <c r="UVT13" s="62"/>
      <c r="UVU13" s="62"/>
      <c r="UVV13" s="62"/>
      <c r="UVW13" s="62"/>
      <c r="UVX13" s="62"/>
      <c r="UVY13" s="62"/>
      <c r="UVZ13" s="62"/>
      <c r="UWA13" s="62"/>
      <c r="UWB13" s="62"/>
      <c r="UWC13" s="62"/>
      <c r="UWD13" s="62"/>
      <c r="UWE13" s="62"/>
      <c r="UWF13" s="62"/>
      <c r="UWG13" s="62"/>
      <c r="UWH13" s="62"/>
      <c r="UWI13" s="62"/>
      <c r="UWJ13" s="62"/>
      <c r="UWK13" s="62"/>
      <c r="UWL13" s="62"/>
      <c r="UWM13" s="62"/>
      <c r="UWN13" s="62"/>
      <c r="UWO13" s="62"/>
      <c r="UWP13" s="62"/>
      <c r="UWQ13" s="62"/>
      <c r="UWR13" s="62"/>
      <c r="UWS13" s="62"/>
      <c r="UWT13" s="62"/>
      <c r="UWU13" s="62"/>
      <c r="UWV13" s="62"/>
      <c r="UWW13" s="62"/>
      <c r="UWX13" s="62"/>
      <c r="UWY13" s="62"/>
      <c r="UWZ13" s="62"/>
      <c r="UXA13" s="62"/>
      <c r="UXB13" s="62"/>
      <c r="UXC13" s="62"/>
      <c r="UXD13" s="62"/>
      <c r="UXE13" s="62"/>
      <c r="UXF13" s="62"/>
      <c r="UXG13" s="62"/>
      <c r="UXH13" s="62"/>
      <c r="UXI13" s="62"/>
      <c r="UXJ13" s="62"/>
      <c r="UXK13" s="62"/>
      <c r="UXL13" s="62"/>
      <c r="UXM13" s="62"/>
      <c r="UXN13" s="62"/>
      <c r="UXO13" s="62"/>
      <c r="UXP13" s="62"/>
      <c r="UXQ13" s="62"/>
      <c r="UXR13" s="62"/>
      <c r="UXS13" s="62"/>
      <c r="UXT13" s="62"/>
      <c r="UXU13" s="62"/>
      <c r="UXV13" s="62"/>
      <c r="UXW13" s="62"/>
      <c r="UXX13" s="62"/>
      <c r="UXY13" s="62"/>
      <c r="UXZ13" s="62"/>
      <c r="UYA13" s="62"/>
      <c r="UYB13" s="62"/>
      <c r="UYC13" s="62"/>
      <c r="UYD13" s="62"/>
      <c r="UYE13" s="62"/>
      <c r="UYF13" s="62"/>
      <c r="UYG13" s="62"/>
      <c r="UYH13" s="62"/>
      <c r="UYI13" s="62"/>
      <c r="UYJ13" s="62"/>
      <c r="UYK13" s="62"/>
      <c r="UYL13" s="62"/>
      <c r="UYM13" s="62"/>
      <c r="UYN13" s="62"/>
      <c r="UYO13" s="62"/>
      <c r="UYP13" s="62"/>
      <c r="UYQ13" s="62"/>
      <c r="UYR13" s="62"/>
      <c r="UYS13" s="62"/>
      <c r="UYT13" s="62"/>
      <c r="UYU13" s="62"/>
      <c r="UYV13" s="62"/>
      <c r="UYW13" s="62"/>
      <c r="UYX13" s="62"/>
      <c r="UYY13" s="62"/>
      <c r="UYZ13" s="62"/>
      <c r="UZA13" s="62"/>
      <c r="UZB13" s="62"/>
      <c r="UZC13" s="62"/>
      <c r="UZD13" s="62"/>
      <c r="UZE13" s="62"/>
      <c r="UZF13" s="62"/>
      <c r="UZG13" s="62"/>
      <c r="UZH13" s="62"/>
      <c r="UZI13" s="62"/>
      <c r="UZJ13" s="62"/>
      <c r="UZK13" s="62"/>
      <c r="UZL13" s="62"/>
      <c r="UZM13" s="62"/>
      <c r="UZN13" s="62"/>
      <c r="UZO13" s="62"/>
      <c r="UZP13" s="62"/>
      <c r="UZQ13" s="62"/>
      <c r="UZR13" s="62"/>
      <c r="UZS13" s="62"/>
      <c r="UZT13" s="62"/>
      <c r="UZU13" s="62"/>
      <c r="UZV13" s="62"/>
      <c r="UZW13" s="62"/>
      <c r="UZX13" s="62"/>
      <c r="UZY13" s="62"/>
      <c r="UZZ13" s="62"/>
      <c r="VAA13" s="62"/>
      <c r="VAB13" s="62"/>
      <c r="VAC13" s="62"/>
      <c r="VAD13" s="62"/>
      <c r="VAE13" s="62"/>
      <c r="VAF13" s="62"/>
      <c r="VAG13" s="62"/>
      <c r="VAH13" s="62"/>
      <c r="VAI13" s="62"/>
      <c r="VAJ13" s="62"/>
      <c r="VAK13" s="62"/>
      <c r="VAL13" s="62"/>
      <c r="VAM13" s="62"/>
      <c r="VAN13" s="62"/>
      <c r="VAO13" s="62"/>
      <c r="VAP13" s="62"/>
      <c r="VAQ13" s="62"/>
      <c r="VAR13" s="62"/>
      <c r="VAS13" s="62"/>
      <c r="VAT13" s="62"/>
      <c r="VAU13" s="62"/>
      <c r="VAV13" s="62"/>
      <c r="VAW13" s="62"/>
      <c r="VAX13" s="62"/>
      <c r="VAY13" s="62"/>
      <c r="VAZ13" s="62"/>
      <c r="VBA13" s="62"/>
      <c r="VBB13" s="62"/>
      <c r="VBC13" s="62"/>
      <c r="VBD13" s="62"/>
      <c r="VBE13" s="62"/>
      <c r="VBF13" s="62"/>
      <c r="VBG13" s="62"/>
      <c r="VBH13" s="62"/>
      <c r="VBI13" s="62"/>
      <c r="VBJ13" s="62"/>
      <c r="VBK13" s="62"/>
      <c r="VBL13" s="62"/>
      <c r="VBM13" s="62"/>
      <c r="VBN13" s="62"/>
      <c r="VBO13" s="62"/>
      <c r="VBP13" s="62"/>
      <c r="VBQ13" s="62"/>
      <c r="VBR13" s="62"/>
      <c r="VBS13" s="62"/>
      <c r="VBT13" s="62"/>
      <c r="VBU13" s="62"/>
      <c r="VBV13" s="62"/>
      <c r="VBW13" s="62"/>
      <c r="VBX13" s="62"/>
      <c r="VBY13" s="62"/>
      <c r="VBZ13" s="62"/>
      <c r="VCA13" s="62"/>
      <c r="VCB13" s="62"/>
      <c r="VCC13" s="62"/>
      <c r="VCD13" s="62"/>
      <c r="VCE13" s="62"/>
      <c r="VCF13" s="62"/>
      <c r="VCG13" s="62"/>
      <c r="VCH13" s="62"/>
      <c r="VCI13" s="62"/>
      <c r="VCJ13" s="62"/>
      <c r="VCK13" s="62"/>
      <c r="VCL13" s="62"/>
      <c r="VCM13" s="62"/>
      <c r="VCN13" s="62"/>
      <c r="VCO13" s="62"/>
      <c r="VCP13" s="62"/>
      <c r="VCQ13" s="62"/>
      <c r="VCR13" s="62"/>
      <c r="VCS13" s="62"/>
      <c r="VCT13" s="62"/>
      <c r="VCU13" s="62"/>
      <c r="VCV13" s="62"/>
      <c r="VCW13" s="62"/>
      <c r="VCX13" s="62"/>
      <c r="VCY13" s="62"/>
      <c r="VCZ13" s="62"/>
      <c r="VDA13" s="62"/>
      <c r="VDB13" s="62"/>
      <c r="VDC13" s="62"/>
      <c r="VDD13" s="62"/>
      <c r="VDE13" s="62"/>
      <c r="VDF13" s="62"/>
      <c r="VDG13" s="62"/>
      <c r="VDH13" s="62"/>
      <c r="VDI13" s="62"/>
      <c r="VDJ13" s="62"/>
      <c r="VDK13" s="62"/>
      <c r="VDL13" s="62"/>
      <c r="VDM13" s="62"/>
      <c r="VDN13" s="62"/>
      <c r="VDO13" s="62"/>
      <c r="VDP13" s="62"/>
      <c r="VDQ13" s="62"/>
      <c r="VDR13" s="62"/>
      <c r="VDS13" s="62"/>
      <c r="VDT13" s="62"/>
      <c r="VDU13" s="62"/>
      <c r="VDV13" s="62"/>
      <c r="VDW13" s="62"/>
      <c r="VDX13" s="62"/>
      <c r="VDY13" s="62"/>
      <c r="VDZ13" s="62"/>
      <c r="VEA13" s="62"/>
      <c r="VEB13" s="62"/>
      <c r="VEC13" s="62"/>
      <c r="VED13" s="62"/>
      <c r="VEE13" s="62"/>
      <c r="VEF13" s="62"/>
      <c r="VEG13" s="62"/>
      <c r="VEH13" s="62"/>
      <c r="VEI13" s="62"/>
      <c r="VEJ13" s="62"/>
      <c r="VEK13" s="62"/>
      <c r="VEL13" s="62"/>
      <c r="VEM13" s="62"/>
      <c r="VEN13" s="62"/>
      <c r="VEO13" s="62"/>
      <c r="VEP13" s="62"/>
      <c r="VEQ13" s="62"/>
      <c r="VER13" s="62"/>
      <c r="VES13" s="62"/>
      <c r="VET13" s="62"/>
      <c r="VEU13" s="62"/>
      <c r="VEV13" s="62"/>
      <c r="VEW13" s="62"/>
      <c r="VEX13" s="62"/>
      <c r="VEY13" s="62"/>
      <c r="VEZ13" s="62"/>
      <c r="VFA13" s="62"/>
      <c r="VFB13" s="62"/>
      <c r="VFC13" s="62"/>
      <c r="VFD13" s="62"/>
      <c r="VFE13" s="62"/>
      <c r="VFF13" s="62"/>
      <c r="VFG13" s="62"/>
      <c r="VFH13" s="62"/>
      <c r="VFI13" s="62"/>
      <c r="VFJ13" s="62"/>
      <c r="VFK13" s="62"/>
      <c r="VFL13" s="62"/>
      <c r="VFM13" s="62"/>
      <c r="VFN13" s="62"/>
      <c r="VFO13" s="62"/>
      <c r="VFP13" s="62"/>
      <c r="VFQ13" s="62"/>
      <c r="VFR13" s="62"/>
      <c r="VFS13" s="62"/>
      <c r="VFT13" s="62"/>
      <c r="VFU13" s="62"/>
      <c r="VFV13" s="62"/>
      <c r="VFW13" s="62"/>
      <c r="VFX13" s="62"/>
      <c r="VFY13" s="62"/>
      <c r="VFZ13" s="62"/>
      <c r="VGA13" s="62"/>
      <c r="VGB13" s="62"/>
      <c r="VGC13" s="62"/>
      <c r="VGD13" s="62"/>
      <c r="VGE13" s="62"/>
      <c r="VGF13" s="62"/>
      <c r="VGG13" s="62"/>
      <c r="VGH13" s="62"/>
      <c r="VGI13" s="62"/>
      <c r="VGJ13" s="62"/>
      <c r="VGK13" s="62"/>
      <c r="VGL13" s="62"/>
      <c r="VGM13" s="62"/>
      <c r="VGN13" s="62"/>
      <c r="VGO13" s="62"/>
      <c r="VGP13" s="62"/>
      <c r="VGQ13" s="62"/>
      <c r="VGR13" s="62"/>
      <c r="VGS13" s="62"/>
      <c r="VGT13" s="62"/>
      <c r="VGU13" s="62"/>
      <c r="VGV13" s="62"/>
      <c r="VGW13" s="62"/>
      <c r="VGX13" s="62"/>
      <c r="VGY13" s="62"/>
      <c r="VGZ13" s="62"/>
      <c r="VHA13" s="62"/>
      <c r="VHB13" s="62"/>
      <c r="VHC13" s="62"/>
      <c r="VHD13" s="62"/>
      <c r="VHE13" s="62"/>
      <c r="VHF13" s="62"/>
      <c r="VHG13" s="62"/>
      <c r="VHH13" s="62"/>
      <c r="VHI13" s="62"/>
      <c r="VHJ13" s="62"/>
      <c r="VHK13" s="62"/>
      <c r="VHL13" s="62"/>
      <c r="VHM13" s="62"/>
      <c r="VHN13" s="62"/>
      <c r="VHO13" s="62"/>
      <c r="VHP13" s="62"/>
      <c r="VHQ13" s="62"/>
      <c r="VHR13" s="62"/>
      <c r="VHS13" s="62"/>
      <c r="VHT13" s="62"/>
      <c r="VHU13" s="62"/>
      <c r="VHV13" s="62"/>
      <c r="VHW13" s="62"/>
      <c r="VHX13" s="62"/>
      <c r="VHY13" s="62"/>
      <c r="VHZ13" s="62"/>
      <c r="VIA13" s="62"/>
      <c r="VIB13" s="62"/>
      <c r="VIC13" s="62"/>
      <c r="VID13" s="62"/>
      <c r="VIE13" s="62"/>
      <c r="VIF13" s="62"/>
      <c r="VIG13" s="62"/>
      <c r="VIH13" s="62"/>
      <c r="VII13" s="62"/>
      <c r="VIJ13" s="62"/>
      <c r="VIK13" s="62"/>
      <c r="VIL13" s="62"/>
      <c r="VIM13" s="62"/>
      <c r="VIN13" s="62"/>
      <c r="VIO13" s="62"/>
      <c r="VIP13" s="62"/>
      <c r="VIQ13" s="62"/>
      <c r="VIR13" s="62"/>
      <c r="VIS13" s="62"/>
      <c r="VIT13" s="62"/>
      <c r="VIU13" s="62"/>
      <c r="VIV13" s="62"/>
      <c r="VIW13" s="62"/>
      <c r="VIX13" s="62"/>
      <c r="VIY13" s="62"/>
      <c r="VIZ13" s="62"/>
      <c r="VJA13" s="62"/>
      <c r="VJB13" s="62"/>
      <c r="VJC13" s="62"/>
      <c r="VJD13" s="62"/>
      <c r="VJE13" s="62"/>
      <c r="VJF13" s="62"/>
      <c r="VJG13" s="62"/>
      <c r="VJH13" s="62"/>
      <c r="VJI13" s="62"/>
      <c r="VJJ13" s="62"/>
      <c r="VJK13" s="62"/>
      <c r="VJL13" s="62"/>
      <c r="VJM13" s="62"/>
      <c r="VJN13" s="62"/>
      <c r="VJO13" s="62"/>
      <c r="VJP13" s="62"/>
      <c r="VJQ13" s="62"/>
      <c r="VJR13" s="62"/>
      <c r="VJS13" s="62"/>
      <c r="VJT13" s="62"/>
      <c r="VJU13" s="62"/>
      <c r="VJV13" s="62"/>
      <c r="VJW13" s="62"/>
      <c r="VJX13" s="62"/>
      <c r="VJY13" s="62"/>
      <c r="VJZ13" s="62"/>
      <c r="VKA13" s="62"/>
      <c r="VKB13" s="62"/>
      <c r="VKC13" s="62"/>
      <c r="VKD13" s="62"/>
      <c r="VKE13" s="62"/>
      <c r="VKF13" s="62"/>
      <c r="VKG13" s="62"/>
      <c r="VKH13" s="62"/>
      <c r="VKI13" s="62"/>
      <c r="VKJ13" s="62"/>
      <c r="VKK13" s="62"/>
      <c r="VKL13" s="62"/>
      <c r="VKM13" s="62"/>
      <c r="VKN13" s="62"/>
      <c r="VKO13" s="62"/>
      <c r="VKP13" s="62"/>
      <c r="VKQ13" s="62"/>
      <c r="VKR13" s="62"/>
      <c r="VKS13" s="62"/>
      <c r="VKT13" s="62"/>
      <c r="VKU13" s="62"/>
      <c r="VKV13" s="62"/>
      <c r="VKW13" s="62"/>
      <c r="VKX13" s="62"/>
      <c r="VKY13" s="62"/>
      <c r="VKZ13" s="62"/>
      <c r="VLA13" s="62"/>
      <c r="VLB13" s="62"/>
      <c r="VLC13" s="62"/>
      <c r="VLD13" s="62"/>
      <c r="VLE13" s="62"/>
      <c r="VLF13" s="62"/>
      <c r="VLG13" s="62"/>
      <c r="VLH13" s="62"/>
      <c r="VLI13" s="62"/>
      <c r="VLJ13" s="62"/>
      <c r="VLK13" s="62"/>
      <c r="VLL13" s="62"/>
      <c r="VLM13" s="62"/>
      <c r="VLN13" s="62"/>
      <c r="VLO13" s="62"/>
      <c r="VLP13" s="62"/>
      <c r="VLQ13" s="62"/>
      <c r="VLR13" s="62"/>
      <c r="VLS13" s="62"/>
      <c r="VLT13" s="62"/>
      <c r="VLU13" s="62"/>
      <c r="VLV13" s="62"/>
      <c r="VLW13" s="62"/>
      <c r="VLX13" s="62"/>
      <c r="VLY13" s="62"/>
      <c r="VLZ13" s="62"/>
      <c r="VMA13" s="62"/>
      <c r="VMB13" s="62"/>
      <c r="VMC13" s="62"/>
      <c r="VMD13" s="62"/>
      <c r="VME13" s="62"/>
      <c r="VMF13" s="62"/>
      <c r="VMG13" s="62"/>
      <c r="VMH13" s="62"/>
      <c r="VMI13" s="62"/>
      <c r="VMJ13" s="62"/>
      <c r="VMK13" s="62"/>
      <c r="VML13" s="62"/>
      <c r="VMM13" s="62"/>
      <c r="VMN13" s="62"/>
      <c r="VMO13" s="62"/>
      <c r="VMP13" s="62"/>
      <c r="VMQ13" s="62"/>
      <c r="VMR13" s="62"/>
      <c r="VMS13" s="62"/>
      <c r="VMT13" s="62"/>
      <c r="VMU13" s="62"/>
      <c r="VMV13" s="62"/>
      <c r="VMW13" s="62"/>
      <c r="VMX13" s="62"/>
      <c r="VMY13" s="62"/>
      <c r="VMZ13" s="62"/>
      <c r="VNA13" s="62"/>
      <c r="VNB13" s="62"/>
      <c r="VNC13" s="62"/>
      <c r="VND13" s="62"/>
      <c r="VNE13" s="62"/>
      <c r="VNF13" s="62"/>
      <c r="VNG13" s="62"/>
      <c r="VNH13" s="62"/>
      <c r="VNI13" s="62"/>
      <c r="VNJ13" s="62"/>
      <c r="VNK13" s="62"/>
      <c r="VNL13" s="62"/>
      <c r="VNM13" s="62"/>
      <c r="VNN13" s="62"/>
      <c r="VNO13" s="62"/>
      <c r="VNP13" s="62"/>
      <c r="VNQ13" s="62"/>
      <c r="VNR13" s="62"/>
      <c r="VNS13" s="62"/>
      <c r="VNT13" s="62"/>
      <c r="VNU13" s="62"/>
      <c r="VNV13" s="62"/>
      <c r="VNW13" s="62"/>
      <c r="VNX13" s="62"/>
      <c r="VNY13" s="62"/>
      <c r="VNZ13" s="62"/>
      <c r="VOA13" s="62"/>
      <c r="VOB13" s="62"/>
      <c r="VOC13" s="62"/>
      <c r="VOD13" s="62"/>
      <c r="VOE13" s="62"/>
      <c r="VOF13" s="62"/>
      <c r="VOG13" s="62"/>
      <c r="VOH13" s="62"/>
      <c r="VOI13" s="62"/>
      <c r="VOJ13" s="62"/>
      <c r="VOK13" s="62"/>
      <c r="VOL13" s="62"/>
      <c r="VOM13" s="62"/>
      <c r="VON13" s="62"/>
      <c r="VOO13" s="62"/>
      <c r="VOP13" s="62"/>
      <c r="VOQ13" s="62"/>
      <c r="VOR13" s="62"/>
      <c r="VOS13" s="62"/>
      <c r="VOT13" s="62"/>
      <c r="VOU13" s="62"/>
      <c r="VOV13" s="62"/>
      <c r="VOW13" s="62"/>
      <c r="VOX13" s="62"/>
      <c r="VOY13" s="62"/>
      <c r="VOZ13" s="62"/>
      <c r="VPA13" s="62"/>
      <c r="VPB13" s="62"/>
      <c r="VPC13" s="62"/>
      <c r="VPD13" s="62"/>
      <c r="VPE13" s="62"/>
      <c r="VPF13" s="62"/>
      <c r="VPG13" s="62"/>
      <c r="VPH13" s="62"/>
      <c r="VPI13" s="62"/>
      <c r="VPJ13" s="62"/>
      <c r="VPK13" s="62"/>
      <c r="VPL13" s="62"/>
      <c r="VPM13" s="62"/>
      <c r="VPN13" s="62"/>
      <c r="VPO13" s="62"/>
      <c r="VPP13" s="62"/>
      <c r="VPQ13" s="62"/>
      <c r="VPR13" s="62"/>
      <c r="VPS13" s="62"/>
      <c r="VPT13" s="62"/>
      <c r="VPU13" s="62"/>
      <c r="VPV13" s="62"/>
      <c r="VPW13" s="62"/>
      <c r="VPX13" s="62"/>
      <c r="VPY13" s="62"/>
      <c r="VPZ13" s="62"/>
      <c r="VQA13" s="62"/>
      <c r="VQB13" s="62"/>
      <c r="VQC13" s="62"/>
      <c r="VQD13" s="62"/>
      <c r="VQE13" s="62"/>
      <c r="VQF13" s="62"/>
      <c r="VQG13" s="62"/>
      <c r="VQH13" s="62"/>
      <c r="VQI13" s="62"/>
      <c r="VQJ13" s="62"/>
      <c r="VQK13" s="62"/>
      <c r="VQL13" s="62"/>
      <c r="VQM13" s="62"/>
      <c r="VQN13" s="62"/>
      <c r="VQO13" s="62"/>
      <c r="VQP13" s="62"/>
      <c r="VQQ13" s="62"/>
      <c r="VQR13" s="62"/>
      <c r="VQS13" s="62"/>
      <c r="VQT13" s="62"/>
      <c r="VQU13" s="62"/>
      <c r="VQV13" s="62"/>
      <c r="VQW13" s="62"/>
      <c r="VQX13" s="62"/>
      <c r="VQY13" s="62"/>
      <c r="VQZ13" s="62"/>
      <c r="VRA13" s="62"/>
      <c r="VRB13" s="62"/>
      <c r="VRC13" s="62"/>
      <c r="VRD13" s="62"/>
      <c r="VRE13" s="62"/>
      <c r="VRF13" s="62"/>
      <c r="VRG13" s="62"/>
      <c r="VRH13" s="62"/>
      <c r="VRI13" s="62"/>
      <c r="VRJ13" s="62"/>
      <c r="VRK13" s="62"/>
      <c r="VRL13" s="62"/>
      <c r="VRM13" s="62"/>
      <c r="VRN13" s="62"/>
      <c r="VRO13" s="62"/>
      <c r="VRP13" s="62"/>
      <c r="VRQ13" s="62"/>
      <c r="VRR13" s="62"/>
      <c r="VRS13" s="62"/>
      <c r="VRT13" s="62"/>
      <c r="VRU13" s="62"/>
      <c r="VRV13" s="62"/>
      <c r="VRW13" s="62"/>
      <c r="VRX13" s="62"/>
      <c r="VRY13" s="62"/>
      <c r="VRZ13" s="62"/>
      <c r="VSA13" s="62"/>
      <c r="VSB13" s="62"/>
      <c r="VSC13" s="62"/>
      <c r="VSD13" s="62"/>
      <c r="VSE13" s="62"/>
      <c r="VSF13" s="62"/>
      <c r="VSG13" s="62"/>
      <c r="VSH13" s="62"/>
      <c r="VSI13" s="62"/>
      <c r="VSJ13" s="62"/>
      <c r="VSK13" s="62"/>
      <c r="VSL13" s="62"/>
      <c r="VSM13" s="62"/>
      <c r="VSN13" s="62"/>
      <c r="VSO13" s="62"/>
      <c r="VSP13" s="62"/>
      <c r="VSQ13" s="62"/>
      <c r="VSR13" s="62"/>
      <c r="VSS13" s="62"/>
      <c r="VST13" s="62"/>
      <c r="VSU13" s="62"/>
      <c r="VSV13" s="62"/>
      <c r="VSW13" s="62"/>
      <c r="VSX13" s="62"/>
      <c r="VSY13" s="62"/>
      <c r="VSZ13" s="62"/>
      <c r="VTA13" s="62"/>
      <c r="VTB13" s="62"/>
      <c r="VTC13" s="62"/>
      <c r="VTD13" s="62"/>
      <c r="VTE13" s="62"/>
      <c r="VTF13" s="62"/>
      <c r="VTG13" s="62"/>
      <c r="VTH13" s="62"/>
      <c r="VTI13" s="62"/>
      <c r="VTJ13" s="62"/>
      <c r="VTK13" s="62"/>
      <c r="VTL13" s="62"/>
      <c r="VTM13" s="62"/>
      <c r="VTN13" s="62"/>
      <c r="VTO13" s="62"/>
      <c r="VTP13" s="62"/>
      <c r="VTQ13" s="62"/>
      <c r="VTR13" s="62"/>
      <c r="VTS13" s="62"/>
      <c r="VTT13" s="62"/>
      <c r="VTU13" s="62"/>
      <c r="VTV13" s="62"/>
      <c r="VTW13" s="62"/>
      <c r="VTX13" s="62"/>
      <c r="VTY13" s="62"/>
      <c r="VTZ13" s="62"/>
      <c r="VUA13" s="62"/>
      <c r="VUB13" s="62"/>
      <c r="VUC13" s="62"/>
      <c r="VUD13" s="62"/>
      <c r="VUE13" s="62"/>
      <c r="VUF13" s="62"/>
      <c r="VUG13" s="62"/>
      <c r="VUH13" s="62"/>
      <c r="VUI13" s="62"/>
      <c r="VUJ13" s="62"/>
      <c r="VUK13" s="62"/>
      <c r="VUL13" s="62"/>
      <c r="VUM13" s="62"/>
      <c r="VUN13" s="62"/>
      <c r="VUO13" s="62"/>
      <c r="VUP13" s="62"/>
      <c r="VUQ13" s="62"/>
      <c r="VUR13" s="62"/>
      <c r="VUS13" s="62"/>
      <c r="VUT13" s="62"/>
      <c r="VUU13" s="62"/>
      <c r="VUV13" s="62"/>
      <c r="VUW13" s="62"/>
      <c r="VUX13" s="62"/>
      <c r="VUY13" s="62"/>
      <c r="VUZ13" s="62"/>
      <c r="VVA13" s="62"/>
      <c r="VVB13" s="62"/>
      <c r="VVC13" s="62"/>
      <c r="VVD13" s="62"/>
      <c r="VVE13" s="62"/>
      <c r="VVF13" s="62"/>
      <c r="VVG13" s="62"/>
      <c r="VVH13" s="62"/>
      <c r="VVI13" s="62"/>
      <c r="VVJ13" s="62"/>
      <c r="VVK13" s="62"/>
      <c r="VVL13" s="62"/>
      <c r="VVM13" s="62"/>
      <c r="VVN13" s="62"/>
      <c r="VVO13" s="62"/>
      <c r="VVP13" s="62"/>
      <c r="VVQ13" s="62"/>
      <c r="VVR13" s="62"/>
      <c r="VVS13" s="62"/>
      <c r="VVT13" s="62"/>
      <c r="VVU13" s="62"/>
      <c r="VVV13" s="62"/>
      <c r="VVW13" s="62"/>
      <c r="VVX13" s="62"/>
      <c r="VVY13" s="62"/>
      <c r="VVZ13" s="62"/>
      <c r="VWA13" s="62"/>
      <c r="VWB13" s="62"/>
      <c r="VWC13" s="62"/>
      <c r="VWD13" s="62"/>
      <c r="VWE13" s="62"/>
      <c r="VWF13" s="62"/>
      <c r="VWG13" s="62"/>
      <c r="VWH13" s="62"/>
      <c r="VWI13" s="62"/>
      <c r="VWJ13" s="62"/>
      <c r="VWK13" s="62"/>
      <c r="VWL13" s="62"/>
      <c r="VWM13" s="62"/>
      <c r="VWN13" s="62"/>
      <c r="VWO13" s="62"/>
      <c r="VWP13" s="62"/>
      <c r="VWQ13" s="62"/>
      <c r="VWR13" s="62"/>
      <c r="VWS13" s="62"/>
      <c r="VWT13" s="62"/>
      <c r="VWU13" s="62"/>
      <c r="VWV13" s="62"/>
      <c r="VWW13" s="62"/>
      <c r="VWX13" s="62"/>
      <c r="VWY13" s="62"/>
      <c r="VWZ13" s="62"/>
      <c r="VXA13" s="62"/>
      <c r="VXB13" s="62"/>
      <c r="VXC13" s="62"/>
      <c r="VXD13" s="62"/>
      <c r="VXE13" s="62"/>
      <c r="VXF13" s="62"/>
      <c r="VXG13" s="62"/>
      <c r="VXH13" s="62"/>
      <c r="VXI13" s="62"/>
      <c r="VXJ13" s="62"/>
      <c r="VXK13" s="62"/>
      <c r="VXL13" s="62"/>
      <c r="VXM13" s="62"/>
      <c r="VXN13" s="62"/>
      <c r="VXO13" s="62"/>
      <c r="VXP13" s="62"/>
      <c r="VXQ13" s="62"/>
      <c r="VXR13" s="62"/>
      <c r="VXS13" s="62"/>
      <c r="VXT13" s="62"/>
      <c r="VXU13" s="62"/>
      <c r="VXV13" s="62"/>
      <c r="VXW13" s="62"/>
      <c r="VXX13" s="62"/>
      <c r="VXY13" s="62"/>
      <c r="VXZ13" s="62"/>
      <c r="VYA13" s="62"/>
      <c r="VYB13" s="62"/>
      <c r="VYC13" s="62"/>
      <c r="VYD13" s="62"/>
      <c r="VYE13" s="62"/>
      <c r="VYF13" s="62"/>
      <c r="VYG13" s="62"/>
      <c r="VYH13" s="62"/>
      <c r="VYI13" s="62"/>
      <c r="VYJ13" s="62"/>
      <c r="VYK13" s="62"/>
      <c r="VYL13" s="62"/>
      <c r="VYM13" s="62"/>
      <c r="VYN13" s="62"/>
      <c r="VYO13" s="62"/>
      <c r="VYP13" s="62"/>
      <c r="VYQ13" s="62"/>
      <c r="VYR13" s="62"/>
      <c r="VYS13" s="62"/>
      <c r="VYT13" s="62"/>
      <c r="VYU13" s="62"/>
      <c r="VYV13" s="62"/>
      <c r="VYW13" s="62"/>
      <c r="VYX13" s="62"/>
      <c r="VYY13" s="62"/>
      <c r="VYZ13" s="62"/>
      <c r="VZA13" s="62"/>
      <c r="VZB13" s="62"/>
      <c r="VZC13" s="62"/>
      <c r="VZD13" s="62"/>
      <c r="VZE13" s="62"/>
      <c r="VZF13" s="62"/>
      <c r="VZG13" s="62"/>
      <c r="VZH13" s="62"/>
      <c r="VZI13" s="62"/>
      <c r="VZJ13" s="62"/>
      <c r="VZK13" s="62"/>
      <c r="VZL13" s="62"/>
      <c r="VZM13" s="62"/>
      <c r="VZN13" s="62"/>
      <c r="VZO13" s="62"/>
      <c r="VZP13" s="62"/>
      <c r="VZQ13" s="62"/>
      <c r="VZR13" s="62"/>
      <c r="VZS13" s="62"/>
      <c r="VZT13" s="62"/>
      <c r="VZU13" s="62"/>
      <c r="VZV13" s="62"/>
      <c r="VZW13" s="62"/>
      <c r="VZX13" s="62"/>
      <c r="VZY13" s="62"/>
      <c r="VZZ13" s="62"/>
      <c r="WAA13" s="62"/>
      <c r="WAB13" s="62"/>
      <c r="WAC13" s="62"/>
      <c r="WAD13" s="62"/>
      <c r="WAE13" s="62"/>
      <c r="WAF13" s="62"/>
      <c r="WAG13" s="62"/>
      <c r="WAH13" s="62"/>
      <c r="WAI13" s="62"/>
      <c r="WAJ13" s="62"/>
      <c r="WAK13" s="62"/>
      <c r="WAL13" s="62"/>
      <c r="WAM13" s="62"/>
      <c r="WAN13" s="62"/>
      <c r="WAO13" s="62"/>
      <c r="WAP13" s="62"/>
      <c r="WAQ13" s="62"/>
      <c r="WAR13" s="62"/>
      <c r="WAS13" s="62"/>
      <c r="WAT13" s="62"/>
      <c r="WAU13" s="62"/>
      <c r="WAV13" s="62"/>
      <c r="WAW13" s="62"/>
      <c r="WAX13" s="62"/>
      <c r="WAY13" s="62"/>
      <c r="WAZ13" s="62"/>
      <c r="WBA13" s="62"/>
      <c r="WBB13" s="62"/>
      <c r="WBC13" s="62"/>
      <c r="WBD13" s="62"/>
      <c r="WBE13" s="62"/>
      <c r="WBF13" s="62"/>
      <c r="WBG13" s="62"/>
      <c r="WBH13" s="62"/>
      <c r="WBI13" s="62"/>
      <c r="WBJ13" s="62"/>
      <c r="WBK13" s="62"/>
      <c r="WBL13" s="62"/>
      <c r="WBM13" s="62"/>
      <c r="WBN13" s="62"/>
      <c r="WBO13" s="62"/>
      <c r="WBP13" s="62"/>
      <c r="WBQ13" s="62"/>
      <c r="WBR13" s="62"/>
      <c r="WBS13" s="62"/>
      <c r="WBT13" s="62"/>
      <c r="WBU13" s="62"/>
      <c r="WBV13" s="62"/>
      <c r="WBW13" s="62"/>
      <c r="WBX13" s="62"/>
      <c r="WBY13" s="62"/>
      <c r="WBZ13" s="62"/>
      <c r="WCA13" s="62"/>
      <c r="WCB13" s="62"/>
      <c r="WCC13" s="62"/>
      <c r="WCD13" s="62"/>
      <c r="WCE13" s="62"/>
      <c r="WCF13" s="62"/>
      <c r="WCG13" s="62"/>
      <c r="WCH13" s="62"/>
      <c r="WCI13" s="62"/>
      <c r="WCJ13" s="62"/>
      <c r="WCK13" s="62"/>
      <c r="WCL13" s="62"/>
      <c r="WCM13" s="62"/>
      <c r="WCN13" s="62"/>
      <c r="WCO13" s="62"/>
      <c r="WCP13" s="62"/>
      <c r="WCQ13" s="62"/>
      <c r="WCR13" s="62"/>
      <c r="WCS13" s="62"/>
      <c r="WCT13" s="62"/>
      <c r="WCU13" s="62"/>
      <c r="WCV13" s="62"/>
      <c r="WCW13" s="62"/>
      <c r="WCX13" s="62"/>
      <c r="WCY13" s="62"/>
      <c r="WCZ13" s="62"/>
      <c r="WDA13" s="62"/>
      <c r="WDB13" s="62"/>
      <c r="WDC13" s="62"/>
      <c r="WDD13" s="62"/>
      <c r="WDE13" s="62"/>
      <c r="WDF13" s="62"/>
      <c r="WDG13" s="62"/>
      <c r="WDH13" s="62"/>
      <c r="WDI13" s="62"/>
      <c r="WDJ13" s="62"/>
      <c r="WDK13" s="62"/>
      <c r="WDL13" s="62"/>
      <c r="WDM13" s="62"/>
      <c r="WDN13" s="62"/>
      <c r="WDO13" s="62"/>
      <c r="WDP13" s="62"/>
      <c r="WDQ13" s="62"/>
      <c r="WDR13" s="62"/>
      <c r="WDS13" s="62"/>
      <c r="WDT13" s="62"/>
      <c r="WDU13" s="62"/>
      <c r="WDV13" s="62"/>
      <c r="WDW13" s="62"/>
      <c r="WDX13" s="62"/>
      <c r="WDY13" s="62"/>
      <c r="WDZ13" s="62"/>
      <c r="WEA13" s="62"/>
      <c r="WEB13" s="62"/>
      <c r="WEC13" s="62"/>
      <c r="WED13" s="62"/>
      <c r="WEE13" s="62"/>
      <c r="WEF13" s="62"/>
      <c r="WEG13" s="62"/>
      <c r="WEH13" s="62"/>
      <c r="WEI13" s="62"/>
      <c r="WEJ13" s="62"/>
      <c r="WEK13" s="62"/>
      <c r="WEL13" s="62"/>
      <c r="WEM13" s="62"/>
      <c r="WEN13" s="62"/>
      <c r="WEO13" s="62"/>
      <c r="WEP13" s="62"/>
      <c r="WEQ13" s="62"/>
      <c r="WER13" s="62"/>
      <c r="WES13" s="62"/>
      <c r="WET13" s="62"/>
      <c r="WEU13" s="62"/>
      <c r="WEV13" s="62"/>
      <c r="WEW13" s="62"/>
      <c r="WEX13" s="62"/>
      <c r="WEY13" s="62"/>
      <c r="WEZ13" s="62"/>
      <c r="WFA13" s="62"/>
      <c r="WFB13" s="62"/>
      <c r="WFC13" s="62"/>
      <c r="WFD13" s="62"/>
      <c r="WFE13" s="62"/>
      <c r="WFF13" s="62"/>
      <c r="WFG13" s="62"/>
      <c r="WFH13" s="62"/>
      <c r="WFI13" s="62"/>
      <c r="WFJ13" s="62"/>
      <c r="WFK13" s="62"/>
      <c r="WFL13" s="62"/>
      <c r="WFM13" s="62"/>
      <c r="WFN13" s="62"/>
      <c r="WFO13" s="62"/>
      <c r="WFP13" s="62"/>
      <c r="WFQ13" s="62"/>
      <c r="WFR13" s="62"/>
      <c r="WFS13" s="62"/>
      <c r="WFT13" s="62"/>
      <c r="WFU13" s="62"/>
      <c r="WFV13" s="62"/>
      <c r="WFW13" s="62"/>
      <c r="WFX13" s="62"/>
      <c r="WFY13" s="62"/>
      <c r="WFZ13" s="62"/>
      <c r="WGA13" s="62"/>
      <c r="WGB13" s="62"/>
      <c r="WGC13" s="62"/>
      <c r="WGD13" s="62"/>
      <c r="WGE13" s="62"/>
      <c r="WGF13" s="62"/>
      <c r="WGG13" s="62"/>
      <c r="WGH13" s="62"/>
      <c r="WGI13" s="62"/>
      <c r="WGJ13" s="62"/>
      <c r="WGK13" s="62"/>
      <c r="WGL13" s="62"/>
      <c r="WGM13" s="62"/>
      <c r="WGN13" s="62"/>
      <c r="WGO13" s="62"/>
      <c r="WGP13" s="62"/>
      <c r="WGQ13" s="62"/>
      <c r="WGR13" s="62"/>
      <c r="WGS13" s="62"/>
      <c r="WGT13" s="62"/>
      <c r="WGU13" s="62"/>
      <c r="WGV13" s="62"/>
      <c r="WGW13" s="62"/>
      <c r="WGX13" s="62"/>
      <c r="WGY13" s="62"/>
      <c r="WGZ13" s="62"/>
      <c r="WHA13" s="62"/>
      <c r="WHB13" s="62"/>
      <c r="WHC13" s="62"/>
      <c r="WHD13" s="62"/>
      <c r="WHE13" s="62"/>
      <c r="WHF13" s="62"/>
      <c r="WHG13" s="62"/>
      <c r="WHH13" s="62"/>
      <c r="WHI13" s="62"/>
      <c r="WHJ13" s="62"/>
      <c r="WHK13" s="62"/>
      <c r="WHL13" s="62"/>
      <c r="WHM13" s="62"/>
      <c r="WHN13" s="62"/>
      <c r="WHO13" s="62"/>
      <c r="WHP13" s="62"/>
      <c r="WHQ13" s="62"/>
      <c r="WHR13" s="62"/>
      <c r="WHS13" s="62"/>
      <c r="WHT13" s="62"/>
      <c r="WHU13" s="62"/>
      <c r="WHV13" s="62"/>
      <c r="WHW13" s="62"/>
      <c r="WHX13" s="62"/>
      <c r="WHY13" s="62"/>
      <c r="WHZ13" s="62"/>
      <c r="WIA13" s="62"/>
      <c r="WIB13" s="62"/>
      <c r="WIC13" s="62"/>
      <c r="WID13" s="62"/>
      <c r="WIE13" s="62"/>
      <c r="WIF13" s="62"/>
      <c r="WIG13" s="62"/>
      <c r="WIH13" s="62"/>
      <c r="WII13" s="62"/>
      <c r="WIJ13" s="62"/>
      <c r="WIK13" s="62"/>
      <c r="WIL13" s="62"/>
      <c r="WIM13" s="62"/>
      <c r="WIN13" s="62"/>
      <c r="WIO13" s="62"/>
      <c r="WIP13" s="62"/>
      <c r="WIQ13" s="62"/>
      <c r="WIR13" s="62"/>
      <c r="WIS13" s="62"/>
      <c r="WIT13" s="62"/>
      <c r="WIU13" s="62"/>
      <c r="WIV13" s="62"/>
      <c r="WIW13" s="62"/>
      <c r="WIX13" s="62"/>
      <c r="WIY13" s="62"/>
      <c r="WIZ13" s="62"/>
      <c r="WJA13" s="62"/>
      <c r="WJB13" s="62"/>
      <c r="WJC13" s="62"/>
      <c r="WJD13" s="62"/>
      <c r="WJE13" s="62"/>
      <c r="WJF13" s="62"/>
      <c r="WJG13" s="62"/>
      <c r="WJH13" s="62"/>
      <c r="WJI13" s="62"/>
      <c r="WJJ13" s="62"/>
      <c r="WJK13" s="62"/>
      <c r="WJL13" s="62"/>
      <c r="WJM13" s="62"/>
      <c r="WJN13" s="62"/>
      <c r="WJO13" s="62"/>
      <c r="WJP13" s="62"/>
      <c r="WJQ13" s="62"/>
      <c r="WJR13" s="62"/>
      <c r="WJS13" s="62"/>
      <c r="WJT13" s="62"/>
      <c r="WJU13" s="62"/>
      <c r="WJV13" s="62"/>
      <c r="WJW13" s="62"/>
      <c r="WJX13" s="62"/>
      <c r="WJY13" s="62"/>
      <c r="WJZ13" s="62"/>
      <c r="WKA13" s="62"/>
      <c r="WKB13" s="62"/>
      <c r="WKC13" s="62"/>
      <c r="WKD13" s="62"/>
      <c r="WKE13" s="62"/>
      <c r="WKF13" s="62"/>
      <c r="WKG13" s="62"/>
      <c r="WKH13" s="62"/>
      <c r="WKI13" s="62"/>
      <c r="WKJ13" s="62"/>
      <c r="WKK13" s="62"/>
      <c r="WKL13" s="62"/>
      <c r="WKM13" s="62"/>
      <c r="WKN13" s="62"/>
      <c r="WKO13" s="62"/>
      <c r="WKP13" s="62"/>
      <c r="WKQ13" s="62"/>
      <c r="WKR13" s="62"/>
      <c r="WKS13" s="62"/>
      <c r="WKT13" s="62"/>
      <c r="WKU13" s="62"/>
      <c r="WKV13" s="62"/>
      <c r="WKW13" s="62"/>
      <c r="WKX13" s="62"/>
      <c r="WKY13" s="62"/>
      <c r="WKZ13" s="62"/>
      <c r="WLA13" s="62"/>
      <c r="WLB13" s="62"/>
      <c r="WLC13" s="62"/>
      <c r="WLD13" s="62"/>
      <c r="WLE13" s="62"/>
      <c r="WLF13" s="62"/>
      <c r="WLG13" s="62"/>
      <c r="WLH13" s="62"/>
      <c r="WLI13" s="62"/>
      <c r="WLJ13" s="62"/>
      <c r="WLK13" s="62"/>
      <c r="WLL13" s="62"/>
      <c r="WLM13" s="62"/>
      <c r="WLN13" s="62"/>
      <c r="WLO13" s="62"/>
      <c r="WLP13" s="62"/>
      <c r="WLQ13" s="62"/>
      <c r="WLR13" s="62"/>
      <c r="WLS13" s="62"/>
      <c r="WLT13" s="62"/>
      <c r="WLU13" s="62"/>
      <c r="WLV13" s="62"/>
      <c r="WLW13" s="62"/>
      <c r="WLX13" s="62"/>
      <c r="WLY13" s="62"/>
      <c r="WLZ13" s="62"/>
      <c r="WMA13" s="62"/>
      <c r="WMB13" s="62"/>
      <c r="WMC13" s="62"/>
      <c r="WMD13" s="62"/>
      <c r="WME13" s="62"/>
      <c r="WMF13" s="62"/>
      <c r="WMG13" s="62"/>
      <c r="WMH13" s="62"/>
      <c r="WMI13" s="62"/>
      <c r="WMJ13" s="62"/>
      <c r="WMK13" s="62"/>
      <c r="WML13" s="62"/>
      <c r="WMM13" s="62"/>
      <c r="WMN13" s="62"/>
      <c r="WMO13" s="62"/>
      <c r="WMP13" s="62"/>
      <c r="WMQ13" s="62"/>
      <c r="WMR13" s="62"/>
      <c r="WMS13" s="62"/>
      <c r="WMT13" s="62"/>
      <c r="WMU13" s="62"/>
      <c r="WMV13" s="62"/>
      <c r="WMW13" s="62"/>
      <c r="WMX13" s="62"/>
      <c r="WMY13" s="62"/>
      <c r="WMZ13" s="62"/>
      <c r="WNA13" s="62"/>
      <c r="WNB13" s="62"/>
      <c r="WNC13" s="62"/>
      <c r="WND13" s="62"/>
      <c r="WNE13" s="62"/>
      <c r="WNF13" s="62"/>
      <c r="WNG13" s="62"/>
      <c r="WNH13" s="62"/>
      <c r="WNI13" s="62"/>
      <c r="WNJ13" s="62"/>
      <c r="WNK13" s="62"/>
      <c r="WNL13" s="62"/>
      <c r="WNM13" s="62"/>
      <c r="WNN13" s="62"/>
      <c r="WNO13" s="62"/>
      <c r="WNP13" s="62"/>
      <c r="WNQ13" s="62"/>
      <c r="WNR13" s="62"/>
      <c r="WNS13" s="62"/>
      <c r="WNT13" s="62"/>
      <c r="WNU13" s="62"/>
      <c r="WNV13" s="62"/>
      <c r="WNW13" s="62"/>
      <c r="WNX13" s="62"/>
      <c r="WNY13" s="62"/>
      <c r="WNZ13" s="62"/>
      <c r="WOA13" s="62"/>
      <c r="WOB13" s="62"/>
      <c r="WOC13" s="62"/>
      <c r="WOD13" s="62"/>
      <c r="WOE13" s="62"/>
      <c r="WOF13" s="62"/>
      <c r="WOG13" s="62"/>
      <c r="WOH13" s="62"/>
      <c r="WOI13" s="62"/>
      <c r="WOJ13" s="62"/>
      <c r="WOK13" s="62"/>
      <c r="WOL13" s="62"/>
      <c r="WOM13" s="62"/>
      <c r="WON13" s="62"/>
      <c r="WOO13" s="62"/>
      <c r="WOP13" s="62"/>
      <c r="WOQ13" s="62"/>
      <c r="WOR13" s="62"/>
      <c r="WOS13" s="62"/>
      <c r="WOT13" s="62"/>
      <c r="WOU13" s="62"/>
      <c r="WOV13" s="62"/>
      <c r="WOW13" s="62"/>
      <c r="WOX13" s="62"/>
      <c r="WOY13" s="62"/>
      <c r="WOZ13" s="62"/>
      <c r="WPA13" s="62"/>
      <c r="WPB13" s="62"/>
      <c r="WPC13" s="62"/>
      <c r="WPD13" s="62"/>
      <c r="WPE13" s="62"/>
      <c r="WPF13" s="62"/>
      <c r="WPG13" s="62"/>
      <c r="WPH13" s="62"/>
      <c r="WPI13" s="62"/>
      <c r="WPJ13" s="62"/>
      <c r="WPK13" s="62"/>
      <c r="WPL13" s="62"/>
      <c r="WPM13" s="62"/>
      <c r="WPN13" s="62"/>
      <c r="WPO13" s="62"/>
      <c r="WPP13" s="62"/>
      <c r="WPQ13" s="62"/>
      <c r="WPR13" s="62"/>
      <c r="WPS13" s="62"/>
      <c r="WPT13" s="62"/>
      <c r="WPU13" s="62"/>
      <c r="WPV13" s="62"/>
      <c r="WPW13" s="62"/>
      <c r="WPX13" s="62"/>
      <c r="WPY13" s="62"/>
      <c r="WPZ13" s="62"/>
      <c r="WQA13" s="62"/>
      <c r="WQB13" s="62"/>
      <c r="WQC13" s="62"/>
      <c r="WQD13" s="62"/>
      <c r="WQE13" s="62"/>
      <c r="WQF13" s="62"/>
      <c r="WQG13" s="62"/>
      <c r="WQH13" s="62"/>
      <c r="WQI13" s="62"/>
      <c r="WQJ13" s="62"/>
      <c r="WQK13" s="62"/>
      <c r="WQL13" s="62"/>
      <c r="WQM13" s="62"/>
      <c r="WQN13" s="62"/>
      <c r="WQO13" s="62"/>
      <c r="WQP13" s="62"/>
      <c r="WQQ13" s="62"/>
      <c r="WQR13" s="62"/>
      <c r="WQS13" s="62"/>
      <c r="WQT13" s="62"/>
      <c r="WQU13" s="62"/>
      <c r="WQV13" s="62"/>
      <c r="WQW13" s="62"/>
      <c r="WQX13" s="62"/>
      <c r="WQY13" s="62"/>
      <c r="WQZ13" s="62"/>
      <c r="WRA13" s="62"/>
      <c r="WRB13" s="62"/>
      <c r="WRC13" s="62"/>
      <c r="WRD13" s="62"/>
      <c r="WRE13" s="62"/>
      <c r="WRF13" s="62"/>
      <c r="WRG13" s="62"/>
      <c r="WRH13" s="62"/>
      <c r="WRI13" s="62"/>
      <c r="WRJ13" s="62"/>
      <c r="WRK13" s="62"/>
      <c r="WRL13" s="62"/>
      <c r="WRM13" s="62"/>
      <c r="WRN13" s="62"/>
      <c r="WRO13" s="62"/>
      <c r="WRP13" s="62"/>
      <c r="WRQ13" s="62"/>
      <c r="WRR13" s="62"/>
      <c r="WRS13" s="62"/>
      <c r="WRT13" s="62"/>
      <c r="WRU13" s="62"/>
      <c r="WRV13" s="62"/>
      <c r="WRW13" s="62"/>
      <c r="WRX13" s="62"/>
      <c r="WRY13" s="62"/>
      <c r="WRZ13" s="62"/>
      <c r="WSA13" s="62"/>
      <c r="WSB13" s="62"/>
      <c r="WSC13" s="62"/>
      <c r="WSD13" s="62"/>
      <c r="WSE13" s="62"/>
      <c r="WSF13" s="62"/>
      <c r="WSG13" s="62"/>
      <c r="WSH13" s="62"/>
      <c r="WSI13" s="62"/>
      <c r="WSJ13" s="62"/>
      <c r="WSK13" s="62"/>
      <c r="WSL13" s="62"/>
      <c r="WSM13" s="62"/>
      <c r="WSN13" s="62"/>
      <c r="WSO13" s="62"/>
      <c r="WSP13" s="62"/>
      <c r="WSQ13" s="62"/>
      <c r="WSR13" s="62"/>
      <c r="WSS13" s="62"/>
      <c r="WST13" s="62"/>
      <c r="WSU13" s="62"/>
      <c r="WSV13" s="62"/>
      <c r="WSW13" s="62"/>
      <c r="WSX13" s="62"/>
      <c r="WSY13" s="62"/>
      <c r="WSZ13" s="62"/>
      <c r="WTA13" s="62"/>
      <c r="WTB13" s="62"/>
      <c r="WTC13" s="62"/>
      <c r="WTD13" s="62"/>
      <c r="WTE13" s="62"/>
      <c r="WTF13" s="62"/>
      <c r="WTG13" s="62"/>
      <c r="WTH13" s="62"/>
      <c r="WTI13" s="62"/>
      <c r="WTJ13" s="62"/>
      <c r="WTK13" s="62"/>
      <c r="WTL13" s="62"/>
      <c r="WTM13" s="62"/>
      <c r="WTN13" s="62"/>
      <c r="WTO13" s="62"/>
      <c r="WTP13" s="62"/>
      <c r="WTQ13" s="62"/>
      <c r="WTR13" s="62"/>
      <c r="WTS13" s="62"/>
      <c r="WTT13" s="62"/>
      <c r="WTU13" s="62"/>
      <c r="WTV13" s="62"/>
      <c r="WTW13" s="62"/>
      <c r="WTX13" s="62"/>
      <c r="WTY13" s="62"/>
      <c r="WTZ13" s="62"/>
      <c r="WUA13" s="62"/>
      <c r="WUB13" s="62"/>
      <c r="WUC13" s="62"/>
      <c r="WUD13" s="62"/>
      <c r="WUE13" s="62"/>
      <c r="WUF13" s="62"/>
      <c r="WUG13" s="62"/>
      <c r="WUH13" s="62"/>
      <c r="WUI13" s="62"/>
      <c r="WUJ13" s="62"/>
      <c r="WUK13" s="62"/>
      <c r="WUL13" s="62"/>
      <c r="WUM13" s="62"/>
      <c r="WUN13" s="62"/>
      <c r="WUO13" s="62"/>
      <c r="WUP13" s="62"/>
      <c r="WUQ13" s="62"/>
      <c r="WUR13" s="62"/>
      <c r="WUS13" s="62"/>
      <c r="WUT13" s="62"/>
      <c r="WUU13" s="62"/>
      <c r="WUV13" s="62"/>
      <c r="WUW13" s="62"/>
      <c r="WUX13" s="62"/>
      <c r="WUY13" s="62"/>
      <c r="WUZ13" s="62"/>
      <c r="WVA13" s="62"/>
      <c r="WVB13" s="62"/>
      <c r="WVC13" s="62"/>
      <c r="WVD13" s="62"/>
      <c r="WVE13" s="62"/>
      <c r="WVF13" s="62"/>
      <c r="WVG13" s="62"/>
      <c r="WVH13" s="62"/>
      <c r="WVI13" s="62"/>
      <c r="WVJ13" s="62"/>
      <c r="WVK13" s="62"/>
      <c r="WVL13" s="62"/>
      <c r="WVM13" s="62"/>
      <c r="WVN13" s="62"/>
      <c r="WVO13" s="62"/>
      <c r="WVP13" s="62"/>
      <c r="WVQ13" s="62"/>
      <c r="WVR13" s="62"/>
      <c r="WVS13" s="62"/>
      <c r="WVT13" s="62"/>
      <c r="WVU13" s="62"/>
      <c r="WVV13" s="62"/>
      <c r="WVW13" s="62"/>
      <c r="WVX13" s="62"/>
      <c r="WVY13" s="62"/>
      <c r="WVZ13" s="62"/>
      <c r="WWA13" s="62"/>
      <c r="WWB13" s="62"/>
      <c r="WWC13" s="62"/>
      <c r="WWD13" s="62"/>
      <c r="WWE13" s="62"/>
      <c r="WWF13" s="62"/>
      <c r="WWG13" s="62"/>
      <c r="WWH13" s="62"/>
      <c r="WWI13" s="62"/>
      <c r="WWJ13" s="62"/>
      <c r="WWK13" s="62"/>
      <c r="WWL13" s="62"/>
      <c r="WWM13" s="62"/>
      <c r="WWN13" s="62"/>
      <c r="WWO13" s="62"/>
      <c r="WWP13" s="62"/>
      <c r="WWQ13" s="62"/>
      <c r="WWR13" s="62"/>
      <c r="WWS13" s="62"/>
      <c r="WWT13" s="62"/>
      <c r="WWU13" s="62"/>
      <c r="WWV13" s="62"/>
      <c r="WWW13" s="62"/>
      <c r="WWX13" s="62"/>
      <c r="WWY13" s="62"/>
      <c r="WWZ13" s="62"/>
      <c r="WXA13" s="62"/>
      <c r="WXB13" s="62"/>
      <c r="WXC13" s="62"/>
      <c r="WXD13" s="62"/>
      <c r="WXE13" s="62"/>
      <c r="WXF13" s="62"/>
      <c r="WXG13" s="62"/>
      <c r="WXH13" s="62"/>
      <c r="WXI13" s="62"/>
      <c r="WXJ13" s="62"/>
      <c r="WXK13" s="62"/>
      <c r="WXL13" s="62"/>
      <c r="WXM13" s="62"/>
      <c r="WXN13" s="62"/>
      <c r="WXO13" s="62"/>
      <c r="WXP13" s="62"/>
      <c r="WXQ13" s="62"/>
      <c r="WXR13" s="62"/>
      <c r="WXS13" s="62"/>
      <c r="WXT13" s="62"/>
      <c r="WXU13" s="62"/>
      <c r="WXV13" s="62"/>
      <c r="WXW13" s="62"/>
      <c r="WXX13" s="62"/>
      <c r="WXY13" s="62"/>
      <c r="WXZ13" s="62"/>
      <c r="WYA13" s="62"/>
      <c r="WYB13" s="62"/>
      <c r="WYC13" s="62"/>
      <c r="WYD13" s="62"/>
      <c r="WYE13" s="62"/>
      <c r="WYF13" s="62"/>
      <c r="WYG13" s="62"/>
      <c r="WYH13" s="62"/>
      <c r="WYI13" s="62"/>
      <c r="WYJ13" s="62"/>
      <c r="WYK13" s="62"/>
      <c r="WYL13" s="62"/>
      <c r="WYM13" s="62"/>
      <c r="WYN13" s="62"/>
      <c r="WYO13" s="62"/>
      <c r="WYP13" s="62"/>
      <c r="WYQ13" s="62"/>
      <c r="WYR13" s="62"/>
      <c r="WYS13" s="62"/>
      <c r="WYT13" s="62"/>
      <c r="WYU13" s="62"/>
      <c r="WYV13" s="62"/>
      <c r="WYW13" s="62"/>
      <c r="WYX13" s="62"/>
      <c r="WYY13" s="62"/>
      <c r="WYZ13" s="62"/>
      <c r="WZA13" s="62"/>
      <c r="WZB13" s="62"/>
      <c r="WZC13" s="62"/>
      <c r="WZD13" s="62"/>
      <c r="WZE13" s="62"/>
      <c r="WZF13" s="62"/>
      <c r="WZG13" s="62"/>
      <c r="WZH13" s="62"/>
      <c r="WZI13" s="62"/>
      <c r="WZJ13" s="62"/>
      <c r="WZK13" s="62"/>
      <c r="WZL13" s="62"/>
      <c r="WZM13" s="62"/>
      <c r="WZN13" s="62"/>
      <c r="WZO13" s="62"/>
      <c r="WZP13" s="62"/>
      <c r="WZQ13" s="62"/>
      <c r="WZR13" s="62"/>
      <c r="WZS13" s="62"/>
      <c r="WZT13" s="62"/>
      <c r="WZU13" s="62"/>
      <c r="WZV13" s="62"/>
      <c r="WZW13" s="62"/>
      <c r="WZX13" s="62"/>
      <c r="WZY13" s="62"/>
      <c r="WZZ13" s="62"/>
      <c r="XAA13" s="62"/>
      <c r="XAB13" s="62"/>
      <c r="XAC13" s="62"/>
      <c r="XAD13" s="62"/>
      <c r="XAE13" s="62"/>
      <c r="XAF13" s="62"/>
      <c r="XAG13" s="62"/>
      <c r="XAH13" s="62"/>
      <c r="XAI13" s="62"/>
      <c r="XAJ13" s="62"/>
      <c r="XAK13" s="62"/>
      <c r="XAL13" s="62"/>
      <c r="XAM13" s="62"/>
      <c r="XAN13" s="62"/>
      <c r="XAO13" s="62"/>
      <c r="XAP13" s="62"/>
      <c r="XAQ13" s="62"/>
      <c r="XAR13" s="62"/>
      <c r="XAS13" s="62"/>
      <c r="XAT13" s="62"/>
      <c r="XAU13" s="62"/>
      <c r="XAV13" s="62"/>
      <c r="XAW13" s="62"/>
      <c r="XAX13" s="62"/>
      <c r="XAY13" s="62"/>
      <c r="XAZ13" s="62"/>
      <c r="XBA13" s="62"/>
      <c r="XBB13" s="62"/>
      <c r="XBC13" s="62"/>
      <c r="XBD13" s="62"/>
      <c r="XBE13" s="62"/>
      <c r="XBF13" s="62"/>
      <c r="XBG13" s="62"/>
      <c r="XBH13" s="62"/>
      <c r="XBI13" s="62"/>
      <c r="XBJ13" s="62"/>
      <c r="XBK13" s="62"/>
      <c r="XBL13" s="62"/>
      <c r="XBM13" s="62"/>
      <c r="XBN13" s="62"/>
      <c r="XBO13" s="62"/>
      <c r="XBP13" s="62"/>
      <c r="XBQ13" s="62"/>
      <c r="XBR13" s="62"/>
      <c r="XBS13" s="62"/>
      <c r="XBT13" s="62"/>
      <c r="XBU13" s="62"/>
      <c r="XBV13" s="62"/>
      <c r="XBW13" s="62"/>
      <c r="XBX13" s="62"/>
      <c r="XBY13" s="62"/>
      <c r="XBZ13" s="62"/>
      <c r="XCA13" s="62"/>
      <c r="XCB13" s="62"/>
      <c r="XCC13" s="62"/>
      <c r="XCD13" s="62"/>
      <c r="XCE13" s="62"/>
      <c r="XCF13" s="62"/>
      <c r="XCG13" s="62"/>
      <c r="XCH13" s="62"/>
      <c r="XCI13" s="62"/>
      <c r="XCJ13" s="62"/>
      <c r="XCK13" s="62"/>
      <c r="XCL13" s="62"/>
      <c r="XCM13" s="62"/>
      <c r="XCN13" s="62"/>
      <c r="XCO13" s="62"/>
      <c r="XCP13" s="62"/>
      <c r="XCQ13" s="62"/>
      <c r="XCR13" s="62"/>
      <c r="XCS13" s="62"/>
      <c r="XCT13" s="62"/>
      <c r="XCU13" s="62"/>
      <c r="XCV13" s="62"/>
      <c r="XCW13" s="62"/>
      <c r="XCX13" s="62"/>
      <c r="XCY13" s="62"/>
      <c r="XCZ13" s="62"/>
      <c r="XDA13" s="62"/>
      <c r="XDB13" s="62"/>
      <c r="XDC13" s="62"/>
      <c r="XDD13" s="62"/>
      <c r="XDE13" s="62"/>
      <c r="XDF13" s="62"/>
      <c r="XDG13" s="62"/>
      <c r="XDH13" s="62"/>
      <c r="XDI13" s="62"/>
      <c r="XDJ13" s="62"/>
      <c r="XDK13" s="62"/>
      <c r="XDL13" s="62"/>
      <c r="XDM13" s="62"/>
      <c r="XDN13" s="62"/>
      <c r="XDO13" s="62"/>
      <c r="XDP13" s="62"/>
      <c r="XDQ13" s="62"/>
      <c r="XDR13" s="62"/>
      <c r="XDS13" s="62"/>
      <c r="XDT13" s="62"/>
      <c r="XDU13" s="62"/>
      <c r="XDV13" s="62"/>
      <c r="XDW13" s="62"/>
      <c r="XDX13" s="62"/>
      <c r="XDY13" s="62"/>
      <c r="XDZ13" s="62"/>
      <c r="XEA13" s="62"/>
      <c r="XEB13" s="62"/>
      <c r="XEC13" s="62"/>
      <c r="XED13" s="62"/>
      <c r="XEE13" s="62"/>
      <c r="XEF13" s="62"/>
      <c r="XEG13" s="62"/>
      <c r="XEH13" s="62"/>
      <c r="XEI13" s="62"/>
      <c r="XEJ13" s="62"/>
      <c r="XEK13" s="62"/>
      <c r="XEL13" s="62"/>
      <c r="XEM13" s="62"/>
      <c r="XEN13" s="62"/>
      <c r="XEO13" s="62"/>
      <c r="XEP13" s="62"/>
      <c r="XEQ13" s="62"/>
      <c r="XER13" s="62"/>
      <c r="XES13" s="62"/>
      <c r="XET13" s="62"/>
      <c r="XEU13" s="62"/>
      <c r="XEV13" s="62"/>
      <c r="XEW13" s="62"/>
      <c r="XEX13" s="62"/>
      <c r="XEY13" s="62"/>
      <c r="XEZ13" s="62"/>
      <c r="XFA13" s="62"/>
      <c r="XFB13" s="62"/>
      <c r="XFC13" s="62"/>
      <c r="XFD13" s="62"/>
    </row>
    <row r="14" spans="1:16384" s="39" customFormat="1" ht="12">
      <c r="A14" s="75" t="s">
        <v>1163</v>
      </c>
      <c r="B14" s="230"/>
      <c r="C14" s="230"/>
      <c r="D14" s="230"/>
      <c r="E14" s="230"/>
      <c r="F14" s="230"/>
      <c r="G14" s="230"/>
      <c r="H14" s="230"/>
      <c r="I14" s="230"/>
      <c r="J14" s="230"/>
      <c r="K14" s="230">
        <v>2800</v>
      </c>
      <c r="L14" s="230">
        <v>1100</v>
      </c>
      <c r="M14" s="235"/>
      <c r="N14" s="77">
        <f t="shared" si="2"/>
        <v>3900</v>
      </c>
      <c r="O14" s="77">
        <f t="shared" si="3"/>
        <v>325</v>
      </c>
    </row>
    <row r="15" spans="1:16384" s="39" customFormat="1" ht="12">
      <c r="A15" s="75" t="s">
        <v>1164</v>
      </c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>
        <f>805+700</f>
        <v>1505</v>
      </c>
      <c r="M15" s="232">
        <f>455+1995+1150</f>
        <v>3600</v>
      </c>
      <c r="N15" s="77">
        <f t="shared" si="2"/>
        <v>5105</v>
      </c>
      <c r="O15" s="77">
        <f t="shared" si="3"/>
        <v>425.41666666666669</v>
      </c>
    </row>
    <row r="16" spans="1:16384" s="39" customFormat="1" ht="12">
      <c r="A16" s="75" t="s">
        <v>1159</v>
      </c>
      <c r="B16" s="63"/>
      <c r="C16" s="63"/>
      <c r="D16" s="63"/>
      <c r="E16" s="63"/>
      <c r="F16" s="63"/>
      <c r="G16" s="63"/>
      <c r="H16" s="44">
        <f>4605-H19</f>
        <v>1425</v>
      </c>
      <c r="I16" s="44">
        <f>1392+62</f>
        <v>1454</v>
      </c>
      <c r="J16" s="63">
        <v>945</v>
      </c>
      <c r="K16" s="63">
        <v>9358.76</v>
      </c>
      <c r="L16" s="63">
        <f>'Conta Corrente'!E577</f>
        <v>1080</v>
      </c>
      <c r="M16" s="232"/>
      <c r="N16" s="77">
        <f t="shared" si="2"/>
        <v>14262.76</v>
      </c>
      <c r="O16" s="77">
        <f t="shared" si="3"/>
        <v>1188.5633333333333</v>
      </c>
    </row>
    <row r="17" spans="1:16384" s="31" customFormat="1" ht="12">
      <c r="A17" s="76" t="s">
        <v>623</v>
      </c>
      <c r="B17" s="77"/>
      <c r="C17" s="77"/>
      <c r="D17" s="226"/>
      <c r="E17" s="226"/>
      <c r="F17" s="226"/>
      <c r="G17" s="226"/>
      <c r="H17" s="226"/>
      <c r="I17" s="226"/>
      <c r="J17" s="226"/>
      <c r="K17" s="226">
        <f>850+100</f>
        <v>950</v>
      </c>
      <c r="L17" s="226">
        <f>400+50+200+50+50</f>
        <v>750</v>
      </c>
      <c r="M17" s="233">
        <f>250+200+50+200+50+50</f>
        <v>800</v>
      </c>
      <c r="N17" s="77">
        <f t="shared" si="2"/>
        <v>2500</v>
      </c>
      <c r="O17" s="77">
        <f t="shared" si="3"/>
        <v>208.33333333333334</v>
      </c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  <c r="BRZ17" s="73"/>
      <c r="BSA17" s="73"/>
      <c r="BSB17" s="73"/>
      <c r="BSC17" s="73"/>
      <c r="BSD17" s="73"/>
      <c r="BSE17" s="73"/>
      <c r="BSF17" s="73"/>
      <c r="BSG17" s="73"/>
      <c r="BSH17" s="73"/>
      <c r="BSI17" s="73"/>
      <c r="BSJ17" s="73"/>
      <c r="BSK17" s="73"/>
      <c r="BSL17" s="73"/>
      <c r="BSM17" s="73"/>
      <c r="BSN17" s="73"/>
      <c r="BSO17" s="73"/>
      <c r="BSP17" s="73"/>
      <c r="BSQ17" s="73"/>
      <c r="BSR17" s="73"/>
      <c r="BSS17" s="73"/>
      <c r="BST17" s="73"/>
      <c r="BSU17" s="73"/>
      <c r="BSV17" s="73"/>
      <c r="BSW17" s="73"/>
      <c r="BSX17" s="73"/>
      <c r="BSY17" s="73"/>
      <c r="BSZ17" s="73"/>
      <c r="BTA17" s="73"/>
      <c r="BTB17" s="73"/>
      <c r="BTC17" s="73"/>
      <c r="BTD17" s="73"/>
      <c r="BTE17" s="73"/>
      <c r="BTF17" s="73"/>
      <c r="BTG17" s="73"/>
      <c r="BTH17" s="73"/>
      <c r="BTI17" s="73"/>
      <c r="BTJ17" s="73"/>
      <c r="BTK17" s="73"/>
      <c r="BTL17" s="73"/>
      <c r="BTM17" s="73"/>
      <c r="BTN17" s="73"/>
      <c r="BTO17" s="73"/>
      <c r="BTP17" s="73"/>
      <c r="BTQ17" s="73"/>
      <c r="BTR17" s="73"/>
      <c r="BTS17" s="73"/>
      <c r="BTT17" s="73"/>
      <c r="BTU17" s="73"/>
      <c r="BTV17" s="73"/>
      <c r="BTW17" s="73"/>
      <c r="BTX17" s="73"/>
      <c r="BTY17" s="73"/>
      <c r="BTZ17" s="73"/>
      <c r="BUA17" s="73"/>
      <c r="BUB17" s="73"/>
      <c r="BUC17" s="73"/>
      <c r="BUD17" s="73"/>
      <c r="BUE17" s="73"/>
      <c r="BUF17" s="73"/>
      <c r="BUG17" s="73"/>
      <c r="BUH17" s="73"/>
      <c r="BUI17" s="73"/>
      <c r="BUJ17" s="73"/>
      <c r="BUK17" s="73"/>
      <c r="BUL17" s="73"/>
      <c r="BUM17" s="73"/>
      <c r="BUN17" s="73"/>
      <c r="BUO17" s="73"/>
      <c r="BUP17" s="73"/>
      <c r="BUQ17" s="73"/>
      <c r="BUR17" s="73"/>
      <c r="BUS17" s="73"/>
      <c r="BUT17" s="73"/>
      <c r="BUU17" s="73"/>
      <c r="BUV17" s="73"/>
      <c r="BUW17" s="73"/>
      <c r="BUX17" s="73"/>
      <c r="BUY17" s="73"/>
      <c r="BUZ17" s="73"/>
      <c r="BVA17" s="73"/>
      <c r="BVB17" s="73"/>
      <c r="BVC17" s="73"/>
      <c r="BVD17" s="73"/>
      <c r="BVE17" s="73"/>
      <c r="BVF17" s="73"/>
      <c r="BVG17" s="73"/>
      <c r="BVH17" s="73"/>
      <c r="BVI17" s="73"/>
      <c r="BVJ17" s="73"/>
      <c r="BVK17" s="73"/>
      <c r="BVL17" s="73"/>
      <c r="BVM17" s="73"/>
      <c r="BVN17" s="73"/>
      <c r="BVO17" s="73"/>
      <c r="BVP17" s="73"/>
      <c r="BVQ17" s="73"/>
      <c r="BVR17" s="73"/>
      <c r="BVS17" s="73"/>
      <c r="BVT17" s="73"/>
      <c r="BVU17" s="73"/>
      <c r="BVV17" s="73"/>
      <c r="BVW17" s="73"/>
      <c r="BVX17" s="73"/>
      <c r="BVY17" s="73"/>
      <c r="BVZ17" s="73"/>
      <c r="BWA17" s="73"/>
      <c r="BWB17" s="73"/>
      <c r="BWC17" s="73"/>
      <c r="BWD17" s="73"/>
      <c r="BWE17" s="73"/>
      <c r="BWF17" s="73"/>
      <c r="BWG17" s="73"/>
      <c r="BWH17" s="73"/>
      <c r="BWI17" s="73"/>
      <c r="BWJ17" s="73"/>
      <c r="BWK17" s="73"/>
      <c r="BWL17" s="73"/>
      <c r="BWM17" s="73"/>
      <c r="BWN17" s="73"/>
      <c r="BWO17" s="73"/>
      <c r="BWP17" s="73"/>
      <c r="BWQ17" s="73"/>
      <c r="BWR17" s="73"/>
      <c r="BWS17" s="73"/>
      <c r="BWT17" s="73"/>
      <c r="BWU17" s="73"/>
      <c r="BWV17" s="73"/>
      <c r="BWW17" s="73"/>
      <c r="BWX17" s="73"/>
      <c r="BWY17" s="73"/>
      <c r="BWZ17" s="73"/>
      <c r="BXA17" s="73"/>
      <c r="BXB17" s="73"/>
      <c r="BXC17" s="73"/>
      <c r="BXD17" s="73"/>
      <c r="BXE17" s="73"/>
      <c r="BXF17" s="73"/>
      <c r="BXG17" s="73"/>
      <c r="BXH17" s="73"/>
      <c r="BXI17" s="73"/>
      <c r="BXJ17" s="73"/>
      <c r="BXK17" s="73"/>
      <c r="BXL17" s="73"/>
      <c r="BXM17" s="73"/>
      <c r="BXN17" s="73"/>
      <c r="BXO17" s="73"/>
      <c r="BXP17" s="73"/>
      <c r="BXQ17" s="73"/>
      <c r="BXR17" s="73"/>
      <c r="BXS17" s="73"/>
      <c r="BXT17" s="73"/>
      <c r="BXU17" s="73"/>
      <c r="BXV17" s="73"/>
      <c r="BXW17" s="73"/>
      <c r="BXX17" s="73"/>
      <c r="BXY17" s="73"/>
      <c r="BXZ17" s="73"/>
      <c r="BYA17" s="73"/>
      <c r="BYB17" s="73"/>
      <c r="BYC17" s="73"/>
      <c r="BYD17" s="73"/>
      <c r="BYE17" s="73"/>
      <c r="BYF17" s="73"/>
      <c r="BYG17" s="73"/>
      <c r="BYH17" s="73"/>
      <c r="BYI17" s="73"/>
      <c r="BYJ17" s="73"/>
      <c r="BYK17" s="73"/>
      <c r="BYL17" s="73"/>
      <c r="BYM17" s="73"/>
      <c r="BYN17" s="73"/>
      <c r="BYO17" s="73"/>
      <c r="BYP17" s="73"/>
      <c r="BYQ17" s="73"/>
      <c r="BYR17" s="73"/>
      <c r="BYS17" s="73"/>
      <c r="BYT17" s="73"/>
      <c r="BYU17" s="73"/>
      <c r="BYV17" s="73"/>
      <c r="BYW17" s="73"/>
      <c r="BYX17" s="73"/>
      <c r="BYY17" s="73"/>
      <c r="BYZ17" s="73"/>
      <c r="BZA17" s="73"/>
      <c r="BZB17" s="73"/>
      <c r="BZC17" s="73"/>
      <c r="BZD17" s="73"/>
      <c r="BZE17" s="73"/>
      <c r="BZF17" s="73"/>
      <c r="BZG17" s="73"/>
      <c r="BZH17" s="73"/>
      <c r="BZI17" s="73"/>
      <c r="BZJ17" s="73"/>
      <c r="BZK17" s="73"/>
      <c r="BZL17" s="73"/>
      <c r="BZM17" s="73"/>
      <c r="BZN17" s="73"/>
      <c r="BZO17" s="73"/>
      <c r="BZP17" s="73"/>
      <c r="BZQ17" s="73"/>
      <c r="BZR17" s="73"/>
      <c r="BZS17" s="73"/>
      <c r="BZT17" s="73"/>
      <c r="BZU17" s="73"/>
      <c r="BZV17" s="73"/>
      <c r="BZW17" s="73"/>
      <c r="BZX17" s="73"/>
      <c r="BZY17" s="73"/>
      <c r="BZZ17" s="73"/>
      <c r="CAA17" s="73"/>
      <c r="CAB17" s="73"/>
      <c r="CAC17" s="73"/>
      <c r="CAD17" s="73"/>
      <c r="CAE17" s="73"/>
      <c r="CAF17" s="73"/>
      <c r="CAG17" s="73"/>
      <c r="CAH17" s="73"/>
      <c r="CAI17" s="73"/>
      <c r="CAJ17" s="73"/>
      <c r="CAK17" s="73"/>
      <c r="CAL17" s="73"/>
      <c r="CAM17" s="73"/>
      <c r="CAN17" s="73"/>
      <c r="CAO17" s="73"/>
      <c r="CAP17" s="73"/>
      <c r="CAQ17" s="73"/>
      <c r="CAR17" s="73"/>
      <c r="CAS17" s="73"/>
      <c r="CAT17" s="73"/>
      <c r="CAU17" s="73"/>
      <c r="CAV17" s="73"/>
      <c r="CAW17" s="73"/>
      <c r="CAX17" s="73"/>
      <c r="CAY17" s="73"/>
      <c r="CAZ17" s="73"/>
      <c r="CBA17" s="73"/>
      <c r="CBB17" s="73"/>
      <c r="CBC17" s="73"/>
      <c r="CBD17" s="73"/>
      <c r="CBE17" s="73"/>
      <c r="CBF17" s="73"/>
      <c r="CBG17" s="73"/>
      <c r="CBH17" s="73"/>
      <c r="CBI17" s="73"/>
      <c r="CBJ17" s="73"/>
      <c r="CBK17" s="73"/>
      <c r="CBL17" s="73"/>
      <c r="CBM17" s="73"/>
      <c r="CBN17" s="73"/>
      <c r="CBO17" s="73"/>
      <c r="CBP17" s="73"/>
      <c r="CBQ17" s="73"/>
      <c r="CBR17" s="73"/>
      <c r="CBS17" s="73"/>
      <c r="CBT17" s="73"/>
      <c r="CBU17" s="73"/>
      <c r="CBV17" s="73"/>
      <c r="CBW17" s="73"/>
      <c r="CBX17" s="73"/>
      <c r="CBY17" s="73"/>
      <c r="CBZ17" s="73"/>
      <c r="CCA17" s="73"/>
      <c r="CCB17" s="73"/>
      <c r="CCC17" s="73"/>
      <c r="CCD17" s="73"/>
      <c r="CCE17" s="73"/>
      <c r="CCF17" s="73"/>
      <c r="CCG17" s="73"/>
      <c r="CCH17" s="73"/>
      <c r="CCI17" s="73"/>
      <c r="CCJ17" s="73"/>
      <c r="CCK17" s="73"/>
      <c r="CCL17" s="73"/>
      <c r="CCM17" s="73"/>
      <c r="CCN17" s="73"/>
      <c r="CCO17" s="73"/>
      <c r="CCP17" s="73"/>
      <c r="CCQ17" s="73"/>
      <c r="CCR17" s="73"/>
      <c r="CCS17" s="73"/>
      <c r="CCT17" s="73"/>
      <c r="CCU17" s="73"/>
      <c r="CCV17" s="73"/>
      <c r="CCW17" s="73"/>
      <c r="CCX17" s="73"/>
      <c r="CCY17" s="73"/>
      <c r="CCZ17" s="73"/>
      <c r="CDA17" s="73"/>
      <c r="CDB17" s="73"/>
      <c r="CDC17" s="73"/>
      <c r="CDD17" s="73"/>
      <c r="CDE17" s="73"/>
      <c r="CDF17" s="73"/>
      <c r="CDG17" s="73"/>
      <c r="CDH17" s="73"/>
      <c r="CDI17" s="73"/>
      <c r="CDJ17" s="73"/>
      <c r="CDK17" s="73"/>
      <c r="CDL17" s="73"/>
      <c r="CDM17" s="73"/>
      <c r="CDN17" s="73"/>
      <c r="CDO17" s="73"/>
      <c r="CDP17" s="73"/>
      <c r="CDQ17" s="73"/>
      <c r="CDR17" s="73"/>
      <c r="CDS17" s="73"/>
      <c r="CDT17" s="73"/>
      <c r="CDU17" s="73"/>
      <c r="CDV17" s="73"/>
      <c r="CDW17" s="73"/>
      <c r="CDX17" s="73"/>
      <c r="CDY17" s="73"/>
      <c r="CDZ17" s="73"/>
      <c r="CEA17" s="73"/>
      <c r="CEB17" s="73"/>
      <c r="CEC17" s="73"/>
      <c r="CED17" s="73"/>
      <c r="CEE17" s="73"/>
      <c r="CEF17" s="73"/>
      <c r="CEG17" s="73"/>
      <c r="CEH17" s="73"/>
      <c r="CEI17" s="73"/>
      <c r="CEJ17" s="73"/>
      <c r="CEK17" s="73"/>
      <c r="CEL17" s="73"/>
      <c r="CEM17" s="73"/>
      <c r="CEN17" s="73"/>
      <c r="CEO17" s="73"/>
      <c r="CEP17" s="73"/>
      <c r="CEQ17" s="73"/>
      <c r="CER17" s="73"/>
      <c r="CES17" s="73"/>
      <c r="CET17" s="73"/>
      <c r="CEU17" s="73"/>
      <c r="CEV17" s="73"/>
      <c r="CEW17" s="73"/>
      <c r="CEX17" s="73"/>
      <c r="CEY17" s="73"/>
      <c r="CEZ17" s="73"/>
      <c r="CFA17" s="73"/>
      <c r="CFB17" s="73"/>
      <c r="CFC17" s="73"/>
      <c r="CFD17" s="73"/>
      <c r="CFE17" s="73"/>
      <c r="CFF17" s="73"/>
      <c r="CFG17" s="73"/>
      <c r="CFH17" s="73"/>
      <c r="CFI17" s="73"/>
      <c r="CFJ17" s="73"/>
      <c r="CFK17" s="73"/>
      <c r="CFL17" s="73"/>
      <c r="CFM17" s="73"/>
      <c r="CFN17" s="73"/>
      <c r="CFO17" s="73"/>
      <c r="CFP17" s="73"/>
      <c r="CFQ17" s="73"/>
      <c r="CFR17" s="73"/>
      <c r="CFS17" s="73"/>
      <c r="CFT17" s="73"/>
      <c r="CFU17" s="73"/>
      <c r="CFV17" s="73"/>
      <c r="CFW17" s="73"/>
      <c r="CFX17" s="73"/>
      <c r="CFY17" s="73"/>
      <c r="CFZ17" s="73"/>
      <c r="CGA17" s="73"/>
      <c r="CGB17" s="73"/>
      <c r="CGC17" s="73"/>
      <c r="CGD17" s="73"/>
      <c r="CGE17" s="73"/>
      <c r="CGF17" s="73"/>
      <c r="CGG17" s="73"/>
      <c r="CGH17" s="73"/>
      <c r="CGI17" s="73"/>
      <c r="CGJ17" s="73"/>
      <c r="CGK17" s="73"/>
      <c r="CGL17" s="73"/>
      <c r="CGM17" s="73"/>
      <c r="CGN17" s="73"/>
      <c r="CGO17" s="73"/>
      <c r="CGP17" s="73"/>
      <c r="CGQ17" s="73"/>
      <c r="CGR17" s="73"/>
      <c r="CGS17" s="73"/>
      <c r="CGT17" s="73"/>
      <c r="CGU17" s="73"/>
      <c r="CGV17" s="73"/>
      <c r="CGW17" s="73"/>
      <c r="CGX17" s="73"/>
      <c r="CGY17" s="73"/>
      <c r="CGZ17" s="73"/>
      <c r="CHA17" s="73"/>
      <c r="CHB17" s="73"/>
      <c r="CHC17" s="73"/>
      <c r="CHD17" s="73"/>
      <c r="CHE17" s="73"/>
      <c r="CHF17" s="73"/>
      <c r="CHG17" s="73"/>
      <c r="CHH17" s="73"/>
      <c r="CHI17" s="73"/>
      <c r="CHJ17" s="73"/>
      <c r="CHK17" s="73"/>
      <c r="CHL17" s="73"/>
      <c r="CHM17" s="73"/>
      <c r="CHN17" s="73"/>
      <c r="CHO17" s="73"/>
      <c r="CHP17" s="73"/>
      <c r="CHQ17" s="73"/>
      <c r="CHR17" s="73"/>
      <c r="CHS17" s="73"/>
      <c r="CHT17" s="73"/>
      <c r="CHU17" s="73"/>
      <c r="CHV17" s="73"/>
      <c r="CHW17" s="73"/>
      <c r="CHX17" s="73"/>
      <c r="CHY17" s="73"/>
      <c r="CHZ17" s="73"/>
      <c r="CIA17" s="73"/>
      <c r="CIB17" s="73"/>
      <c r="CIC17" s="73"/>
      <c r="CID17" s="73"/>
      <c r="CIE17" s="73"/>
      <c r="CIF17" s="73"/>
      <c r="CIG17" s="73"/>
      <c r="CIH17" s="73"/>
      <c r="CII17" s="73"/>
      <c r="CIJ17" s="73"/>
      <c r="CIK17" s="73"/>
      <c r="CIL17" s="73"/>
      <c r="CIM17" s="73"/>
      <c r="CIN17" s="73"/>
      <c r="CIO17" s="73"/>
      <c r="CIP17" s="73"/>
      <c r="CIQ17" s="73"/>
      <c r="CIR17" s="73"/>
      <c r="CIS17" s="73"/>
      <c r="CIT17" s="73"/>
      <c r="CIU17" s="73"/>
      <c r="CIV17" s="73"/>
      <c r="CIW17" s="73"/>
      <c r="CIX17" s="73"/>
      <c r="CIY17" s="73"/>
      <c r="CIZ17" s="73"/>
      <c r="CJA17" s="73"/>
      <c r="CJB17" s="73"/>
      <c r="CJC17" s="73"/>
      <c r="CJD17" s="73"/>
      <c r="CJE17" s="73"/>
      <c r="CJF17" s="73"/>
      <c r="CJG17" s="73"/>
      <c r="CJH17" s="73"/>
      <c r="CJI17" s="73"/>
      <c r="CJJ17" s="73"/>
      <c r="CJK17" s="73"/>
      <c r="CJL17" s="73"/>
      <c r="CJM17" s="73"/>
      <c r="CJN17" s="73"/>
      <c r="CJO17" s="73"/>
      <c r="CJP17" s="73"/>
      <c r="CJQ17" s="73"/>
      <c r="CJR17" s="73"/>
      <c r="CJS17" s="73"/>
      <c r="CJT17" s="73"/>
      <c r="CJU17" s="73"/>
      <c r="CJV17" s="73"/>
      <c r="CJW17" s="73"/>
      <c r="CJX17" s="73"/>
      <c r="CJY17" s="73"/>
      <c r="CJZ17" s="73"/>
      <c r="CKA17" s="73"/>
      <c r="CKB17" s="73"/>
      <c r="CKC17" s="73"/>
      <c r="CKD17" s="73"/>
      <c r="CKE17" s="73"/>
      <c r="CKF17" s="73"/>
      <c r="CKG17" s="73"/>
      <c r="CKH17" s="73"/>
      <c r="CKI17" s="73"/>
      <c r="CKJ17" s="73"/>
      <c r="CKK17" s="73"/>
      <c r="CKL17" s="73"/>
      <c r="CKM17" s="73"/>
      <c r="CKN17" s="73"/>
      <c r="CKO17" s="73"/>
      <c r="CKP17" s="73"/>
      <c r="CKQ17" s="73"/>
      <c r="CKR17" s="73"/>
      <c r="CKS17" s="73"/>
      <c r="CKT17" s="73"/>
      <c r="CKU17" s="73"/>
      <c r="CKV17" s="73"/>
      <c r="CKW17" s="73"/>
      <c r="CKX17" s="73"/>
      <c r="CKY17" s="73"/>
      <c r="CKZ17" s="73"/>
      <c r="CLA17" s="73"/>
      <c r="CLB17" s="73"/>
      <c r="CLC17" s="73"/>
      <c r="CLD17" s="73"/>
      <c r="CLE17" s="73"/>
      <c r="CLF17" s="73"/>
      <c r="CLG17" s="73"/>
      <c r="CLH17" s="73"/>
      <c r="CLI17" s="73"/>
      <c r="CLJ17" s="73"/>
      <c r="CLK17" s="73"/>
      <c r="CLL17" s="73"/>
      <c r="CLM17" s="73"/>
      <c r="CLN17" s="73"/>
      <c r="CLO17" s="73"/>
      <c r="CLP17" s="73"/>
      <c r="CLQ17" s="73"/>
      <c r="CLR17" s="73"/>
      <c r="CLS17" s="73"/>
      <c r="CLT17" s="73"/>
      <c r="CLU17" s="73"/>
      <c r="CLV17" s="73"/>
      <c r="CLW17" s="73"/>
      <c r="CLX17" s="73"/>
      <c r="CLY17" s="73"/>
      <c r="CLZ17" s="73"/>
      <c r="CMA17" s="73"/>
      <c r="CMB17" s="73"/>
      <c r="CMC17" s="73"/>
      <c r="CMD17" s="73"/>
      <c r="CME17" s="73"/>
      <c r="CMF17" s="73"/>
      <c r="CMG17" s="73"/>
      <c r="CMH17" s="73"/>
      <c r="CMI17" s="73"/>
      <c r="CMJ17" s="73"/>
      <c r="CMK17" s="73"/>
      <c r="CML17" s="73"/>
      <c r="CMM17" s="73"/>
      <c r="CMN17" s="73"/>
      <c r="CMO17" s="73"/>
      <c r="CMP17" s="73"/>
      <c r="CMQ17" s="73"/>
      <c r="CMR17" s="73"/>
      <c r="CMS17" s="73"/>
      <c r="CMT17" s="73"/>
      <c r="CMU17" s="73"/>
      <c r="CMV17" s="73"/>
      <c r="CMW17" s="73"/>
      <c r="CMX17" s="73"/>
      <c r="CMY17" s="73"/>
      <c r="CMZ17" s="73"/>
      <c r="CNA17" s="73"/>
      <c r="CNB17" s="73"/>
      <c r="CNC17" s="73"/>
      <c r="CND17" s="73"/>
      <c r="CNE17" s="73"/>
      <c r="CNF17" s="73"/>
      <c r="CNG17" s="73"/>
      <c r="CNH17" s="73"/>
      <c r="CNI17" s="73"/>
      <c r="CNJ17" s="73"/>
      <c r="CNK17" s="73"/>
      <c r="CNL17" s="73"/>
      <c r="CNM17" s="73"/>
      <c r="CNN17" s="73"/>
      <c r="CNO17" s="73"/>
      <c r="CNP17" s="73"/>
      <c r="CNQ17" s="73"/>
      <c r="CNR17" s="73"/>
      <c r="CNS17" s="73"/>
      <c r="CNT17" s="73"/>
      <c r="CNU17" s="73"/>
      <c r="CNV17" s="73"/>
      <c r="CNW17" s="73"/>
      <c r="CNX17" s="73"/>
      <c r="CNY17" s="73"/>
      <c r="CNZ17" s="73"/>
      <c r="COA17" s="73"/>
      <c r="COB17" s="73"/>
      <c r="COC17" s="73"/>
      <c r="COD17" s="73"/>
      <c r="COE17" s="73"/>
      <c r="COF17" s="73"/>
      <c r="COG17" s="73"/>
      <c r="COH17" s="73"/>
      <c r="COI17" s="73"/>
      <c r="COJ17" s="73"/>
      <c r="COK17" s="73"/>
      <c r="COL17" s="73"/>
      <c r="COM17" s="73"/>
      <c r="CON17" s="73"/>
      <c r="COO17" s="73"/>
      <c r="COP17" s="73"/>
      <c r="COQ17" s="73"/>
      <c r="COR17" s="73"/>
      <c r="COS17" s="73"/>
      <c r="COT17" s="73"/>
      <c r="COU17" s="73"/>
      <c r="COV17" s="73"/>
      <c r="COW17" s="73"/>
      <c r="COX17" s="73"/>
      <c r="COY17" s="73"/>
      <c r="COZ17" s="73"/>
      <c r="CPA17" s="73"/>
      <c r="CPB17" s="73"/>
      <c r="CPC17" s="73"/>
      <c r="CPD17" s="73"/>
      <c r="CPE17" s="73"/>
      <c r="CPF17" s="73"/>
      <c r="CPG17" s="73"/>
      <c r="CPH17" s="73"/>
      <c r="CPI17" s="73"/>
      <c r="CPJ17" s="73"/>
      <c r="CPK17" s="73"/>
      <c r="CPL17" s="73"/>
      <c r="CPM17" s="73"/>
      <c r="CPN17" s="73"/>
      <c r="CPO17" s="73"/>
      <c r="CPP17" s="73"/>
      <c r="CPQ17" s="73"/>
      <c r="CPR17" s="73"/>
      <c r="CPS17" s="73"/>
      <c r="CPT17" s="73"/>
      <c r="CPU17" s="73"/>
      <c r="CPV17" s="73"/>
      <c r="CPW17" s="73"/>
      <c r="CPX17" s="73"/>
      <c r="CPY17" s="73"/>
      <c r="CPZ17" s="73"/>
      <c r="CQA17" s="73"/>
      <c r="CQB17" s="73"/>
      <c r="CQC17" s="73"/>
      <c r="CQD17" s="73"/>
      <c r="CQE17" s="73"/>
      <c r="CQF17" s="73"/>
      <c r="CQG17" s="73"/>
      <c r="CQH17" s="73"/>
      <c r="CQI17" s="73"/>
      <c r="CQJ17" s="73"/>
      <c r="CQK17" s="73"/>
      <c r="CQL17" s="73"/>
      <c r="CQM17" s="73"/>
      <c r="CQN17" s="73"/>
      <c r="CQO17" s="73"/>
      <c r="CQP17" s="73"/>
      <c r="CQQ17" s="73"/>
      <c r="CQR17" s="73"/>
      <c r="CQS17" s="73"/>
      <c r="CQT17" s="73"/>
      <c r="CQU17" s="73"/>
      <c r="CQV17" s="73"/>
      <c r="CQW17" s="73"/>
      <c r="CQX17" s="73"/>
      <c r="CQY17" s="73"/>
      <c r="CQZ17" s="73"/>
      <c r="CRA17" s="73"/>
      <c r="CRB17" s="73"/>
      <c r="CRC17" s="73"/>
      <c r="CRD17" s="73"/>
      <c r="CRE17" s="73"/>
      <c r="CRF17" s="73"/>
      <c r="CRG17" s="73"/>
      <c r="CRH17" s="73"/>
      <c r="CRI17" s="73"/>
      <c r="CRJ17" s="73"/>
      <c r="CRK17" s="73"/>
      <c r="CRL17" s="73"/>
      <c r="CRM17" s="73"/>
      <c r="CRN17" s="73"/>
      <c r="CRO17" s="73"/>
      <c r="CRP17" s="73"/>
      <c r="CRQ17" s="73"/>
      <c r="CRR17" s="73"/>
      <c r="CRS17" s="73"/>
      <c r="CRT17" s="73"/>
      <c r="CRU17" s="73"/>
      <c r="CRV17" s="73"/>
      <c r="CRW17" s="73"/>
      <c r="CRX17" s="73"/>
      <c r="CRY17" s="73"/>
      <c r="CRZ17" s="73"/>
      <c r="CSA17" s="73"/>
      <c r="CSB17" s="73"/>
      <c r="CSC17" s="73"/>
      <c r="CSD17" s="73"/>
      <c r="CSE17" s="73"/>
      <c r="CSF17" s="73"/>
      <c r="CSG17" s="73"/>
      <c r="CSH17" s="73"/>
      <c r="CSI17" s="73"/>
      <c r="CSJ17" s="73"/>
      <c r="CSK17" s="73"/>
      <c r="CSL17" s="73"/>
      <c r="CSM17" s="73"/>
      <c r="CSN17" s="73"/>
      <c r="CSO17" s="73"/>
      <c r="CSP17" s="73"/>
      <c r="CSQ17" s="73"/>
      <c r="CSR17" s="73"/>
      <c r="CSS17" s="73"/>
      <c r="CST17" s="73"/>
      <c r="CSU17" s="73"/>
      <c r="CSV17" s="73"/>
      <c r="CSW17" s="73"/>
      <c r="CSX17" s="73"/>
      <c r="CSY17" s="73"/>
      <c r="CSZ17" s="73"/>
      <c r="CTA17" s="73"/>
      <c r="CTB17" s="73"/>
      <c r="CTC17" s="73"/>
      <c r="CTD17" s="73"/>
      <c r="CTE17" s="73"/>
      <c r="CTF17" s="73"/>
      <c r="CTG17" s="73"/>
      <c r="CTH17" s="73"/>
      <c r="CTI17" s="73"/>
      <c r="CTJ17" s="73"/>
      <c r="CTK17" s="73"/>
      <c r="CTL17" s="73"/>
      <c r="CTM17" s="73"/>
      <c r="CTN17" s="73"/>
      <c r="CTO17" s="73"/>
      <c r="CTP17" s="73"/>
      <c r="CTQ17" s="73"/>
      <c r="CTR17" s="73"/>
      <c r="CTS17" s="73"/>
      <c r="CTT17" s="73"/>
      <c r="CTU17" s="73"/>
      <c r="CTV17" s="73"/>
      <c r="CTW17" s="73"/>
      <c r="CTX17" s="73"/>
      <c r="CTY17" s="73"/>
      <c r="CTZ17" s="73"/>
      <c r="CUA17" s="73"/>
      <c r="CUB17" s="73"/>
      <c r="CUC17" s="73"/>
      <c r="CUD17" s="73"/>
      <c r="CUE17" s="73"/>
      <c r="CUF17" s="73"/>
      <c r="CUG17" s="73"/>
      <c r="CUH17" s="73"/>
      <c r="CUI17" s="73"/>
      <c r="CUJ17" s="73"/>
      <c r="CUK17" s="73"/>
      <c r="CUL17" s="73"/>
      <c r="CUM17" s="73"/>
      <c r="CUN17" s="73"/>
      <c r="CUO17" s="73"/>
      <c r="CUP17" s="73"/>
      <c r="CUQ17" s="73"/>
      <c r="CUR17" s="73"/>
      <c r="CUS17" s="73"/>
      <c r="CUT17" s="73"/>
      <c r="CUU17" s="73"/>
      <c r="CUV17" s="73"/>
      <c r="CUW17" s="73"/>
      <c r="CUX17" s="73"/>
      <c r="CUY17" s="73"/>
      <c r="CUZ17" s="73"/>
      <c r="CVA17" s="73"/>
      <c r="CVB17" s="73"/>
      <c r="CVC17" s="73"/>
      <c r="CVD17" s="73"/>
      <c r="CVE17" s="73"/>
      <c r="CVF17" s="73"/>
      <c r="CVG17" s="73"/>
      <c r="CVH17" s="73"/>
      <c r="CVI17" s="73"/>
      <c r="CVJ17" s="73"/>
      <c r="CVK17" s="73"/>
      <c r="CVL17" s="73"/>
      <c r="CVM17" s="73"/>
      <c r="CVN17" s="73"/>
      <c r="CVO17" s="73"/>
      <c r="CVP17" s="73"/>
      <c r="CVQ17" s="73"/>
      <c r="CVR17" s="73"/>
      <c r="CVS17" s="73"/>
      <c r="CVT17" s="73"/>
      <c r="CVU17" s="73"/>
      <c r="CVV17" s="73"/>
      <c r="CVW17" s="73"/>
      <c r="CVX17" s="73"/>
      <c r="CVY17" s="73"/>
      <c r="CVZ17" s="73"/>
      <c r="CWA17" s="73"/>
      <c r="CWB17" s="73"/>
      <c r="CWC17" s="73"/>
      <c r="CWD17" s="73"/>
      <c r="CWE17" s="73"/>
      <c r="CWF17" s="73"/>
      <c r="CWG17" s="73"/>
      <c r="CWH17" s="73"/>
      <c r="CWI17" s="73"/>
      <c r="CWJ17" s="73"/>
      <c r="CWK17" s="73"/>
      <c r="CWL17" s="73"/>
      <c r="CWM17" s="73"/>
      <c r="CWN17" s="73"/>
      <c r="CWO17" s="73"/>
      <c r="CWP17" s="73"/>
      <c r="CWQ17" s="73"/>
      <c r="CWR17" s="73"/>
      <c r="CWS17" s="73"/>
      <c r="CWT17" s="73"/>
      <c r="CWU17" s="73"/>
      <c r="CWV17" s="73"/>
      <c r="CWW17" s="73"/>
      <c r="CWX17" s="73"/>
      <c r="CWY17" s="73"/>
      <c r="CWZ17" s="73"/>
      <c r="CXA17" s="73"/>
      <c r="CXB17" s="73"/>
      <c r="CXC17" s="73"/>
      <c r="CXD17" s="73"/>
      <c r="CXE17" s="73"/>
      <c r="CXF17" s="73"/>
      <c r="CXG17" s="73"/>
      <c r="CXH17" s="73"/>
      <c r="CXI17" s="73"/>
      <c r="CXJ17" s="73"/>
      <c r="CXK17" s="73"/>
      <c r="CXL17" s="73"/>
      <c r="CXM17" s="73"/>
      <c r="CXN17" s="73"/>
      <c r="CXO17" s="73"/>
      <c r="CXP17" s="73"/>
      <c r="CXQ17" s="73"/>
      <c r="CXR17" s="73"/>
      <c r="CXS17" s="73"/>
      <c r="CXT17" s="73"/>
      <c r="CXU17" s="73"/>
      <c r="CXV17" s="73"/>
      <c r="CXW17" s="73"/>
      <c r="CXX17" s="73"/>
      <c r="CXY17" s="73"/>
      <c r="CXZ17" s="73"/>
      <c r="CYA17" s="73"/>
      <c r="CYB17" s="73"/>
      <c r="CYC17" s="73"/>
      <c r="CYD17" s="73"/>
      <c r="CYE17" s="73"/>
      <c r="CYF17" s="73"/>
      <c r="CYG17" s="73"/>
      <c r="CYH17" s="73"/>
      <c r="CYI17" s="73"/>
      <c r="CYJ17" s="73"/>
      <c r="CYK17" s="73"/>
      <c r="CYL17" s="73"/>
      <c r="CYM17" s="73"/>
      <c r="CYN17" s="73"/>
      <c r="CYO17" s="73"/>
      <c r="CYP17" s="73"/>
      <c r="CYQ17" s="73"/>
      <c r="CYR17" s="73"/>
      <c r="CYS17" s="73"/>
      <c r="CYT17" s="73"/>
      <c r="CYU17" s="73"/>
      <c r="CYV17" s="73"/>
      <c r="CYW17" s="73"/>
      <c r="CYX17" s="73"/>
      <c r="CYY17" s="73"/>
      <c r="CYZ17" s="73"/>
      <c r="CZA17" s="73"/>
      <c r="CZB17" s="73"/>
      <c r="CZC17" s="73"/>
      <c r="CZD17" s="73"/>
      <c r="CZE17" s="73"/>
      <c r="CZF17" s="73"/>
      <c r="CZG17" s="73"/>
      <c r="CZH17" s="73"/>
      <c r="CZI17" s="73"/>
      <c r="CZJ17" s="73"/>
      <c r="CZK17" s="73"/>
      <c r="CZL17" s="73"/>
      <c r="CZM17" s="73"/>
      <c r="CZN17" s="73"/>
      <c r="CZO17" s="73"/>
      <c r="CZP17" s="73"/>
      <c r="CZQ17" s="73"/>
      <c r="CZR17" s="73"/>
      <c r="CZS17" s="73"/>
      <c r="CZT17" s="73"/>
      <c r="CZU17" s="73"/>
      <c r="CZV17" s="73"/>
      <c r="CZW17" s="73"/>
      <c r="CZX17" s="73"/>
      <c r="CZY17" s="73"/>
      <c r="CZZ17" s="73"/>
      <c r="DAA17" s="73"/>
      <c r="DAB17" s="73"/>
      <c r="DAC17" s="73"/>
      <c r="DAD17" s="73"/>
      <c r="DAE17" s="73"/>
      <c r="DAF17" s="73"/>
      <c r="DAG17" s="73"/>
      <c r="DAH17" s="73"/>
      <c r="DAI17" s="73"/>
      <c r="DAJ17" s="73"/>
      <c r="DAK17" s="73"/>
      <c r="DAL17" s="73"/>
      <c r="DAM17" s="73"/>
      <c r="DAN17" s="73"/>
      <c r="DAO17" s="73"/>
      <c r="DAP17" s="73"/>
      <c r="DAQ17" s="73"/>
      <c r="DAR17" s="73"/>
      <c r="DAS17" s="73"/>
      <c r="DAT17" s="73"/>
      <c r="DAU17" s="73"/>
      <c r="DAV17" s="73"/>
      <c r="DAW17" s="73"/>
      <c r="DAX17" s="73"/>
      <c r="DAY17" s="73"/>
      <c r="DAZ17" s="73"/>
      <c r="DBA17" s="73"/>
      <c r="DBB17" s="73"/>
      <c r="DBC17" s="73"/>
      <c r="DBD17" s="73"/>
      <c r="DBE17" s="73"/>
      <c r="DBF17" s="73"/>
      <c r="DBG17" s="73"/>
      <c r="DBH17" s="73"/>
      <c r="DBI17" s="73"/>
      <c r="DBJ17" s="73"/>
      <c r="DBK17" s="73"/>
      <c r="DBL17" s="73"/>
      <c r="DBM17" s="73"/>
      <c r="DBN17" s="73"/>
      <c r="DBO17" s="73"/>
      <c r="DBP17" s="73"/>
      <c r="DBQ17" s="73"/>
      <c r="DBR17" s="73"/>
      <c r="DBS17" s="73"/>
      <c r="DBT17" s="73"/>
      <c r="DBU17" s="73"/>
      <c r="DBV17" s="73"/>
      <c r="DBW17" s="73"/>
      <c r="DBX17" s="73"/>
      <c r="DBY17" s="73"/>
      <c r="DBZ17" s="73"/>
      <c r="DCA17" s="73"/>
      <c r="DCB17" s="73"/>
      <c r="DCC17" s="73"/>
      <c r="DCD17" s="73"/>
      <c r="DCE17" s="73"/>
      <c r="DCF17" s="73"/>
      <c r="DCG17" s="73"/>
      <c r="DCH17" s="73"/>
      <c r="DCI17" s="73"/>
      <c r="DCJ17" s="73"/>
      <c r="DCK17" s="73"/>
      <c r="DCL17" s="73"/>
      <c r="DCM17" s="73"/>
      <c r="DCN17" s="73"/>
      <c r="DCO17" s="73"/>
      <c r="DCP17" s="73"/>
      <c r="DCQ17" s="73"/>
      <c r="DCR17" s="73"/>
      <c r="DCS17" s="73"/>
      <c r="DCT17" s="73"/>
      <c r="DCU17" s="73"/>
      <c r="DCV17" s="73"/>
      <c r="DCW17" s="73"/>
      <c r="DCX17" s="73"/>
      <c r="DCY17" s="73"/>
      <c r="DCZ17" s="73"/>
      <c r="DDA17" s="73"/>
      <c r="DDB17" s="73"/>
      <c r="DDC17" s="73"/>
      <c r="DDD17" s="73"/>
      <c r="DDE17" s="73"/>
      <c r="DDF17" s="73"/>
      <c r="DDG17" s="73"/>
      <c r="DDH17" s="73"/>
      <c r="DDI17" s="73"/>
      <c r="DDJ17" s="73"/>
      <c r="DDK17" s="73"/>
      <c r="DDL17" s="73"/>
      <c r="DDM17" s="73"/>
      <c r="DDN17" s="73"/>
      <c r="DDO17" s="73"/>
      <c r="DDP17" s="73"/>
      <c r="DDQ17" s="73"/>
      <c r="DDR17" s="73"/>
      <c r="DDS17" s="73"/>
      <c r="DDT17" s="73"/>
      <c r="DDU17" s="73"/>
      <c r="DDV17" s="73"/>
      <c r="DDW17" s="73"/>
      <c r="DDX17" s="73"/>
      <c r="DDY17" s="73"/>
      <c r="DDZ17" s="73"/>
      <c r="DEA17" s="73"/>
      <c r="DEB17" s="73"/>
      <c r="DEC17" s="73"/>
      <c r="DED17" s="73"/>
      <c r="DEE17" s="73"/>
      <c r="DEF17" s="73"/>
      <c r="DEG17" s="73"/>
      <c r="DEH17" s="73"/>
      <c r="DEI17" s="73"/>
      <c r="DEJ17" s="73"/>
      <c r="DEK17" s="73"/>
      <c r="DEL17" s="73"/>
      <c r="DEM17" s="73"/>
      <c r="DEN17" s="73"/>
      <c r="DEO17" s="73"/>
      <c r="DEP17" s="73"/>
      <c r="DEQ17" s="73"/>
      <c r="DER17" s="73"/>
      <c r="DES17" s="73"/>
      <c r="DET17" s="73"/>
      <c r="DEU17" s="73"/>
      <c r="DEV17" s="73"/>
      <c r="DEW17" s="73"/>
      <c r="DEX17" s="73"/>
      <c r="DEY17" s="73"/>
      <c r="DEZ17" s="73"/>
      <c r="DFA17" s="73"/>
      <c r="DFB17" s="73"/>
      <c r="DFC17" s="73"/>
      <c r="DFD17" s="73"/>
      <c r="DFE17" s="73"/>
      <c r="DFF17" s="73"/>
      <c r="DFG17" s="73"/>
      <c r="DFH17" s="73"/>
      <c r="DFI17" s="73"/>
      <c r="DFJ17" s="73"/>
      <c r="DFK17" s="73"/>
      <c r="DFL17" s="73"/>
      <c r="DFM17" s="73"/>
      <c r="DFN17" s="73"/>
      <c r="DFO17" s="73"/>
      <c r="DFP17" s="73"/>
      <c r="DFQ17" s="73"/>
      <c r="DFR17" s="73"/>
      <c r="DFS17" s="73"/>
      <c r="DFT17" s="73"/>
      <c r="DFU17" s="73"/>
      <c r="DFV17" s="73"/>
      <c r="DFW17" s="73"/>
      <c r="DFX17" s="73"/>
      <c r="DFY17" s="73"/>
      <c r="DFZ17" s="73"/>
      <c r="DGA17" s="73"/>
      <c r="DGB17" s="73"/>
      <c r="DGC17" s="73"/>
      <c r="DGD17" s="73"/>
      <c r="DGE17" s="73"/>
      <c r="DGF17" s="73"/>
      <c r="DGG17" s="73"/>
      <c r="DGH17" s="73"/>
      <c r="DGI17" s="73"/>
      <c r="DGJ17" s="73"/>
      <c r="DGK17" s="73"/>
      <c r="DGL17" s="73"/>
      <c r="DGM17" s="73"/>
      <c r="DGN17" s="73"/>
      <c r="DGO17" s="73"/>
      <c r="DGP17" s="73"/>
      <c r="DGQ17" s="73"/>
      <c r="DGR17" s="73"/>
      <c r="DGS17" s="73"/>
      <c r="DGT17" s="73"/>
      <c r="DGU17" s="73"/>
      <c r="DGV17" s="73"/>
      <c r="DGW17" s="73"/>
      <c r="DGX17" s="73"/>
      <c r="DGY17" s="73"/>
      <c r="DGZ17" s="73"/>
      <c r="DHA17" s="73"/>
      <c r="DHB17" s="73"/>
      <c r="DHC17" s="73"/>
      <c r="DHD17" s="73"/>
      <c r="DHE17" s="73"/>
      <c r="DHF17" s="73"/>
      <c r="DHG17" s="73"/>
      <c r="DHH17" s="73"/>
      <c r="DHI17" s="73"/>
      <c r="DHJ17" s="73"/>
      <c r="DHK17" s="73"/>
      <c r="DHL17" s="73"/>
      <c r="DHM17" s="73"/>
      <c r="DHN17" s="73"/>
      <c r="DHO17" s="73"/>
      <c r="DHP17" s="73"/>
      <c r="DHQ17" s="73"/>
      <c r="DHR17" s="73"/>
      <c r="DHS17" s="73"/>
      <c r="DHT17" s="73"/>
      <c r="DHU17" s="73"/>
      <c r="DHV17" s="73"/>
      <c r="DHW17" s="73"/>
      <c r="DHX17" s="73"/>
      <c r="DHY17" s="73"/>
      <c r="DHZ17" s="73"/>
      <c r="DIA17" s="73"/>
      <c r="DIB17" s="73"/>
      <c r="DIC17" s="73"/>
      <c r="DID17" s="73"/>
      <c r="DIE17" s="73"/>
      <c r="DIF17" s="73"/>
      <c r="DIG17" s="73"/>
      <c r="DIH17" s="73"/>
      <c r="DII17" s="73"/>
      <c r="DIJ17" s="73"/>
      <c r="DIK17" s="73"/>
      <c r="DIL17" s="73"/>
      <c r="DIM17" s="73"/>
      <c r="DIN17" s="73"/>
      <c r="DIO17" s="73"/>
      <c r="DIP17" s="73"/>
      <c r="DIQ17" s="73"/>
      <c r="DIR17" s="73"/>
      <c r="DIS17" s="73"/>
      <c r="DIT17" s="73"/>
      <c r="DIU17" s="73"/>
      <c r="DIV17" s="73"/>
      <c r="DIW17" s="73"/>
      <c r="DIX17" s="73"/>
      <c r="DIY17" s="73"/>
      <c r="DIZ17" s="73"/>
      <c r="DJA17" s="73"/>
      <c r="DJB17" s="73"/>
      <c r="DJC17" s="73"/>
      <c r="DJD17" s="73"/>
      <c r="DJE17" s="73"/>
      <c r="DJF17" s="73"/>
      <c r="DJG17" s="73"/>
      <c r="DJH17" s="73"/>
      <c r="DJI17" s="73"/>
      <c r="DJJ17" s="73"/>
      <c r="DJK17" s="73"/>
      <c r="DJL17" s="73"/>
      <c r="DJM17" s="73"/>
      <c r="DJN17" s="73"/>
      <c r="DJO17" s="73"/>
      <c r="DJP17" s="73"/>
      <c r="DJQ17" s="73"/>
      <c r="DJR17" s="73"/>
      <c r="DJS17" s="73"/>
      <c r="DJT17" s="73"/>
      <c r="DJU17" s="73"/>
      <c r="DJV17" s="73"/>
      <c r="DJW17" s="73"/>
      <c r="DJX17" s="73"/>
      <c r="DJY17" s="73"/>
      <c r="DJZ17" s="73"/>
      <c r="DKA17" s="73"/>
      <c r="DKB17" s="73"/>
      <c r="DKC17" s="73"/>
      <c r="DKD17" s="73"/>
      <c r="DKE17" s="73"/>
      <c r="DKF17" s="73"/>
      <c r="DKG17" s="73"/>
      <c r="DKH17" s="73"/>
      <c r="DKI17" s="73"/>
      <c r="DKJ17" s="73"/>
      <c r="DKK17" s="73"/>
      <c r="DKL17" s="73"/>
      <c r="DKM17" s="73"/>
      <c r="DKN17" s="73"/>
      <c r="DKO17" s="73"/>
      <c r="DKP17" s="73"/>
      <c r="DKQ17" s="73"/>
      <c r="DKR17" s="73"/>
      <c r="DKS17" s="73"/>
      <c r="DKT17" s="73"/>
      <c r="DKU17" s="73"/>
      <c r="DKV17" s="73"/>
      <c r="DKW17" s="73"/>
      <c r="DKX17" s="73"/>
      <c r="DKY17" s="73"/>
      <c r="DKZ17" s="73"/>
      <c r="DLA17" s="73"/>
      <c r="DLB17" s="73"/>
      <c r="DLC17" s="73"/>
      <c r="DLD17" s="73"/>
      <c r="DLE17" s="73"/>
      <c r="DLF17" s="73"/>
      <c r="DLG17" s="73"/>
      <c r="DLH17" s="73"/>
      <c r="DLI17" s="73"/>
      <c r="DLJ17" s="73"/>
      <c r="DLK17" s="73"/>
      <c r="DLL17" s="73"/>
      <c r="DLM17" s="73"/>
      <c r="DLN17" s="73"/>
      <c r="DLO17" s="73"/>
      <c r="DLP17" s="73"/>
      <c r="DLQ17" s="73"/>
      <c r="DLR17" s="73"/>
      <c r="DLS17" s="73"/>
      <c r="DLT17" s="73"/>
      <c r="DLU17" s="73"/>
      <c r="DLV17" s="73"/>
      <c r="DLW17" s="73"/>
      <c r="DLX17" s="73"/>
      <c r="DLY17" s="73"/>
      <c r="DLZ17" s="73"/>
      <c r="DMA17" s="73"/>
      <c r="DMB17" s="73"/>
      <c r="DMC17" s="73"/>
      <c r="DMD17" s="73"/>
      <c r="DME17" s="73"/>
      <c r="DMF17" s="73"/>
      <c r="DMG17" s="73"/>
      <c r="DMH17" s="73"/>
      <c r="DMI17" s="73"/>
      <c r="DMJ17" s="73"/>
      <c r="DMK17" s="73"/>
      <c r="DML17" s="73"/>
      <c r="DMM17" s="73"/>
      <c r="DMN17" s="73"/>
      <c r="DMO17" s="73"/>
      <c r="DMP17" s="73"/>
      <c r="DMQ17" s="73"/>
      <c r="DMR17" s="73"/>
      <c r="DMS17" s="73"/>
      <c r="DMT17" s="73"/>
      <c r="DMU17" s="73"/>
      <c r="DMV17" s="73"/>
      <c r="DMW17" s="73"/>
      <c r="DMX17" s="73"/>
      <c r="DMY17" s="73"/>
      <c r="DMZ17" s="73"/>
      <c r="DNA17" s="73"/>
      <c r="DNB17" s="73"/>
      <c r="DNC17" s="73"/>
      <c r="DND17" s="73"/>
      <c r="DNE17" s="73"/>
      <c r="DNF17" s="73"/>
      <c r="DNG17" s="73"/>
      <c r="DNH17" s="73"/>
      <c r="DNI17" s="73"/>
      <c r="DNJ17" s="73"/>
      <c r="DNK17" s="73"/>
      <c r="DNL17" s="73"/>
      <c r="DNM17" s="73"/>
      <c r="DNN17" s="73"/>
      <c r="DNO17" s="73"/>
      <c r="DNP17" s="73"/>
      <c r="DNQ17" s="73"/>
      <c r="DNR17" s="73"/>
      <c r="DNS17" s="73"/>
      <c r="DNT17" s="73"/>
      <c r="DNU17" s="73"/>
      <c r="DNV17" s="73"/>
      <c r="DNW17" s="73"/>
      <c r="DNX17" s="73"/>
      <c r="DNY17" s="73"/>
      <c r="DNZ17" s="73"/>
      <c r="DOA17" s="73"/>
      <c r="DOB17" s="73"/>
      <c r="DOC17" s="73"/>
      <c r="DOD17" s="73"/>
      <c r="DOE17" s="73"/>
      <c r="DOF17" s="73"/>
      <c r="DOG17" s="73"/>
      <c r="DOH17" s="73"/>
      <c r="DOI17" s="73"/>
      <c r="DOJ17" s="73"/>
      <c r="DOK17" s="73"/>
      <c r="DOL17" s="73"/>
      <c r="DOM17" s="73"/>
      <c r="DON17" s="73"/>
      <c r="DOO17" s="73"/>
      <c r="DOP17" s="73"/>
      <c r="DOQ17" s="73"/>
      <c r="DOR17" s="73"/>
      <c r="DOS17" s="73"/>
      <c r="DOT17" s="73"/>
      <c r="DOU17" s="73"/>
      <c r="DOV17" s="73"/>
      <c r="DOW17" s="73"/>
      <c r="DOX17" s="73"/>
      <c r="DOY17" s="73"/>
      <c r="DOZ17" s="73"/>
      <c r="DPA17" s="73"/>
      <c r="DPB17" s="73"/>
      <c r="DPC17" s="73"/>
      <c r="DPD17" s="73"/>
      <c r="DPE17" s="73"/>
      <c r="DPF17" s="73"/>
      <c r="DPG17" s="73"/>
      <c r="DPH17" s="73"/>
      <c r="DPI17" s="73"/>
      <c r="DPJ17" s="73"/>
      <c r="DPK17" s="73"/>
      <c r="DPL17" s="73"/>
      <c r="DPM17" s="73"/>
      <c r="DPN17" s="73"/>
      <c r="DPO17" s="73"/>
      <c r="DPP17" s="73"/>
      <c r="DPQ17" s="73"/>
      <c r="DPR17" s="73"/>
      <c r="DPS17" s="73"/>
      <c r="DPT17" s="73"/>
      <c r="DPU17" s="73"/>
      <c r="DPV17" s="73"/>
      <c r="DPW17" s="73"/>
      <c r="DPX17" s="73"/>
      <c r="DPY17" s="73"/>
      <c r="DPZ17" s="73"/>
      <c r="DQA17" s="73"/>
      <c r="DQB17" s="73"/>
      <c r="DQC17" s="73"/>
      <c r="DQD17" s="73"/>
      <c r="DQE17" s="73"/>
      <c r="DQF17" s="73"/>
      <c r="DQG17" s="73"/>
      <c r="DQH17" s="73"/>
      <c r="DQI17" s="73"/>
      <c r="DQJ17" s="73"/>
      <c r="DQK17" s="73"/>
      <c r="DQL17" s="73"/>
      <c r="DQM17" s="73"/>
      <c r="DQN17" s="73"/>
      <c r="DQO17" s="73"/>
      <c r="DQP17" s="73"/>
      <c r="DQQ17" s="73"/>
      <c r="DQR17" s="73"/>
      <c r="DQS17" s="73"/>
      <c r="DQT17" s="73"/>
      <c r="DQU17" s="73"/>
      <c r="DQV17" s="73"/>
      <c r="DQW17" s="73"/>
      <c r="DQX17" s="73"/>
      <c r="DQY17" s="73"/>
      <c r="DQZ17" s="73"/>
      <c r="DRA17" s="73"/>
      <c r="DRB17" s="73"/>
      <c r="DRC17" s="73"/>
      <c r="DRD17" s="73"/>
      <c r="DRE17" s="73"/>
      <c r="DRF17" s="73"/>
      <c r="DRG17" s="73"/>
      <c r="DRH17" s="73"/>
      <c r="DRI17" s="73"/>
      <c r="DRJ17" s="73"/>
      <c r="DRK17" s="73"/>
      <c r="DRL17" s="73"/>
      <c r="DRM17" s="73"/>
      <c r="DRN17" s="73"/>
      <c r="DRO17" s="73"/>
      <c r="DRP17" s="73"/>
      <c r="DRQ17" s="73"/>
      <c r="DRR17" s="73"/>
      <c r="DRS17" s="73"/>
      <c r="DRT17" s="73"/>
      <c r="DRU17" s="73"/>
      <c r="DRV17" s="73"/>
      <c r="DRW17" s="73"/>
      <c r="DRX17" s="73"/>
      <c r="DRY17" s="73"/>
      <c r="DRZ17" s="73"/>
      <c r="DSA17" s="73"/>
      <c r="DSB17" s="73"/>
      <c r="DSC17" s="73"/>
      <c r="DSD17" s="73"/>
      <c r="DSE17" s="73"/>
      <c r="DSF17" s="73"/>
      <c r="DSG17" s="73"/>
      <c r="DSH17" s="73"/>
      <c r="DSI17" s="73"/>
      <c r="DSJ17" s="73"/>
      <c r="DSK17" s="73"/>
      <c r="DSL17" s="73"/>
      <c r="DSM17" s="73"/>
      <c r="DSN17" s="73"/>
      <c r="DSO17" s="73"/>
      <c r="DSP17" s="73"/>
      <c r="DSQ17" s="73"/>
      <c r="DSR17" s="73"/>
      <c r="DSS17" s="73"/>
      <c r="DST17" s="73"/>
      <c r="DSU17" s="73"/>
      <c r="DSV17" s="73"/>
      <c r="DSW17" s="73"/>
      <c r="DSX17" s="73"/>
      <c r="DSY17" s="73"/>
      <c r="DSZ17" s="73"/>
      <c r="DTA17" s="73"/>
      <c r="DTB17" s="73"/>
      <c r="DTC17" s="73"/>
      <c r="DTD17" s="73"/>
      <c r="DTE17" s="73"/>
      <c r="DTF17" s="73"/>
      <c r="DTG17" s="73"/>
      <c r="DTH17" s="73"/>
      <c r="DTI17" s="73"/>
      <c r="DTJ17" s="73"/>
      <c r="DTK17" s="73"/>
      <c r="DTL17" s="73"/>
      <c r="DTM17" s="73"/>
      <c r="DTN17" s="73"/>
      <c r="DTO17" s="73"/>
      <c r="DTP17" s="73"/>
      <c r="DTQ17" s="73"/>
      <c r="DTR17" s="73"/>
      <c r="DTS17" s="73"/>
      <c r="DTT17" s="73"/>
      <c r="DTU17" s="73"/>
      <c r="DTV17" s="73"/>
      <c r="DTW17" s="73"/>
      <c r="DTX17" s="73"/>
      <c r="DTY17" s="73"/>
      <c r="DTZ17" s="73"/>
      <c r="DUA17" s="73"/>
      <c r="DUB17" s="73"/>
      <c r="DUC17" s="73"/>
      <c r="DUD17" s="73"/>
      <c r="DUE17" s="73"/>
      <c r="DUF17" s="73"/>
      <c r="DUG17" s="73"/>
      <c r="DUH17" s="73"/>
      <c r="DUI17" s="73"/>
      <c r="DUJ17" s="73"/>
      <c r="DUK17" s="73"/>
      <c r="DUL17" s="73"/>
      <c r="DUM17" s="73"/>
      <c r="DUN17" s="73"/>
      <c r="DUO17" s="73"/>
      <c r="DUP17" s="73"/>
      <c r="DUQ17" s="73"/>
      <c r="DUR17" s="73"/>
      <c r="DUS17" s="73"/>
      <c r="DUT17" s="73"/>
      <c r="DUU17" s="73"/>
      <c r="DUV17" s="73"/>
      <c r="DUW17" s="73"/>
      <c r="DUX17" s="73"/>
      <c r="DUY17" s="73"/>
      <c r="DUZ17" s="73"/>
      <c r="DVA17" s="73"/>
      <c r="DVB17" s="73"/>
      <c r="DVC17" s="73"/>
      <c r="DVD17" s="73"/>
      <c r="DVE17" s="73"/>
      <c r="DVF17" s="73"/>
      <c r="DVG17" s="73"/>
      <c r="DVH17" s="73"/>
      <c r="DVI17" s="73"/>
      <c r="DVJ17" s="73"/>
      <c r="DVK17" s="73"/>
      <c r="DVL17" s="73"/>
      <c r="DVM17" s="73"/>
      <c r="DVN17" s="73"/>
      <c r="DVO17" s="73"/>
      <c r="DVP17" s="73"/>
      <c r="DVQ17" s="73"/>
      <c r="DVR17" s="73"/>
      <c r="DVS17" s="73"/>
      <c r="DVT17" s="73"/>
      <c r="DVU17" s="73"/>
      <c r="DVV17" s="73"/>
      <c r="DVW17" s="73"/>
      <c r="DVX17" s="73"/>
      <c r="DVY17" s="73"/>
      <c r="DVZ17" s="73"/>
      <c r="DWA17" s="73"/>
      <c r="DWB17" s="73"/>
      <c r="DWC17" s="73"/>
      <c r="DWD17" s="73"/>
      <c r="DWE17" s="73"/>
      <c r="DWF17" s="73"/>
      <c r="DWG17" s="73"/>
      <c r="DWH17" s="73"/>
      <c r="DWI17" s="73"/>
      <c r="DWJ17" s="73"/>
      <c r="DWK17" s="73"/>
      <c r="DWL17" s="73"/>
      <c r="DWM17" s="73"/>
      <c r="DWN17" s="73"/>
      <c r="DWO17" s="73"/>
      <c r="DWP17" s="73"/>
      <c r="DWQ17" s="73"/>
      <c r="DWR17" s="73"/>
      <c r="DWS17" s="73"/>
      <c r="DWT17" s="73"/>
      <c r="DWU17" s="73"/>
      <c r="DWV17" s="73"/>
      <c r="DWW17" s="73"/>
      <c r="DWX17" s="73"/>
      <c r="DWY17" s="73"/>
      <c r="DWZ17" s="73"/>
      <c r="DXA17" s="73"/>
      <c r="DXB17" s="73"/>
      <c r="DXC17" s="73"/>
      <c r="DXD17" s="73"/>
      <c r="DXE17" s="73"/>
      <c r="DXF17" s="73"/>
      <c r="DXG17" s="73"/>
      <c r="DXH17" s="73"/>
      <c r="DXI17" s="73"/>
      <c r="DXJ17" s="73"/>
      <c r="DXK17" s="73"/>
      <c r="DXL17" s="73"/>
      <c r="DXM17" s="73"/>
      <c r="DXN17" s="73"/>
      <c r="DXO17" s="73"/>
      <c r="DXP17" s="73"/>
      <c r="DXQ17" s="73"/>
      <c r="DXR17" s="73"/>
      <c r="DXS17" s="73"/>
      <c r="DXT17" s="73"/>
      <c r="DXU17" s="73"/>
      <c r="DXV17" s="73"/>
      <c r="DXW17" s="73"/>
      <c r="DXX17" s="73"/>
      <c r="DXY17" s="73"/>
      <c r="DXZ17" s="73"/>
      <c r="DYA17" s="73"/>
      <c r="DYB17" s="73"/>
      <c r="DYC17" s="73"/>
      <c r="DYD17" s="73"/>
      <c r="DYE17" s="73"/>
      <c r="DYF17" s="73"/>
      <c r="DYG17" s="73"/>
      <c r="DYH17" s="73"/>
      <c r="DYI17" s="73"/>
      <c r="DYJ17" s="73"/>
      <c r="DYK17" s="73"/>
      <c r="DYL17" s="73"/>
      <c r="DYM17" s="73"/>
      <c r="DYN17" s="73"/>
      <c r="DYO17" s="73"/>
      <c r="DYP17" s="73"/>
      <c r="DYQ17" s="73"/>
      <c r="DYR17" s="73"/>
      <c r="DYS17" s="73"/>
      <c r="DYT17" s="73"/>
      <c r="DYU17" s="73"/>
      <c r="DYV17" s="73"/>
      <c r="DYW17" s="73"/>
      <c r="DYX17" s="73"/>
      <c r="DYY17" s="73"/>
      <c r="DYZ17" s="73"/>
      <c r="DZA17" s="73"/>
      <c r="DZB17" s="73"/>
      <c r="DZC17" s="73"/>
      <c r="DZD17" s="73"/>
      <c r="DZE17" s="73"/>
      <c r="DZF17" s="73"/>
      <c r="DZG17" s="73"/>
      <c r="DZH17" s="73"/>
      <c r="DZI17" s="73"/>
      <c r="DZJ17" s="73"/>
      <c r="DZK17" s="73"/>
      <c r="DZL17" s="73"/>
      <c r="DZM17" s="73"/>
      <c r="DZN17" s="73"/>
      <c r="DZO17" s="73"/>
      <c r="DZP17" s="73"/>
      <c r="DZQ17" s="73"/>
      <c r="DZR17" s="73"/>
      <c r="DZS17" s="73"/>
      <c r="DZT17" s="73"/>
      <c r="DZU17" s="73"/>
      <c r="DZV17" s="73"/>
      <c r="DZW17" s="73"/>
      <c r="DZX17" s="73"/>
      <c r="DZY17" s="73"/>
      <c r="DZZ17" s="73"/>
      <c r="EAA17" s="73"/>
      <c r="EAB17" s="73"/>
      <c r="EAC17" s="73"/>
      <c r="EAD17" s="73"/>
      <c r="EAE17" s="73"/>
      <c r="EAF17" s="73"/>
      <c r="EAG17" s="73"/>
      <c r="EAH17" s="73"/>
      <c r="EAI17" s="73"/>
      <c r="EAJ17" s="73"/>
      <c r="EAK17" s="73"/>
      <c r="EAL17" s="73"/>
      <c r="EAM17" s="73"/>
      <c r="EAN17" s="73"/>
      <c r="EAO17" s="73"/>
      <c r="EAP17" s="73"/>
      <c r="EAQ17" s="73"/>
      <c r="EAR17" s="73"/>
      <c r="EAS17" s="73"/>
      <c r="EAT17" s="73"/>
      <c r="EAU17" s="73"/>
      <c r="EAV17" s="73"/>
      <c r="EAW17" s="73"/>
      <c r="EAX17" s="73"/>
      <c r="EAY17" s="73"/>
      <c r="EAZ17" s="73"/>
      <c r="EBA17" s="73"/>
      <c r="EBB17" s="73"/>
      <c r="EBC17" s="73"/>
      <c r="EBD17" s="73"/>
      <c r="EBE17" s="73"/>
      <c r="EBF17" s="73"/>
      <c r="EBG17" s="73"/>
      <c r="EBH17" s="73"/>
      <c r="EBI17" s="73"/>
      <c r="EBJ17" s="73"/>
      <c r="EBK17" s="73"/>
      <c r="EBL17" s="73"/>
      <c r="EBM17" s="73"/>
      <c r="EBN17" s="73"/>
      <c r="EBO17" s="73"/>
      <c r="EBP17" s="73"/>
      <c r="EBQ17" s="73"/>
      <c r="EBR17" s="73"/>
      <c r="EBS17" s="73"/>
      <c r="EBT17" s="73"/>
      <c r="EBU17" s="73"/>
      <c r="EBV17" s="73"/>
      <c r="EBW17" s="73"/>
      <c r="EBX17" s="73"/>
      <c r="EBY17" s="73"/>
      <c r="EBZ17" s="73"/>
      <c r="ECA17" s="73"/>
      <c r="ECB17" s="73"/>
      <c r="ECC17" s="73"/>
      <c r="ECD17" s="73"/>
      <c r="ECE17" s="73"/>
      <c r="ECF17" s="73"/>
      <c r="ECG17" s="73"/>
      <c r="ECH17" s="73"/>
      <c r="ECI17" s="73"/>
      <c r="ECJ17" s="73"/>
      <c r="ECK17" s="73"/>
      <c r="ECL17" s="73"/>
      <c r="ECM17" s="73"/>
      <c r="ECN17" s="73"/>
      <c r="ECO17" s="73"/>
      <c r="ECP17" s="73"/>
      <c r="ECQ17" s="73"/>
      <c r="ECR17" s="73"/>
      <c r="ECS17" s="73"/>
      <c r="ECT17" s="73"/>
      <c r="ECU17" s="73"/>
      <c r="ECV17" s="73"/>
      <c r="ECW17" s="73"/>
      <c r="ECX17" s="73"/>
      <c r="ECY17" s="73"/>
      <c r="ECZ17" s="73"/>
      <c r="EDA17" s="73"/>
      <c r="EDB17" s="73"/>
      <c r="EDC17" s="73"/>
      <c r="EDD17" s="73"/>
      <c r="EDE17" s="73"/>
      <c r="EDF17" s="73"/>
      <c r="EDG17" s="73"/>
      <c r="EDH17" s="73"/>
      <c r="EDI17" s="73"/>
      <c r="EDJ17" s="73"/>
      <c r="EDK17" s="73"/>
      <c r="EDL17" s="73"/>
      <c r="EDM17" s="73"/>
      <c r="EDN17" s="73"/>
      <c r="EDO17" s="73"/>
      <c r="EDP17" s="73"/>
      <c r="EDQ17" s="73"/>
      <c r="EDR17" s="73"/>
      <c r="EDS17" s="73"/>
      <c r="EDT17" s="73"/>
      <c r="EDU17" s="73"/>
      <c r="EDV17" s="73"/>
      <c r="EDW17" s="73"/>
      <c r="EDX17" s="73"/>
      <c r="EDY17" s="73"/>
      <c r="EDZ17" s="73"/>
      <c r="EEA17" s="73"/>
      <c r="EEB17" s="73"/>
      <c r="EEC17" s="73"/>
      <c r="EED17" s="73"/>
      <c r="EEE17" s="73"/>
      <c r="EEF17" s="73"/>
      <c r="EEG17" s="73"/>
      <c r="EEH17" s="73"/>
      <c r="EEI17" s="73"/>
      <c r="EEJ17" s="73"/>
      <c r="EEK17" s="73"/>
      <c r="EEL17" s="73"/>
      <c r="EEM17" s="73"/>
      <c r="EEN17" s="73"/>
      <c r="EEO17" s="73"/>
      <c r="EEP17" s="73"/>
      <c r="EEQ17" s="73"/>
      <c r="EER17" s="73"/>
      <c r="EES17" s="73"/>
      <c r="EET17" s="73"/>
      <c r="EEU17" s="73"/>
      <c r="EEV17" s="73"/>
      <c r="EEW17" s="73"/>
      <c r="EEX17" s="73"/>
      <c r="EEY17" s="73"/>
      <c r="EEZ17" s="73"/>
      <c r="EFA17" s="73"/>
      <c r="EFB17" s="73"/>
      <c r="EFC17" s="73"/>
      <c r="EFD17" s="73"/>
      <c r="EFE17" s="73"/>
      <c r="EFF17" s="73"/>
      <c r="EFG17" s="73"/>
      <c r="EFH17" s="73"/>
      <c r="EFI17" s="73"/>
      <c r="EFJ17" s="73"/>
      <c r="EFK17" s="73"/>
      <c r="EFL17" s="73"/>
      <c r="EFM17" s="73"/>
      <c r="EFN17" s="73"/>
      <c r="EFO17" s="73"/>
      <c r="EFP17" s="73"/>
      <c r="EFQ17" s="73"/>
      <c r="EFR17" s="73"/>
      <c r="EFS17" s="73"/>
      <c r="EFT17" s="73"/>
      <c r="EFU17" s="73"/>
      <c r="EFV17" s="73"/>
      <c r="EFW17" s="73"/>
      <c r="EFX17" s="73"/>
      <c r="EFY17" s="73"/>
      <c r="EFZ17" s="73"/>
      <c r="EGA17" s="73"/>
      <c r="EGB17" s="73"/>
      <c r="EGC17" s="73"/>
      <c r="EGD17" s="73"/>
      <c r="EGE17" s="73"/>
      <c r="EGF17" s="73"/>
      <c r="EGG17" s="73"/>
      <c r="EGH17" s="73"/>
      <c r="EGI17" s="73"/>
      <c r="EGJ17" s="73"/>
      <c r="EGK17" s="73"/>
      <c r="EGL17" s="73"/>
      <c r="EGM17" s="73"/>
      <c r="EGN17" s="73"/>
      <c r="EGO17" s="73"/>
      <c r="EGP17" s="73"/>
      <c r="EGQ17" s="73"/>
      <c r="EGR17" s="73"/>
      <c r="EGS17" s="73"/>
      <c r="EGT17" s="73"/>
      <c r="EGU17" s="73"/>
      <c r="EGV17" s="73"/>
      <c r="EGW17" s="73"/>
      <c r="EGX17" s="73"/>
      <c r="EGY17" s="73"/>
      <c r="EGZ17" s="73"/>
      <c r="EHA17" s="73"/>
      <c r="EHB17" s="73"/>
      <c r="EHC17" s="73"/>
      <c r="EHD17" s="73"/>
      <c r="EHE17" s="73"/>
      <c r="EHF17" s="73"/>
      <c r="EHG17" s="73"/>
      <c r="EHH17" s="73"/>
      <c r="EHI17" s="73"/>
      <c r="EHJ17" s="73"/>
      <c r="EHK17" s="73"/>
      <c r="EHL17" s="73"/>
      <c r="EHM17" s="73"/>
      <c r="EHN17" s="73"/>
      <c r="EHO17" s="73"/>
      <c r="EHP17" s="73"/>
      <c r="EHQ17" s="73"/>
      <c r="EHR17" s="73"/>
      <c r="EHS17" s="73"/>
      <c r="EHT17" s="73"/>
      <c r="EHU17" s="73"/>
      <c r="EHV17" s="73"/>
      <c r="EHW17" s="73"/>
      <c r="EHX17" s="73"/>
      <c r="EHY17" s="73"/>
      <c r="EHZ17" s="73"/>
      <c r="EIA17" s="73"/>
      <c r="EIB17" s="73"/>
      <c r="EIC17" s="73"/>
      <c r="EID17" s="73"/>
      <c r="EIE17" s="73"/>
      <c r="EIF17" s="73"/>
      <c r="EIG17" s="73"/>
      <c r="EIH17" s="73"/>
      <c r="EII17" s="73"/>
      <c r="EIJ17" s="73"/>
      <c r="EIK17" s="73"/>
      <c r="EIL17" s="73"/>
      <c r="EIM17" s="73"/>
      <c r="EIN17" s="73"/>
      <c r="EIO17" s="73"/>
      <c r="EIP17" s="73"/>
      <c r="EIQ17" s="73"/>
      <c r="EIR17" s="73"/>
      <c r="EIS17" s="73"/>
      <c r="EIT17" s="73"/>
      <c r="EIU17" s="73"/>
      <c r="EIV17" s="73"/>
      <c r="EIW17" s="73"/>
      <c r="EIX17" s="73"/>
      <c r="EIY17" s="73"/>
      <c r="EIZ17" s="73"/>
      <c r="EJA17" s="73"/>
      <c r="EJB17" s="73"/>
      <c r="EJC17" s="73"/>
      <c r="EJD17" s="73"/>
      <c r="EJE17" s="73"/>
      <c r="EJF17" s="73"/>
      <c r="EJG17" s="73"/>
      <c r="EJH17" s="73"/>
      <c r="EJI17" s="73"/>
      <c r="EJJ17" s="73"/>
      <c r="EJK17" s="73"/>
      <c r="EJL17" s="73"/>
      <c r="EJM17" s="73"/>
      <c r="EJN17" s="73"/>
      <c r="EJO17" s="73"/>
      <c r="EJP17" s="73"/>
      <c r="EJQ17" s="73"/>
      <c r="EJR17" s="73"/>
      <c r="EJS17" s="73"/>
      <c r="EJT17" s="73"/>
      <c r="EJU17" s="73"/>
      <c r="EJV17" s="73"/>
      <c r="EJW17" s="73"/>
      <c r="EJX17" s="73"/>
      <c r="EJY17" s="73"/>
      <c r="EJZ17" s="73"/>
      <c r="EKA17" s="73"/>
      <c r="EKB17" s="73"/>
      <c r="EKC17" s="73"/>
      <c r="EKD17" s="73"/>
      <c r="EKE17" s="73"/>
      <c r="EKF17" s="73"/>
      <c r="EKG17" s="73"/>
      <c r="EKH17" s="73"/>
      <c r="EKI17" s="73"/>
      <c r="EKJ17" s="73"/>
      <c r="EKK17" s="73"/>
      <c r="EKL17" s="73"/>
      <c r="EKM17" s="73"/>
      <c r="EKN17" s="73"/>
      <c r="EKO17" s="73"/>
      <c r="EKP17" s="73"/>
      <c r="EKQ17" s="73"/>
      <c r="EKR17" s="73"/>
      <c r="EKS17" s="73"/>
      <c r="EKT17" s="73"/>
      <c r="EKU17" s="73"/>
      <c r="EKV17" s="73"/>
      <c r="EKW17" s="73"/>
      <c r="EKX17" s="73"/>
      <c r="EKY17" s="73"/>
      <c r="EKZ17" s="73"/>
      <c r="ELA17" s="73"/>
      <c r="ELB17" s="73"/>
      <c r="ELC17" s="73"/>
      <c r="ELD17" s="73"/>
      <c r="ELE17" s="73"/>
      <c r="ELF17" s="73"/>
      <c r="ELG17" s="73"/>
      <c r="ELH17" s="73"/>
      <c r="ELI17" s="73"/>
      <c r="ELJ17" s="73"/>
      <c r="ELK17" s="73"/>
      <c r="ELL17" s="73"/>
      <c r="ELM17" s="73"/>
      <c r="ELN17" s="73"/>
      <c r="ELO17" s="73"/>
      <c r="ELP17" s="73"/>
      <c r="ELQ17" s="73"/>
      <c r="ELR17" s="73"/>
      <c r="ELS17" s="73"/>
      <c r="ELT17" s="73"/>
      <c r="ELU17" s="73"/>
      <c r="ELV17" s="73"/>
      <c r="ELW17" s="73"/>
      <c r="ELX17" s="73"/>
      <c r="ELY17" s="73"/>
      <c r="ELZ17" s="73"/>
      <c r="EMA17" s="73"/>
      <c r="EMB17" s="73"/>
      <c r="EMC17" s="73"/>
      <c r="EMD17" s="73"/>
      <c r="EME17" s="73"/>
      <c r="EMF17" s="73"/>
      <c r="EMG17" s="73"/>
      <c r="EMH17" s="73"/>
      <c r="EMI17" s="73"/>
      <c r="EMJ17" s="73"/>
      <c r="EMK17" s="73"/>
      <c r="EML17" s="73"/>
      <c r="EMM17" s="73"/>
      <c r="EMN17" s="73"/>
      <c r="EMO17" s="73"/>
      <c r="EMP17" s="73"/>
      <c r="EMQ17" s="73"/>
      <c r="EMR17" s="73"/>
      <c r="EMS17" s="73"/>
      <c r="EMT17" s="73"/>
      <c r="EMU17" s="73"/>
      <c r="EMV17" s="73"/>
      <c r="EMW17" s="73"/>
      <c r="EMX17" s="73"/>
      <c r="EMY17" s="73"/>
      <c r="EMZ17" s="73"/>
      <c r="ENA17" s="73"/>
      <c r="ENB17" s="73"/>
      <c r="ENC17" s="73"/>
      <c r="END17" s="73"/>
      <c r="ENE17" s="73"/>
      <c r="ENF17" s="73"/>
      <c r="ENG17" s="73"/>
      <c r="ENH17" s="73"/>
      <c r="ENI17" s="73"/>
      <c r="ENJ17" s="73"/>
      <c r="ENK17" s="73"/>
      <c r="ENL17" s="73"/>
      <c r="ENM17" s="73"/>
      <c r="ENN17" s="73"/>
      <c r="ENO17" s="73"/>
      <c r="ENP17" s="73"/>
      <c r="ENQ17" s="73"/>
      <c r="ENR17" s="73"/>
      <c r="ENS17" s="73"/>
      <c r="ENT17" s="73"/>
      <c r="ENU17" s="73"/>
      <c r="ENV17" s="73"/>
      <c r="ENW17" s="73"/>
      <c r="ENX17" s="73"/>
      <c r="ENY17" s="73"/>
      <c r="ENZ17" s="73"/>
      <c r="EOA17" s="73"/>
      <c r="EOB17" s="73"/>
      <c r="EOC17" s="73"/>
      <c r="EOD17" s="73"/>
      <c r="EOE17" s="73"/>
      <c r="EOF17" s="73"/>
      <c r="EOG17" s="73"/>
      <c r="EOH17" s="73"/>
      <c r="EOI17" s="73"/>
      <c r="EOJ17" s="73"/>
      <c r="EOK17" s="73"/>
      <c r="EOL17" s="73"/>
      <c r="EOM17" s="73"/>
      <c r="EON17" s="73"/>
      <c r="EOO17" s="73"/>
      <c r="EOP17" s="73"/>
      <c r="EOQ17" s="73"/>
      <c r="EOR17" s="73"/>
      <c r="EOS17" s="73"/>
      <c r="EOT17" s="73"/>
      <c r="EOU17" s="73"/>
      <c r="EOV17" s="73"/>
      <c r="EOW17" s="73"/>
      <c r="EOX17" s="73"/>
      <c r="EOY17" s="73"/>
      <c r="EOZ17" s="73"/>
      <c r="EPA17" s="73"/>
      <c r="EPB17" s="73"/>
      <c r="EPC17" s="73"/>
      <c r="EPD17" s="73"/>
      <c r="EPE17" s="73"/>
      <c r="EPF17" s="73"/>
      <c r="EPG17" s="73"/>
      <c r="EPH17" s="73"/>
      <c r="EPI17" s="73"/>
      <c r="EPJ17" s="73"/>
      <c r="EPK17" s="73"/>
      <c r="EPL17" s="73"/>
      <c r="EPM17" s="73"/>
      <c r="EPN17" s="73"/>
      <c r="EPO17" s="73"/>
      <c r="EPP17" s="73"/>
      <c r="EPQ17" s="73"/>
      <c r="EPR17" s="73"/>
      <c r="EPS17" s="73"/>
      <c r="EPT17" s="73"/>
      <c r="EPU17" s="73"/>
      <c r="EPV17" s="73"/>
      <c r="EPW17" s="73"/>
      <c r="EPX17" s="73"/>
      <c r="EPY17" s="73"/>
      <c r="EPZ17" s="73"/>
      <c r="EQA17" s="73"/>
      <c r="EQB17" s="73"/>
      <c r="EQC17" s="73"/>
      <c r="EQD17" s="73"/>
      <c r="EQE17" s="73"/>
      <c r="EQF17" s="73"/>
      <c r="EQG17" s="73"/>
      <c r="EQH17" s="73"/>
      <c r="EQI17" s="73"/>
      <c r="EQJ17" s="73"/>
      <c r="EQK17" s="73"/>
      <c r="EQL17" s="73"/>
      <c r="EQM17" s="73"/>
      <c r="EQN17" s="73"/>
      <c r="EQO17" s="73"/>
      <c r="EQP17" s="73"/>
      <c r="EQQ17" s="73"/>
      <c r="EQR17" s="73"/>
      <c r="EQS17" s="73"/>
      <c r="EQT17" s="73"/>
      <c r="EQU17" s="73"/>
      <c r="EQV17" s="73"/>
      <c r="EQW17" s="73"/>
      <c r="EQX17" s="73"/>
      <c r="EQY17" s="73"/>
      <c r="EQZ17" s="73"/>
      <c r="ERA17" s="73"/>
      <c r="ERB17" s="73"/>
      <c r="ERC17" s="73"/>
      <c r="ERD17" s="73"/>
      <c r="ERE17" s="73"/>
      <c r="ERF17" s="73"/>
      <c r="ERG17" s="73"/>
      <c r="ERH17" s="73"/>
      <c r="ERI17" s="73"/>
      <c r="ERJ17" s="73"/>
      <c r="ERK17" s="73"/>
      <c r="ERL17" s="73"/>
      <c r="ERM17" s="73"/>
      <c r="ERN17" s="73"/>
      <c r="ERO17" s="73"/>
      <c r="ERP17" s="73"/>
      <c r="ERQ17" s="73"/>
      <c r="ERR17" s="73"/>
      <c r="ERS17" s="73"/>
      <c r="ERT17" s="73"/>
      <c r="ERU17" s="73"/>
      <c r="ERV17" s="73"/>
      <c r="ERW17" s="73"/>
      <c r="ERX17" s="73"/>
      <c r="ERY17" s="73"/>
      <c r="ERZ17" s="73"/>
      <c r="ESA17" s="73"/>
      <c r="ESB17" s="73"/>
      <c r="ESC17" s="73"/>
      <c r="ESD17" s="73"/>
      <c r="ESE17" s="73"/>
      <c r="ESF17" s="73"/>
      <c r="ESG17" s="73"/>
      <c r="ESH17" s="73"/>
      <c r="ESI17" s="73"/>
      <c r="ESJ17" s="73"/>
      <c r="ESK17" s="73"/>
      <c r="ESL17" s="73"/>
      <c r="ESM17" s="73"/>
      <c r="ESN17" s="73"/>
      <c r="ESO17" s="73"/>
      <c r="ESP17" s="73"/>
      <c r="ESQ17" s="73"/>
      <c r="ESR17" s="73"/>
      <c r="ESS17" s="73"/>
      <c r="EST17" s="73"/>
      <c r="ESU17" s="73"/>
      <c r="ESV17" s="73"/>
      <c r="ESW17" s="73"/>
      <c r="ESX17" s="73"/>
      <c r="ESY17" s="73"/>
      <c r="ESZ17" s="73"/>
      <c r="ETA17" s="73"/>
      <c r="ETB17" s="73"/>
      <c r="ETC17" s="73"/>
      <c r="ETD17" s="73"/>
      <c r="ETE17" s="73"/>
      <c r="ETF17" s="73"/>
      <c r="ETG17" s="73"/>
      <c r="ETH17" s="73"/>
      <c r="ETI17" s="73"/>
      <c r="ETJ17" s="73"/>
      <c r="ETK17" s="73"/>
      <c r="ETL17" s="73"/>
      <c r="ETM17" s="73"/>
      <c r="ETN17" s="73"/>
      <c r="ETO17" s="73"/>
      <c r="ETP17" s="73"/>
      <c r="ETQ17" s="73"/>
      <c r="ETR17" s="73"/>
      <c r="ETS17" s="73"/>
      <c r="ETT17" s="73"/>
      <c r="ETU17" s="73"/>
      <c r="ETV17" s="73"/>
      <c r="ETW17" s="73"/>
      <c r="ETX17" s="73"/>
      <c r="ETY17" s="73"/>
      <c r="ETZ17" s="73"/>
      <c r="EUA17" s="73"/>
      <c r="EUB17" s="73"/>
      <c r="EUC17" s="73"/>
      <c r="EUD17" s="73"/>
      <c r="EUE17" s="73"/>
      <c r="EUF17" s="73"/>
      <c r="EUG17" s="73"/>
      <c r="EUH17" s="73"/>
      <c r="EUI17" s="73"/>
      <c r="EUJ17" s="73"/>
      <c r="EUK17" s="73"/>
      <c r="EUL17" s="73"/>
      <c r="EUM17" s="73"/>
      <c r="EUN17" s="73"/>
      <c r="EUO17" s="73"/>
      <c r="EUP17" s="73"/>
      <c r="EUQ17" s="73"/>
      <c r="EUR17" s="73"/>
      <c r="EUS17" s="73"/>
      <c r="EUT17" s="73"/>
      <c r="EUU17" s="73"/>
      <c r="EUV17" s="73"/>
      <c r="EUW17" s="73"/>
      <c r="EUX17" s="73"/>
      <c r="EUY17" s="73"/>
      <c r="EUZ17" s="73"/>
      <c r="EVA17" s="73"/>
      <c r="EVB17" s="73"/>
      <c r="EVC17" s="73"/>
      <c r="EVD17" s="73"/>
      <c r="EVE17" s="73"/>
      <c r="EVF17" s="73"/>
      <c r="EVG17" s="73"/>
      <c r="EVH17" s="73"/>
      <c r="EVI17" s="73"/>
      <c r="EVJ17" s="73"/>
      <c r="EVK17" s="73"/>
      <c r="EVL17" s="73"/>
      <c r="EVM17" s="73"/>
      <c r="EVN17" s="73"/>
      <c r="EVO17" s="73"/>
      <c r="EVP17" s="73"/>
      <c r="EVQ17" s="73"/>
      <c r="EVR17" s="73"/>
      <c r="EVS17" s="73"/>
      <c r="EVT17" s="73"/>
      <c r="EVU17" s="73"/>
      <c r="EVV17" s="73"/>
      <c r="EVW17" s="73"/>
      <c r="EVX17" s="73"/>
      <c r="EVY17" s="73"/>
      <c r="EVZ17" s="73"/>
      <c r="EWA17" s="73"/>
      <c r="EWB17" s="73"/>
      <c r="EWC17" s="73"/>
      <c r="EWD17" s="73"/>
      <c r="EWE17" s="73"/>
      <c r="EWF17" s="73"/>
      <c r="EWG17" s="73"/>
      <c r="EWH17" s="73"/>
      <c r="EWI17" s="73"/>
      <c r="EWJ17" s="73"/>
      <c r="EWK17" s="73"/>
      <c r="EWL17" s="73"/>
      <c r="EWM17" s="73"/>
      <c r="EWN17" s="73"/>
      <c r="EWO17" s="73"/>
      <c r="EWP17" s="73"/>
      <c r="EWQ17" s="73"/>
      <c r="EWR17" s="73"/>
      <c r="EWS17" s="73"/>
      <c r="EWT17" s="73"/>
      <c r="EWU17" s="73"/>
      <c r="EWV17" s="73"/>
      <c r="EWW17" s="73"/>
      <c r="EWX17" s="73"/>
      <c r="EWY17" s="73"/>
      <c r="EWZ17" s="73"/>
      <c r="EXA17" s="73"/>
      <c r="EXB17" s="73"/>
      <c r="EXC17" s="73"/>
      <c r="EXD17" s="73"/>
      <c r="EXE17" s="73"/>
      <c r="EXF17" s="73"/>
      <c r="EXG17" s="73"/>
      <c r="EXH17" s="73"/>
      <c r="EXI17" s="73"/>
      <c r="EXJ17" s="73"/>
      <c r="EXK17" s="73"/>
      <c r="EXL17" s="73"/>
      <c r="EXM17" s="73"/>
      <c r="EXN17" s="73"/>
      <c r="EXO17" s="73"/>
      <c r="EXP17" s="73"/>
      <c r="EXQ17" s="73"/>
      <c r="EXR17" s="73"/>
      <c r="EXS17" s="73"/>
      <c r="EXT17" s="73"/>
      <c r="EXU17" s="73"/>
      <c r="EXV17" s="73"/>
      <c r="EXW17" s="73"/>
      <c r="EXX17" s="73"/>
      <c r="EXY17" s="73"/>
      <c r="EXZ17" s="73"/>
      <c r="EYA17" s="73"/>
      <c r="EYB17" s="73"/>
      <c r="EYC17" s="73"/>
      <c r="EYD17" s="73"/>
      <c r="EYE17" s="73"/>
      <c r="EYF17" s="73"/>
      <c r="EYG17" s="73"/>
      <c r="EYH17" s="73"/>
      <c r="EYI17" s="73"/>
      <c r="EYJ17" s="73"/>
      <c r="EYK17" s="73"/>
      <c r="EYL17" s="73"/>
      <c r="EYM17" s="73"/>
      <c r="EYN17" s="73"/>
      <c r="EYO17" s="73"/>
      <c r="EYP17" s="73"/>
      <c r="EYQ17" s="73"/>
      <c r="EYR17" s="73"/>
      <c r="EYS17" s="73"/>
      <c r="EYT17" s="73"/>
      <c r="EYU17" s="73"/>
      <c r="EYV17" s="73"/>
      <c r="EYW17" s="73"/>
      <c r="EYX17" s="73"/>
      <c r="EYY17" s="73"/>
      <c r="EYZ17" s="73"/>
      <c r="EZA17" s="73"/>
      <c r="EZB17" s="73"/>
      <c r="EZC17" s="73"/>
      <c r="EZD17" s="73"/>
      <c r="EZE17" s="73"/>
      <c r="EZF17" s="73"/>
      <c r="EZG17" s="73"/>
      <c r="EZH17" s="73"/>
      <c r="EZI17" s="73"/>
      <c r="EZJ17" s="73"/>
      <c r="EZK17" s="73"/>
      <c r="EZL17" s="73"/>
      <c r="EZM17" s="73"/>
      <c r="EZN17" s="73"/>
      <c r="EZO17" s="73"/>
      <c r="EZP17" s="73"/>
      <c r="EZQ17" s="73"/>
      <c r="EZR17" s="73"/>
      <c r="EZS17" s="73"/>
      <c r="EZT17" s="73"/>
      <c r="EZU17" s="73"/>
      <c r="EZV17" s="73"/>
      <c r="EZW17" s="73"/>
      <c r="EZX17" s="73"/>
      <c r="EZY17" s="73"/>
      <c r="EZZ17" s="73"/>
      <c r="FAA17" s="73"/>
      <c r="FAB17" s="73"/>
      <c r="FAC17" s="73"/>
      <c r="FAD17" s="73"/>
      <c r="FAE17" s="73"/>
      <c r="FAF17" s="73"/>
      <c r="FAG17" s="73"/>
      <c r="FAH17" s="73"/>
      <c r="FAI17" s="73"/>
      <c r="FAJ17" s="73"/>
      <c r="FAK17" s="73"/>
      <c r="FAL17" s="73"/>
      <c r="FAM17" s="73"/>
      <c r="FAN17" s="73"/>
      <c r="FAO17" s="73"/>
      <c r="FAP17" s="73"/>
      <c r="FAQ17" s="73"/>
      <c r="FAR17" s="73"/>
      <c r="FAS17" s="73"/>
      <c r="FAT17" s="73"/>
      <c r="FAU17" s="73"/>
      <c r="FAV17" s="73"/>
      <c r="FAW17" s="73"/>
      <c r="FAX17" s="73"/>
      <c r="FAY17" s="73"/>
      <c r="FAZ17" s="73"/>
      <c r="FBA17" s="73"/>
      <c r="FBB17" s="73"/>
      <c r="FBC17" s="73"/>
      <c r="FBD17" s="73"/>
      <c r="FBE17" s="73"/>
      <c r="FBF17" s="73"/>
      <c r="FBG17" s="73"/>
      <c r="FBH17" s="73"/>
      <c r="FBI17" s="73"/>
      <c r="FBJ17" s="73"/>
      <c r="FBK17" s="73"/>
      <c r="FBL17" s="73"/>
      <c r="FBM17" s="73"/>
      <c r="FBN17" s="73"/>
      <c r="FBO17" s="73"/>
      <c r="FBP17" s="73"/>
      <c r="FBQ17" s="73"/>
      <c r="FBR17" s="73"/>
      <c r="FBS17" s="73"/>
      <c r="FBT17" s="73"/>
      <c r="FBU17" s="73"/>
      <c r="FBV17" s="73"/>
      <c r="FBW17" s="73"/>
      <c r="FBX17" s="73"/>
      <c r="FBY17" s="73"/>
      <c r="FBZ17" s="73"/>
      <c r="FCA17" s="73"/>
      <c r="FCB17" s="73"/>
      <c r="FCC17" s="73"/>
      <c r="FCD17" s="73"/>
      <c r="FCE17" s="73"/>
      <c r="FCF17" s="73"/>
      <c r="FCG17" s="73"/>
      <c r="FCH17" s="73"/>
      <c r="FCI17" s="73"/>
      <c r="FCJ17" s="73"/>
      <c r="FCK17" s="73"/>
      <c r="FCL17" s="73"/>
      <c r="FCM17" s="73"/>
      <c r="FCN17" s="73"/>
      <c r="FCO17" s="73"/>
      <c r="FCP17" s="73"/>
      <c r="FCQ17" s="73"/>
      <c r="FCR17" s="73"/>
      <c r="FCS17" s="73"/>
      <c r="FCT17" s="73"/>
      <c r="FCU17" s="73"/>
      <c r="FCV17" s="73"/>
      <c r="FCW17" s="73"/>
      <c r="FCX17" s="73"/>
      <c r="FCY17" s="73"/>
      <c r="FCZ17" s="73"/>
      <c r="FDA17" s="73"/>
      <c r="FDB17" s="73"/>
      <c r="FDC17" s="73"/>
      <c r="FDD17" s="73"/>
      <c r="FDE17" s="73"/>
      <c r="FDF17" s="73"/>
      <c r="FDG17" s="73"/>
      <c r="FDH17" s="73"/>
      <c r="FDI17" s="73"/>
      <c r="FDJ17" s="73"/>
      <c r="FDK17" s="73"/>
      <c r="FDL17" s="73"/>
      <c r="FDM17" s="73"/>
      <c r="FDN17" s="73"/>
      <c r="FDO17" s="73"/>
      <c r="FDP17" s="73"/>
      <c r="FDQ17" s="73"/>
      <c r="FDR17" s="73"/>
      <c r="FDS17" s="73"/>
      <c r="FDT17" s="73"/>
      <c r="FDU17" s="73"/>
      <c r="FDV17" s="73"/>
      <c r="FDW17" s="73"/>
      <c r="FDX17" s="73"/>
      <c r="FDY17" s="73"/>
      <c r="FDZ17" s="73"/>
      <c r="FEA17" s="73"/>
      <c r="FEB17" s="73"/>
      <c r="FEC17" s="73"/>
      <c r="FED17" s="73"/>
      <c r="FEE17" s="73"/>
      <c r="FEF17" s="73"/>
      <c r="FEG17" s="73"/>
      <c r="FEH17" s="73"/>
      <c r="FEI17" s="73"/>
      <c r="FEJ17" s="73"/>
      <c r="FEK17" s="73"/>
      <c r="FEL17" s="73"/>
      <c r="FEM17" s="73"/>
      <c r="FEN17" s="73"/>
      <c r="FEO17" s="73"/>
      <c r="FEP17" s="73"/>
      <c r="FEQ17" s="73"/>
      <c r="FER17" s="73"/>
      <c r="FES17" s="73"/>
      <c r="FET17" s="73"/>
      <c r="FEU17" s="73"/>
      <c r="FEV17" s="73"/>
      <c r="FEW17" s="73"/>
      <c r="FEX17" s="73"/>
      <c r="FEY17" s="73"/>
      <c r="FEZ17" s="73"/>
      <c r="FFA17" s="73"/>
      <c r="FFB17" s="73"/>
      <c r="FFC17" s="73"/>
      <c r="FFD17" s="73"/>
      <c r="FFE17" s="73"/>
      <c r="FFF17" s="73"/>
      <c r="FFG17" s="73"/>
      <c r="FFH17" s="73"/>
      <c r="FFI17" s="73"/>
      <c r="FFJ17" s="73"/>
      <c r="FFK17" s="73"/>
      <c r="FFL17" s="73"/>
      <c r="FFM17" s="73"/>
      <c r="FFN17" s="73"/>
      <c r="FFO17" s="73"/>
      <c r="FFP17" s="73"/>
      <c r="FFQ17" s="73"/>
      <c r="FFR17" s="73"/>
      <c r="FFS17" s="73"/>
      <c r="FFT17" s="73"/>
      <c r="FFU17" s="73"/>
      <c r="FFV17" s="73"/>
      <c r="FFW17" s="73"/>
      <c r="FFX17" s="73"/>
      <c r="FFY17" s="73"/>
      <c r="FFZ17" s="73"/>
      <c r="FGA17" s="73"/>
      <c r="FGB17" s="73"/>
      <c r="FGC17" s="73"/>
      <c r="FGD17" s="73"/>
      <c r="FGE17" s="73"/>
      <c r="FGF17" s="73"/>
      <c r="FGG17" s="73"/>
      <c r="FGH17" s="73"/>
      <c r="FGI17" s="73"/>
      <c r="FGJ17" s="73"/>
      <c r="FGK17" s="73"/>
      <c r="FGL17" s="73"/>
      <c r="FGM17" s="73"/>
      <c r="FGN17" s="73"/>
      <c r="FGO17" s="73"/>
      <c r="FGP17" s="73"/>
      <c r="FGQ17" s="73"/>
      <c r="FGR17" s="73"/>
      <c r="FGS17" s="73"/>
      <c r="FGT17" s="73"/>
      <c r="FGU17" s="73"/>
      <c r="FGV17" s="73"/>
      <c r="FGW17" s="73"/>
      <c r="FGX17" s="73"/>
      <c r="FGY17" s="73"/>
      <c r="FGZ17" s="73"/>
      <c r="FHA17" s="73"/>
      <c r="FHB17" s="73"/>
      <c r="FHC17" s="73"/>
      <c r="FHD17" s="73"/>
      <c r="FHE17" s="73"/>
      <c r="FHF17" s="73"/>
      <c r="FHG17" s="73"/>
      <c r="FHH17" s="73"/>
      <c r="FHI17" s="73"/>
      <c r="FHJ17" s="73"/>
      <c r="FHK17" s="73"/>
      <c r="FHL17" s="73"/>
      <c r="FHM17" s="73"/>
      <c r="FHN17" s="73"/>
      <c r="FHO17" s="73"/>
      <c r="FHP17" s="73"/>
      <c r="FHQ17" s="73"/>
      <c r="FHR17" s="73"/>
      <c r="FHS17" s="73"/>
      <c r="FHT17" s="73"/>
      <c r="FHU17" s="73"/>
      <c r="FHV17" s="73"/>
      <c r="FHW17" s="73"/>
      <c r="FHX17" s="73"/>
      <c r="FHY17" s="73"/>
      <c r="FHZ17" s="73"/>
      <c r="FIA17" s="73"/>
      <c r="FIB17" s="73"/>
      <c r="FIC17" s="73"/>
      <c r="FID17" s="73"/>
      <c r="FIE17" s="73"/>
      <c r="FIF17" s="73"/>
      <c r="FIG17" s="73"/>
      <c r="FIH17" s="73"/>
      <c r="FII17" s="73"/>
      <c r="FIJ17" s="73"/>
      <c r="FIK17" s="73"/>
      <c r="FIL17" s="73"/>
      <c r="FIM17" s="73"/>
      <c r="FIN17" s="73"/>
      <c r="FIO17" s="73"/>
      <c r="FIP17" s="73"/>
      <c r="FIQ17" s="73"/>
      <c r="FIR17" s="73"/>
      <c r="FIS17" s="73"/>
      <c r="FIT17" s="73"/>
      <c r="FIU17" s="73"/>
      <c r="FIV17" s="73"/>
      <c r="FIW17" s="73"/>
      <c r="FIX17" s="73"/>
      <c r="FIY17" s="73"/>
      <c r="FIZ17" s="73"/>
      <c r="FJA17" s="73"/>
      <c r="FJB17" s="73"/>
      <c r="FJC17" s="73"/>
      <c r="FJD17" s="73"/>
      <c r="FJE17" s="73"/>
      <c r="FJF17" s="73"/>
      <c r="FJG17" s="73"/>
      <c r="FJH17" s="73"/>
      <c r="FJI17" s="73"/>
      <c r="FJJ17" s="73"/>
      <c r="FJK17" s="73"/>
      <c r="FJL17" s="73"/>
      <c r="FJM17" s="73"/>
      <c r="FJN17" s="73"/>
      <c r="FJO17" s="73"/>
      <c r="FJP17" s="73"/>
      <c r="FJQ17" s="73"/>
      <c r="FJR17" s="73"/>
      <c r="FJS17" s="73"/>
      <c r="FJT17" s="73"/>
      <c r="FJU17" s="73"/>
      <c r="FJV17" s="73"/>
      <c r="FJW17" s="73"/>
      <c r="FJX17" s="73"/>
      <c r="FJY17" s="73"/>
      <c r="FJZ17" s="73"/>
      <c r="FKA17" s="73"/>
      <c r="FKB17" s="73"/>
      <c r="FKC17" s="73"/>
      <c r="FKD17" s="73"/>
      <c r="FKE17" s="73"/>
      <c r="FKF17" s="73"/>
      <c r="FKG17" s="73"/>
      <c r="FKH17" s="73"/>
      <c r="FKI17" s="73"/>
      <c r="FKJ17" s="73"/>
      <c r="FKK17" s="73"/>
      <c r="FKL17" s="73"/>
      <c r="FKM17" s="73"/>
      <c r="FKN17" s="73"/>
      <c r="FKO17" s="73"/>
      <c r="FKP17" s="73"/>
      <c r="FKQ17" s="73"/>
      <c r="FKR17" s="73"/>
      <c r="FKS17" s="73"/>
      <c r="FKT17" s="73"/>
      <c r="FKU17" s="73"/>
      <c r="FKV17" s="73"/>
      <c r="FKW17" s="73"/>
      <c r="FKX17" s="73"/>
      <c r="FKY17" s="73"/>
      <c r="FKZ17" s="73"/>
      <c r="FLA17" s="73"/>
      <c r="FLB17" s="73"/>
      <c r="FLC17" s="73"/>
      <c r="FLD17" s="73"/>
      <c r="FLE17" s="73"/>
      <c r="FLF17" s="73"/>
      <c r="FLG17" s="73"/>
      <c r="FLH17" s="73"/>
      <c r="FLI17" s="73"/>
      <c r="FLJ17" s="73"/>
      <c r="FLK17" s="73"/>
      <c r="FLL17" s="73"/>
      <c r="FLM17" s="73"/>
      <c r="FLN17" s="73"/>
      <c r="FLO17" s="73"/>
      <c r="FLP17" s="73"/>
      <c r="FLQ17" s="73"/>
      <c r="FLR17" s="73"/>
      <c r="FLS17" s="73"/>
      <c r="FLT17" s="73"/>
      <c r="FLU17" s="73"/>
      <c r="FLV17" s="73"/>
      <c r="FLW17" s="73"/>
      <c r="FLX17" s="73"/>
      <c r="FLY17" s="73"/>
      <c r="FLZ17" s="73"/>
      <c r="FMA17" s="73"/>
      <c r="FMB17" s="73"/>
      <c r="FMC17" s="73"/>
      <c r="FMD17" s="73"/>
      <c r="FME17" s="73"/>
      <c r="FMF17" s="73"/>
      <c r="FMG17" s="73"/>
      <c r="FMH17" s="73"/>
      <c r="FMI17" s="73"/>
      <c r="FMJ17" s="73"/>
      <c r="FMK17" s="73"/>
      <c r="FML17" s="73"/>
      <c r="FMM17" s="73"/>
      <c r="FMN17" s="73"/>
      <c r="FMO17" s="73"/>
      <c r="FMP17" s="73"/>
      <c r="FMQ17" s="73"/>
      <c r="FMR17" s="73"/>
      <c r="FMS17" s="73"/>
      <c r="FMT17" s="73"/>
      <c r="FMU17" s="73"/>
      <c r="FMV17" s="73"/>
      <c r="FMW17" s="73"/>
      <c r="FMX17" s="73"/>
      <c r="FMY17" s="73"/>
      <c r="FMZ17" s="73"/>
      <c r="FNA17" s="73"/>
      <c r="FNB17" s="73"/>
      <c r="FNC17" s="73"/>
      <c r="FND17" s="73"/>
      <c r="FNE17" s="73"/>
      <c r="FNF17" s="73"/>
      <c r="FNG17" s="73"/>
      <c r="FNH17" s="73"/>
      <c r="FNI17" s="73"/>
      <c r="FNJ17" s="73"/>
      <c r="FNK17" s="73"/>
      <c r="FNL17" s="73"/>
      <c r="FNM17" s="73"/>
      <c r="FNN17" s="73"/>
      <c r="FNO17" s="73"/>
      <c r="FNP17" s="73"/>
      <c r="FNQ17" s="73"/>
      <c r="FNR17" s="73"/>
      <c r="FNS17" s="73"/>
      <c r="FNT17" s="73"/>
      <c r="FNU17" s="73"/>
      <c r="FNV17" s="73"/>
      <c r="FNW17" s="73"/>
      <c r="FNX17" s="73"/>
      <c r="FNY17" s="73"/>
      <c r="FNZ17" s="73"/>
      <c r="FOA17" s="73"/>
      <c r="FOB17" s="73"/>
      <c r="FOC17" s="73"/>
      <c r="FOD17" s="73"/>
      <c r="FOE17" s="73"/>
      <c r="FOF17" s="73"/>
      <c r="FOG17" s="73"/>
      <c r="FOH17" s="73"/>
      <c r="FOI17" s="73"/>
      <c r="FOJ17" s="73"/>
      <c r="FOK17" s="73"/>
      <c r="FOL17" s="73"/>
      <c r="FOM17" s="73"/>
      <c r="FON17" s="73"/>
      <c r="FOO17" s="73"/>
      <c r="FOP17" s="73"/>
      <c r="FOQ17" s="73"/>
      <c r="FOR17" s="73"/>
      <c r="FOS17" s="73"/>
      <c r="FOT17" s="73"/>
      <c r="FOU17" s="73"/>
      <c r="FOV17" s="73"/>
      <c r="FOW17" s="73"/>
      <c r="FOX17" s="73"/>
      <c r="FOY17" s="73"/>
      <c r="FOZ17" s="73"/>
      <c r="FPA17" s="73"/>
      <c r="FPB17" s="73"/>
      <c r="FPC17" s="73"/>
      <c r="FPD17" s="73"/>
      <c r="FPE17" s="73"/>
      <c r="FPF17" s="73"/>
      <c r="FPG17" s="73"/>
      <c r="FPH17" s="73"/>
      <c r="FPI17" s="73"/>
      <c r="FPJ17" s="73"/>
      <c r="FPK17" s="73"/>
      <c r="FPL17" s="73"/>
      <c r="FPM17" s="73"/>
      <c r="FPN17" s="73"/>
      <c r="FPO17" s="73"/>
      <c r="FPP17" s="73"/>
      <c r="FPQ17" s="73"/>
      <c r="FPR17" s="73"/>
      <c r="FPS17" s="73"/>
      <c r="FPT17" s="73"/>
      <c r="FPU17" s="73"/>
      <c r="FPV17" s="73"/>
      <c r="FPW17" s="73"/>
      <c r="FPX17" s="73"/>
      <c r="FPY17" s="73"/>
      <c r="FPZ17" s="73"/>
      <c r="FQA17" s="73"/>
      <c r="FQB17" s="73"/>
      <c r="FQC17" s="73"/>
      <c r="FQD17" s="73"/>
      <c r="FQE17" s="73"/>
      <c r="FQF17" s="73"/>
      <c r="FQG17" s="73"/>
      <c r="FQH17" s="73"/>
      <c r="FQI17" s="73"/>
      <c r="FQJ17" s="73"/>
      <c r="FQK17" s="73"/>
      <c r="FQL17" s="73"/>
      <c r="FQM17" s="73"/>
      <c r="FQN17" s="73"/>
      <c r="FQO17" s="73"/>
      <c r="FQP17" s="73"/>
      <c r="FQQ17" s="73"/>
      <c r="FQR17" s="73"/>
      <c r="FQS17" s="73"/>
      <c r="FQT17" s="73"/>
      <c r="FQU17" s="73"/>
      <c r="FQV17" s="73"/>
      <c r="FQW17" s="73"/>
      <c r="FQX17" s="73"/>
      <c r="FQY17" s="73"/>
      <c r="FQZ17" s="73"/>
      <c r="FRA17" s="73"/>
      <c r="FRB17" s="73"/>
      <c r="FRC17" s="73"/>
      <c r="FRD17" s="73"/>
      <c r="FRE17" s="73"/>
      <c r="FRF17" s="73"/>
      <c r="FRG17" s="73"/>
      <c r="FRH17" s="73"/>
      <c r="FRI17" s="73"/>
      <c r="FRJ17" s="73"/>
      <c r="FRK17" s="73"/>
      <c r="FRL17" s="73"/>
      <c r="FRM17" s="73"/>
      <c r="FRN17" s="73"/>
      <c r="FRO17" s="73"/>
      <c r="FRP17" s="73"/>
      <c r="FRQ17" s="73"/>
      <c r="FRR17" s="73"/>
      <c r="FRS17" s="73"/>
      <c r="FRT17" s="73"/>
      <c r="FRU17" s="73"/>
      <c r="FRV17" s="73"/>
      <c r="FRW17" s="73"/>
      <c r="FRX17" s="73"/>
      <c r="FRY17" s="73"/>
      <c r="FRZ17" s="73"/>
      <c r="FSA17" s="73"/>
      <c r="FSB17" s="73"/>
      <c r="FSC17" s="73"/>
      <c r="FSD17" s="73"/>
      <c r="FSE17" s="73"/>
      <c r="FSF17" s="73"/>
      <c r="FSG17" s="73"/>
      <c r="FSH17" s="73"/>
      <c r="FSI17" s="73"/>
      <c r="FSJ17" s="73"/>
      <c r="FSK17" s="73"/>
      <c r="FSL17" s="73"/>
      <c r="FSM17" s="73"/>
      <c r="FSN17" s="73"/>
      <c r="FSO17" s="73"/>
      <c r="FSP17" s="73"/>
      <c r="FSQ17" s="73"/>
      <c r="FSR17" s="73"/>
      <c r="FSS17" s="73"/>
      <c r="FST17" s="73"/>
      <c r="FSU17" s="73"/>
      <c r="FSV17" s="73"/>
      <c r="FSW17" s="73"/>
      <c r="FSX17" s="73"/>
      <c r="FSY17" s="73"/>
      <c r="FSZ17" s="73"/>
      <c r="FTA17" s="73"/>
      <c r="FTB17" s="73"/>
      <c r="FTC17" s="73"/>
      <c r="FTD17" s="73"/>
      <c r="FTE17" s="73"/>
      <c r="FTF17" s="73"/>
      <c r="FTG17" s="73"/>
      <c r="FTH17" s="73"/>
      <c r="FTI17" s="73"/>
      <c r="FTJ17" s="73"/>
      <c r="FTK17" s="73"/>
      <c r="FTL17" s="73"/>
      <c r="FTM17" s="73"/>
      <c r="FTN17" s="73"/>
      <c r="FTO17" s="73"/>
      <c r="FTP17" s="73"/>
      <c r="FTQ17" s="73"/>
      <c r="FTR17" s="73"/>
      <c r="FTS17" s="73"/>
      <c r="FTT17" s="73"/>
      <c r="FTU17" s="73"/>
      <c r="FTV17" s="73"/>
      <c r="FTW17" s="73"/>
      <c r="FTX17" s="73"/>
      <c r="FTY17" s="73"/>
      <c r="FTZ17" s="73"/>
      <c r="FUA17" s="73"/>
      <c r="FUB17" s="73"/>
      <c r="FUC17" s="73"/>
      <c r="FUD17" s="73"/>
      <c r="FUE17" s="73"/>
      <c r="FUF17" s="73"/>
      <c r="FUG17" s="73"/>
      <c r="FUH17" s="73"/>
      <c r="FUI17" s="73"/>
      <c r="FUJ17" s="73"/>
      <c r="FUK17" s="73"/>
      <c r="FUL17" s="73"/>
      <c r="FUM17" s="73"/>
      <c r="FUN17" s="73"/>
      <c r="FUO17" s="73"/>
      <c r="FUP17" s="73"/>
      <c r="FUQ17" s="73"/>
      <c r="FUR17" s="73"/>
      <c r="FUS17" s="73"/>
      <c r="FUT17" s="73"/>
      <c r="FUU17" s="73"/>
      <c r="FUV17" s="73"/>
      <c r="FUW17" s="73"/>
      <c r="FUX17" s="73"/>
      <c r="FUY17" s="73"/>
      <c r="FUZ17" s="73"/>
      <c r="FVA17" s="73"/>
      <c r="FVB17" s="73"/>
      <c r="FVC17" s="73"/>
      <c r="FVD17" s="73"/>
      <c r="FVE17" s="73"/>
      <c r="FVF17" s="73"/>
      <c r="FVG17" s="73"/>
      <c r="FVH17" s="73"/>
      <c r="FVI17" s="73"/>
      <c r="FVJ17" s="73"/>
      <c r="FVK17" s="73"/>
      <c r="FVL17" s="73"/>
      <c r="FVM17" s="73"/>
      <c r="FVN17" s="73"/>
      <c r="FVO17" s="73"/>
      <c r="FVP17" s="73"/>
      <c r="FVQ17" s="73"/>
      <c r="FVR17" s="73"/>
      <c r="FVS17" s="73"/>
      <c r="FVT17" s="73"/>
      <c r="FVU17" s="73"/>
      <c r="FVV17" s="73"/>
      <c r="FVW17" s="73"/>
      <c r="FVX17" s="73"/>
      <c r="FVY17" s="73"/>
      <c r="FVZ17" s="73"/>
      <c r="FWA17" s="73"/>
      <c r="FWB17" s="73"/>
      <c r="FWC17" s="73"/>
      <c r="FWD17" s="73"/>
      <c r="FWE17" s="73"/>
      <c r="FWF17" s="73"/>
      <c r="FWG17" s="73"/>
      <c r="FWH17" s="73"/>
      <c r="FWI17" s="73"/>
      <c r="FWJ17" s="73"/>
      <c r="FWK17" s="73"/>
      <c r="FWL17" s="73"/>
      <c r="FWM17" s="73"/>
      <c r="FWN17" s="73"/>
      <c r="FWO17" s="73"/>
      <c r="FWP17" s="73"/>
      <c r="FWQ17" s="73"/>
      <c r="FWR17" s="73"/>
      <c r="FWS17" s="73"/>
      <c r="FWT17" s="73"/>
      <c r="FWU17" s="73"/>
      <c r="FWV17" s="73"/>
      <c r="FWW17" s="73"/>
      <c r="FWX17" s="73"/>
      <c r="FWY17" s="73"/>
      <c r="FWZ17" s="73"/>
      <c r="FXA17" s="73"/>
      <c r="FXB17" s="73"/>
      <c r="FXC17" s="73"/>
      <c r="FXD17" s="73"/>
      <c r="FXE17" s="73"/>
      <c r="FXF17" s="73"/>
      <c r="FXG17" s="73"/>
      <c r="FXH17" s="73"/>
      <c r="FXI17" s="73"/>
      <c r="FXJ17" s="73"/>
      <c r="FXK17" s="73"/>
      <c r="FXL17" s="73"/>
      <c r="FXM17" s="73"/>
      <c r="FXN17" s="73"/>
      <c r="FXO17" s="73"/>
      <c r="FXP17" s="73"/>
      <c r="FXQ17" s="73"/>
      <c r="FXR17" s="73"/>
      <c r="FXS17" s="73"/>
      <c r="FXT17" s="73"/>
      <c r="FXU17" s="73"/>
      <c r="FXV17" s="73"/>
      <c r="FXW17" s="73"/>
      <c r="FXX17" s="73"/>
      <c r="FXY17" s="73"/>
      <c r="FXZ17" s="73"/>
      <c r="FYA17" s="73"/>
      <c r="FYB17" s="73"/>
      <c r="FYC17" s="73"/>
      <c r="FYD17" s="73"/>
      <c r="FYE17" s="73"/>
      <c r="FYF17" s="73"/>
      <c r="FYG17" s="73"/>
      <c r="FYH17" s="73"/>
      <c r="FYI17" s="73"/>
      <c r="FYJ17" s="73"/>
      <c r="FYK17" s="73"/>
      <c r="FYL17" s="73"/>
      <c r="FYM17" s="73"/>
      <c r="FYN17" s="73"/>
      <c r="FYO17" s="73"/>
      <c r="FYP17" s="73"/>
      <c r="FYQ17" s="73"/>
      <c r="FYR17" s="73"/>
      <c r="FYS17" s="73"/>
      <c r="FYT17" s="73"/>
      <c r="FYU17" s="73"/>
      <c r="FYV17" s="73"/>
      <c r="FYW17" s="73"/>
      <c r="FYX17" s="73"/>
      <c r="FYY17" s="73"/>
      <c r="FYZ17" s="73"/>
      <c r="FZA17" s="73"/>
      <c r="FZB17" s="73"/>
      <c r="FZC17" s="73"/>
      <c r="FZD17" s="73"/>
      <c r="FZE17" s="73"/>
      <c r="FZF17" s="73"/>
      <c r="FZG17" s="73"/>
      <c r="FZH17" s="73"/>
      <c r="FZI17" s="73"/>
      <c r="FZJ17" s="73"/>
      <c r="FZK17" s="73"/>
      <c r="FZL17" s="73"/>
      <c r="FZM17" s="73"/>
      <c r="FZN17" s="73"/>
      <c r="FZO17" s="73"/>
      <c r="FZP17" s="73"/>
      <c r="FZQ17" s="73"/>
      <c r="FZR17" s="73"/>
      <c r="FZS17" s="73"/>
      <c r="FZT17" s="73"/>
      <c r="FZU17" s="73"/>
      <c r="FZV17" s="73"/>
      <c r="FZW17" s="73"/>
      <c r="FZX17" s="73"/>
      <c r="FZY17" s="73"/>
      <c r="FZZ17" s="73"/>
      <c r="GAA17" s="73"/>
      <c r="GAB17" s="73"/>
      <c r="GAC17" s="73"/>
      <c r="GAD17" s="73"/>
      <c r="GAE17" s="73"/>
      <c r="GAF17" s="73"/>
      <c r="GAG17" s="73"/>
      <c r="GAH17" s="73"/>
      <c r="GAI17" s="73"/>
      <c r="GAJ17" s="73"/>
      <c r="GAK17" s="73"/>
      <c r="GAL17" s="73"/>
      <c r="GAM17" s="73"/>
      <c r="GAN17" s="73"/>
      <c r="GAO17" s="73"/>
      <c r="GAP17" s="73"/>
      <c r="GAQ17" s="73"/>
      <c r="GAR17" s="73"/>
      <c r="GAS17" s="73"/>
      <c r="GAT17" s="73"/>
      <c r="GAU17" s="73"/>
      <c r="GAV17" s="73"/>
      <c r="GAW17" s="73"/>
      <c r="GAX17" s="73"/>
      <c r="GAY17" s="73"/>
      <c r="GAZ17" s="73"/>
      <c r="GBA17" s="73"/>
      <c r="GBB17" s="73"/>
      <c r="GBC17" s="73"/>
      <c r="GBD17" s="73"/>
      <c r="GBE17" s="73"/>
      <c r="GBF17" s="73"/>
      <c r="GBG17" s="73"/>
      <c r="GBH17" s="73"/>
      <c r="GBI17" s="73"/>
      <c r="GBJ17" s="73"/>
      <c r="GBK17" s="73"/>
      <c r="GBL17" s="73"/>
      <c r="GBM17" s="73"/>
      <c r="GBN17" s="73"/>
      <c r="GBO17" s="73"/>
      <c r="GBP17" s="73"/>
      <c r="GBQ17" s="73"/>
      <c r="GBR17" s="73"/>
      <c r="GBS17" s="73"/>
      <c r="GBT17" s="73"/>
      <c r="GBU17" s="73"/>
      <c r="GBV17" s="73"/>
      <c r="GBW17" s="73"/>
      <c r="GBX17" s="73"/>
      <c r="GBY17" s="73"/>
      <c r="GBZ17" s="73"/>
      <c r="GCA17" s="73"/>
      <c r="GCB17" s="73"/>
      <c r="GCC17" s="73"/>
      <c r="GCD17" s="73"/>
      <c r="GCE17" s="73"/>
      <c r="GCF17" s="73"/>
      <c r="GCG17" s="73"/>
      <c r="GCH17" s="73"/>
      <c r="GCI17" s="73"/>
      <c r="GCJ17" s="73"/>
      <c r="GCK17" s="73"/>
      <c r="GCL17" s="73"/>
      <c r="GCM17" s="73"/>
      <c r="GCN17" s="73"/>
      <c r="GCO17" s="73"/>
      <c r="GCP17" s="73"/>
      <c r="GCQ17" s="73"/>
      <c r="GCR17" s="73"/>
      <c r="GCS17" s="73"/>
      <c r="GCT17" s="73"/>
      <c r="GCU17" s="73"/>
      <c r="GCV17" s="73"/>
      <c r="GCW17" s="73"/>
      <c r="GCX17" s="73"/>
      <c r="GCY17" s="73"/>
      <c r="GCZ17" s="73"/>
      <c r="GDA17" s="73"/>
      <c r="GDB17" s="73"/>
      <c r="GDC17" s="73"/>
      <c r="GDD17" s="73"/>
      <c r="GDE17" s="73"/>
      <c r="GDF17" s="73"/>
      <c r="GDG17" s="73"/>
      <c r="GDH17" s="73"/>
      <c r="GDI17" s="73"/>
      <c r="GDJ17" s="73"/>
      <c r="GDK17" s="73"/>
      <c r="GDL17" s="73"/>
      <c r="GDM17" s="73"/>
      <c r="GDN17" s="73"/>
      <c r="GDO17" s="73"/>
      <c r="GDP17" s="73"/>
      <c r="GDQ17" s="73"/>
      <c r="GDR17" s="73"/>
      <c r="GDS17" s="73"/>
      <c r="GDT17" s="73"/>
      <c r="GDU17" s="73"/>
      <c r="GDV17" s="73"/>
      <c r="GDW17" s="73"/>
      <c r="GDX17" s="73"/>
      <c r="GDY17" s="73"/>
      <c r="GDZ17" s="73"/>
      <c r="GEA17" s="73"/>
      <c r="GEB17" s="73"/>
      <c r="GEC17" s="73"/>
      <c r="GED17" s="73"/>
      <c r="GEE17" s="73"/>
      <c r="GEF17" s="73"/>
      <c r="GEG17" s="73"/>
      <c r="GEH17" s="73"/>
      <c r="GEI17" s="73"/>
      <c r="GEJ17" s="73"/>
      <c r="GEK17" s="73"/>
      <c r="GEL17" s="73"/>
      <c r="GEM17" s="73"/>
      <c r="GEN17" s="73"/>
      <c r="GEO17" s="73"/>
      <c r="GEP17" s="73"/>
      <c r="GEQ17" s="73"/>
      <c r="GER17" s="73"/>
      <c r="GES17" s="73"/>
      <c r="GET17" s="73"/>
      <c r="GEU17" s="73"/>
      <c r="GEV17" s="73"/>
      <c r="GEW17" s="73"/>
      <c r="GEX17" s="73"/>
      <c r="GEY17" s="73"/>
      <c r="GEZ17" s="73"/>
      <c r="GFA17" s="73"/>
      <c r="GFB17" s="73"/>
      <c r="GFC17" s="73"/>
      <c r="GFD17" s="73"/>
      <c r="GFE17" s="73"/>
      <c r="GFF17" s="73"/>
      <c r="GFG17" s="73"/>
      <c r="GFH17" s="73"/>
      <c r="GFI17" s="73"/>
      <c r="GFJ17" s="73"/>
      <c r="GFK17" s="73"/>
      <c r="GFL17" s="73"/>
      <c r="GFM17" s="73"/>
      <c r="GFN17" s="73"/>
      <c r="GFO17" s="73"/>
      <c r="GFP17" s="73"/>
      <c r="GFQ17" s="73"/>
      <c r="GFR17" s="73"/>
      <c r="GFS17" s="73"/>
      <c r="GFT17" s="73"/>
      <c r="GFU17" s="73"/>
      <c r="GFV17" s="73"/>
      <c r="GFW17" s="73"/>
      <c r="GFX17" s="73"/>
      <c r="GFY17" s="73"/>
      <c r="GFZ17" s="73"/>
      <c r="GGA17" s="73"/>
      <c r="GGB17" s="73"/>
      <c r="GGC17" s="73"/>
      <c r="GGD17" s="73"/>
      <c r="GGE17" s="73"/>
      <c r="GGF17" s="73"/>
      <c r="GGG17" s="73"/>
      <c r="GGH17" s="73"/>
      <c r="GGI17" s="73"/>
      <c r="GGJ17" s="73"/>
      <c r="GGK17" s="73"/>
      <c r="GGL17" s="73"/>
      <c r="GGM17" s="73"/>
      <c r="GGN17" s="73"/>
      <c r="GGO17" s="73"/>
      <c r="GGP17" s="73"/>
      <c r="GGQ17" s="73"/>
      <c r="GGR17" s="73"/>
      <c r="GGS17" s="73"/>
      <c r="GGT17" s="73"/>
      <c r="GGU17" s="73"/>
      <c r="GGV17" s="73"/>
      <c r="GGW17" s="73"/>
      <c r="GGX17" s="73"/>
      <c r="GGY17" s="73"/>
      <c r="GGZ17" s="73"/>
      <c r="GHA17" s="73"/>
      <c r="GHB17" s="73"/>
      <c r="GHC17" s="73"/>
      <c r="GHD17" s="73"/>
      <c r="GHE17" s="73"/>
      <c r="GHF17" s="73"/>
      <c r="GHG17" s="73"/>
      <c r="GHH17" s="73"/>
      <c r="GHI17" s="73"/>
      <c r="GHJ17" s="73"/>
      <c r="GHK17" s="73"/>
      <c r="GHL17" s="73"/>
      <c r="GHM17" s="73"/>
      <c r="GHN17" s="73"/>
      <c r="GHO17" s="73"/>
      <c r="GHP17" s="73"/>
      <c r="GHQ17" s="73"/>
      <c r="GHR17" s="73"/>
      <c r="GHS17" s="73"/>
      <c r="GHT17" s="73"/>
      <c r="GHU17" s="73"/>
      <c r="GHV17" s="73"/>
      <c r="GHW17" s="73"/>
      <c r="GHX17" s="73"/>
      <c r="GHY17" s="73"/>
      <c r="GHZ17" s="73"/>
      <c r="GIA17" s="73"/>
      <c r="GIB17" s="73"/>
      <c r="GIC17" s="73"/>
      <c r="GID17" s="73"/>
      <c r="GIE17" s="73"/>
      <c r="GIF17" s="73"/>
      <c r="GIG17" s="73"/>
      <c r="GIH17" s="73"/>
      <c r="GII17" s="73"/>
      <c r="GIJ17" s="73"/>
      <c r="GIK17" s="73"/>
      <c r="GIL17" s="73"/>
      <c r="GIM17" s="73"/>
      <c r="GIN17" s="73"/>
      <c r="GIO17" s="73"/>
      <c r="GIP17" s="73"/>
      <c r="GIQ17" s="73"/>
      <c r="GIR17" s="73"/>
      <c r="GIS17" s="73"/>
      <c r="GIT17" s="73"/>
      <c r="GIU17" s="73"/>
      <c r="GIV17" s="73"/>
      <c r="GIW17" s="73"/>
      <c r="GIX17" s="73"/>
      <c r="GIY17" s="73"/>
      <c r="GIZ17" s="73"/>
      <c r="GJA17" s="73"/>
      <c r="GJB17" s="73"/>
      <c r="GJC17" s="73"/>
      <c r="GJD17" s="73"/>
      <c r="GJE17" s="73"/>
      <c r="GJF17" s="73"/>
      <c r="GJG17" s="73"/>
      <c r="GJH17" s="73"/>
      <c r="GJI17" s="73"/>
      <c r="GJJ17" s="73"/>
      <c r="GJK17" s="73"/>
      <c r="GJL17" s="73"/>
      <c r="GJM17" s="73"/>
      <c r="GJN17" s="73"/>
      <c r="GJO17" s="73"/>
      <c r="GJP17" s="73"/>
      <c r="GJQ17" s="73"/>
      <c r="GJR17" s="73"/>
      <c r="GJS17" s="73"/>
      <c r="GJT17" s="73"/>
      <c r="GJU17" s="73"/>
      <c r="GJV17" s="73"/>
      <c r="GJW17" s="73"/>
      <c r="GJX17" s="73"/>
      <c r="GJY17" s="73"/>
      <c r="GJZ17" s="73"/>
      <c r="GKA17" s="73"/>
      <c r="GKB17" s="73"/>
      <c r="GKC17" s="73"/>
      <c r="GKD17" s="73"/>
      <c r="GKE17" s="73"/>
      <c r="GKF17" s="73"/>
      <c r="GKG17" s="73"/>
      <c r="GKH17" s="73"/>
      <c r="GKI17" s="73"/>
      <c r="GKJ17" s="73"/>
      <c r="GKK17" s="73"/>
      <c r="GKL17" s="73"/>
      <c r="GKM17" s="73"/>
      <c r="GKN17" s="73"/>
      <c r="GKO17" s="73"/>
      <c r="GKP17" s="73"/>
      <c r="GKQ17" s="73"/>
      <c r="GKR17" s="73"/>
      <c r="GKS17" s="73"/>
      <c r="GKT17" s="73"/>
      <c r="GKU17" s="73"/>
      <c r="GKV17" s="73"/>
      <c r="GKW17" s="73"/>
      <c r="GKX17" s="73"/>
      <c r="GKY17" s="73"/>
      <c r="GKZ17" s="73"/>
      <c r="GLA17" s="73"/>
      <c r="GLB17" s="73"/>
      <c r="GLC17" s="73"/>
      <c r="GLD17" s="73"/>
      <c r="GLE17" s="73"/>
      <c r="GLF17" s="73"/>
      <c r="GLG17" s="73"/>
      <c r="GLH17" s="73"/>
      <c r="GLI17" s="73"/>
      <c r="GLJ17" s="73"/>
      <c r="GLK17" s="73"/>
      <c r="GLL17" s="73"/>
      <c r="GLM17" s="73"/>
      <c r="GLN17" s="73"/>
      <c r="GLO17" s="73"/>
      <c r="GLP17" s="73"/>
      <c r="GLQ17" s="73"/>
      <c r="GLR17" s="73"/>
      <c r="GLS17" s="73"/>
      <c r="GLT17" s="73"/>
      <c r="GLU17" s="73"/>
      <c r="GLV17" s="73"/>
      <c r="GLW17" s="73"/>
      <c r="GLX17" s="73"/>
      <c r="GLY17" s="73"/>
      <c r="GLZ17" s="73"/>
      <c r="GMA17" s="73"/>
      <c r="GMB17" s="73"/>
      <c r="GMC17" s="73"/>
      <c r="GMD17" s="73"/>
      <c r="GME17" s="73"/>
      <c r="GMF17" s="73"/>
      <c r="GMG17" s="73"/>
      <c r="GMH17" s="73"/>
      <c r="GMI17" s="73"/>
      <c r="GMJ17" s="73"/>
      <c r="GMK17" s="73"/>
      <c r="GML17" s="73"/>
      <c r="GMM17" s="73"/>
      <c r="GMN17" s="73"/>
      <c r="GMO17" s="73"/>
      <c r="GMP17" s="73"/>
      <c r="GMQ17" s="73"/>
      <c r="GMR17" s="73"/>
      <c r="GMS17" s="73"/>
      <c r="GMT17" s="73"/>
      <c r="GMU17" s="73"/>
      <c r="GMV17" s="73"/>
      <c r="GMW17" s="73"/>
      <c r="GMX17" s="73"/>
      <c r="GMY17" s="73"/>
      <c r="GMZ17" s="73"/>
      <c r="GNA17" s="73"/>
      <c r="GNB17" s="73"/>
      <c r="GNC17" s="73"/>
      <c r="GND17" s="73"/>
      <c r="GNE17" s="73"/>
      <c r="GNF17" s="73"/>
      <c r="GNG17" s="73"/>
      <c r="GNH17" s="73"/>
      <c r="GNI17" s="73"/>
      <c r="GNJ17" s="73"/>
      <c r="GNK17" s="73"/>
      <c r="GNL17" s="73"/>
      <c r="GNM17" s="73"/>
      <c r="GNN17" s="73"/>
      <c r="GNO17" s="73"/>
      <c r="GNP17" s="73"/>
      <c r="GNQ17" s="73"/>
      <c r="GNR17" s="73"/>
      <c r="GNS17" s="73"/>
      <c r="GNT17" s="73"/>
      <c r="GNU17" s="73"/>
      <c r="GNV17" s="73"/>
      <c r="GNW17" s="73"/>
      <c r="GNX17" s="73"/>
      <c r="GNY17" s="73"/>
      <c r="GNZ17" s="73"/>
      <c r="GOA17" s="73"/>
      <c r="GOB17" s="73"/>
      <c r="GOC17" s="73"/>
      <c r="GOD17" s="73"/>
      <c r="GOE17" s="73"/>
      <c r="GOF17" s="73"/>
      <c r="GOG17" s="73"/>
      <c r="GOH17" s="73"/>
      <c r="GOI17" s="73"/>
      <c r="GOJ17" s="73"/>
      <c r="GOK17" s="73"/>
      <c r="GOL17" s="73"/>
      <c r="GOM17" s="73"/>
      <c r="GON17" s="73"/>
      <c r="GOO17" s="73"/>
      <c r="GOP17" s="73"/>
      <c r="GOQ17" s="73"/>
      <c r="GOR17" s="73"/>
      <c r="GOS17" s="73"/>
      <c r="GOT17" s="73"/>
      <c r="GOU17" s="73"/>
      <c r="GOV17" s="73"/>
      <c r="GOW17" s="73"/>
      <c r="GOX17" s="73"/>
      <c r="GOY17" s="73"/>
      <c r="GOZ17" s="73"/>
      <c r="GPA17" s="73"/>
      <c r="GPB17" s="73"/>
      <c r="GPC17" s="73"/>
      <c r="GPD17" s="73"/>
      <c r="GPE17" s="73"/>
      <c r="GPF17" s="73"/>
      <c r="GPG17" s="73"/>
      <c r="GPH17" s="73"/>
      <c r="GPI17" s="73"/>
      <c r="GPJ17" s="73"/>
      <c r="GPK17" s="73"/>
      <c r="GPL17" s="73"/>
      <c r="GPM17" s="73"/>
      <c r="GPN17" s="73"/>
      <c r="GPO17" s="73"/>
      <c r="GPP17" s="73"/>
      <c r="GPQ17" s="73"/>
      <c r="GPR17" s="73"/>
      <c r="GPS17" s="73"/>
      <c r="GPT17" s="73"/>
      <c r="GPU17" s="73"/>
      <c r="GPV17" s="73"/>
      <c r="GPW17" s="73"/>
      <c r="GPX17" s="73"/>
      <c r="GPY17" s="73"/>
      <c r="GPZ17" s="73"/>
      <c r="GQA17" s="73"/>
      <c r="GQB17" s="73"/>
      <c r="GQC17" s="73"/>
      <c r="GQD17" s="73"/>
      <c r="GQE17" s="73"/>
      <c r="GQF17" s="73"/>
      <c r="GQG17" s="73"/>
      <c r="GQH17" s="73"/>
      <c r="GQI17" s="73"/>
      <c r="GQJ17" s="73"/>
      <c r="GQK17" s="73"/>
      <c r="GQL17" s="73"/>
      <c r="GQM17" s="73"/>
      <c r="GQN17" s="73"/>
      <c r="GQO17" s="73"/>
      <c r="GQP17" s="73"/>
      <c r="GQQ17" s="73"/>
      <c r="GQR17" s="73"/>
      <c r="GQS17" s="73"/>
      <c r="GQT17" s="73"/>
      <c r="GQU17" s="73"/>
      <c r="GQV17" s="73"/>
      <c r="GQW17" s="73"/>
      <c r="GQX17" s="73"/>
      <c r="GQY17" s="73"/>
      <c r="GQZ17" s="73"/>
      <c r="GRA17" s="73"/>
      <c r="GRB17" s="73"/>
      <c r="GRC17" s="73"/>
      <c r="GRD17" s="73"/>
      <c r="GRE17" s="73"/>
      <c r="GRF17" s="73"/>
      <c r="GRG17" s="73"/>
      <c r="GRH17" s="73"/>
      <c r="GRI17" s="73"/>
      <c r="GRJ17" s="73"/>
      <c r="GRK17" s="73"/>
      <c r="GRL17" s="73"/>
      <c r="GRM17" s="73"/>
      <c r="GRN17" s="73"/>
      <c r="GRO17" s="73"/>
      <c r="GRP17" s="73"/>
      <c r="GRQ17" s="73"/>
      <c r="GRR17" s="73"/>
      <c r="GRS17" s="73"/>
      <c r="GRT17" s="73"/>
      <c r="GRU17" s="73"/>
      <c r="GRV17" s="73"/>
      <c r="GRW17" s="73"/>
      <c r="GRX17" s="73"/>
      <c r="GRY17" s="73"/>
      <c r="GRZ17" s="73"/>
      <c r="GSA17" s="73"/>
      <c r="GSB17" s="73"/>
      <c r="GSC17" s="73"/>
      <c r="GSD17" s="73"/>
      <c r="GSE17" s="73"/>
      <c r="GSF17" s="73"/>
      <c r="GSG17" s="73"/>
      <c r="GSH17" s="73"/>
      <c r="GSI17" s="73"/>
      <c r="GSJ17" s="73"/>
      <c r="GSK17" s="73"/>
      <c r="GSL17" s="73"/>
      <c r="GSM17" s="73"/>
      <c r="GSN17" s="73"/>
      <c r="GSO17" s="73"/>
      <c r="GSP17" s="73"/>
      <c r="GSQ17" s="73"/>
      <c r="GSR17" s="73"/>
      <c r="GSS17" s="73"/>
      <c r="GST17" s="73"/>
      <c r="GSU17" s="73"/>
      <c r="GSV17" s="73"/>
      <c r="GSW17" s="73"/>
      <c r="GSX17" s="73"/>
      <c r="GSY17" s="73"/>
      <c r="GSZ17" s="73"/>
      <c r="GTA17" s="73"/>
      <c r="GTB17" s="73"/>
      <c r="GTC17" s="73"/>
      <c r="GTD17" s="73"/>
      <c r="GTE17" s="73"/>
      <c r="GTF17" s="73"/>
      <c r="GTG17" s="73"/>
      <c r="GTH17" s="73"/>
      <c r="GTI17" s="73"/>
      <c r="GTJ17" s="73"/>
      <c r="GTK17" s="73"/>
      <c r="GTL17" s="73"/>
      <c r="GTM17" s="73"/>
      <c r="GTN17" s="73"/>
      <c r="GTO17" s="73"/>
      <c r="GTP17" s="73"/>
      <c r="GTQ17" s="73"/>
      <c r="GTR17" s="73"/>
      <c r="GTS17" s="73"/>
      <c r="GTT17" s="73"/>
      <c r="GTU17" s="73"/>
      <c r="GTV17" s="73"/>
      <c r="GTW17" s="73"/>
      <c r="GTX17" s="73"/>
      <c r="GTY17" s="73"/>
      <c r="GTZ17" s="73"/>
      <c r="GUA17" s="73"/>
      <c r="GUB17" s="73"/>
      <c r="GUC17" s="73"/>
      <c r="GUD17" s="73"/>
      <c r="GUE17" s="73"/>
      <c r="GUF17" s="73"/>
      <c r="GUG17" s="73"/>
      <c r="GUH17" s="73"/>
      <c r="GUI17" s="73"/>
      <c r="GUJ17" s="73"/>
      <c r="GUK17" s="73"/>
      <c r="GUL17" s="73"/>
      <c r="GUM17" s="73"/>
      <c r="GUN17" s="73"/>
      <c r="GUO17" s="73"/>
      <c r="GUP17" s="73"/>
      <c r="GUQ17" s="73"/>
      <c r="GUR17" s="73"/>
      <c r="GUS17" s="73"/>
      <c r="GUT17" s="73"/>
      <c r="GUU17" s="73"/>
      <c r="GUV17" s="73"/>
      <c r="GUW17" s="73"/>
      <c r="GUX17" s="73"/>
      <c r="GUY17" s="73"/>
      <c r="GUZ17" s="73"/>
      <c r="GVA17" s="73"/>
      <c r="GVB17" s="73"/>
      <c r="GVC17" s="73"/>
      <c r="GVD17" s="73"/>
      <c r="GVE17" s="73"/>
      <c r="GVF17" s="73"/>
      <c r="GVG17" s="73"/>
      <c r="GVH17" s="73"/>
      <c r="GVI17" s="73"/>
      <c r="GVJ17" s="73"/>
      <c r="GVK17" s="73"/>
      <c r="GVL17" s="73"/>
      <c r="GVM17" s="73"/>
      <c r="GVN17" s="73"/>
      <c r="GVO17" s="73"/>
      <c r="GVP17" s="73"/>
      <c r="GVQ17" s="73"/>
      <c r="GVR17" s="73"/>
      <c r="GVS17" s="73"/>
      <c r="GVT17" s="73"/>
      <c r="GVU17" s="73"/>
      <c r="GVV17" s="73"/>
      <c r="GVW17" s="73"/>
      <c r="GVX17" s="73"/>
      <c r="GVY17" s="73"/>
      <c r="GVZ17" s="73"/>
      <c r="GWA17" s="73"/>
      <c r="GWB17" s="73"/>
      <c r="GWC17" s="73"/>
      <c r="GWD17" s="73"/>
      <c r="GWE17" s="73"/>
      <c r="GWF17" s="73"/>
      <c r="GWG17" s="73"/>
      <c r="GWH17" s="73"/>
      <c r="GWI17" s="73"/>
      <c r="GWJ17" s="73"/>
      <c r="GWK17" s="73"/>
      <c r="GWL17" s="73"/>
      <c r="GWM17" s="73"/>
      <c r="GWN17" s="73"/>
      <c r="GWO17" s="73"/>
      <c r="GWP17" s="73"/>
      <c r="GWQ17" s="73"/>
      <c r="GWR17" s="73"/>
      <c r="GWS17" s="73"/>
      <c r="GWT17" s="73"/>
      <c r="GWU17" s="73"/>
      <c r="GWV17" s="73"/>
      <c r="GWW17" s="73"/>
      <c r="GWX17" s="73"/>
      <c r="GWY17" s="73"/>
      <c r="GWZ17" s="73"/>
      <c r="GXA17" s="73"/>
      <c r="GXB17" s="73"/>
      <c r="GXC17" s="73"/>
      <c r="GXD17" s="73"/>
      <c r="GXE17" s="73"/>
      <c r="GXF17" s="73"/>
      <c r="GXG17" s="73"/>
      <c r="GXH17" s="73"/>
      <c r="GXI17" s="73"/>
      <c r="GXJ17" s="73"/>
      <c r="GXK17" s="73"/>
      <c r="GXL17" s="73"/>
      <c r="GXM17" s="73"/>
      <c r="GXN17" s="73"/>
      <c r="GXO17" s="73"/>
      <c r="GXP17" s="73"/>
      <c r="GXQ17" s="73"/>
      <c r="GXR17" s="73"/>
      <c r="GXS17" s="73"/>
      <c r="GXT17" s="73"/>
      <c r="GXU17" s="73"/>
      <c r="GXV17" s="73"/>
      <c r="GXW17" s="73"/>
      <c r="GXX17" s="73"/>
      <c r="GXY17" s="73"/>
      <c r="GXZ17" s="73"/>
      <c r="GYA17" s="73"/>
      <c r="GYB17" s="73"/>
      <c r="GYC17" s="73"/>
      <c r="GYD17" s="73"/>
      <c r="GYE17" s="73"/>
      <c r="GYF17" s="73"/>
      <c r="GYG17" s="73"/>
      <c r="GYH17" s="73"/>
      <c r="GYI17" s="73"/>
      <c r="GYJ17" s="73"/>
      <c r="GYK17" s="73"/>
      <c r="GYL17" s="73"/>
      <c r="GYM17" s="73"/>
      <c r="GYN17" s="73"/>
      <c r="GYO17" s="73"/>
      <c r="GYP17" s="73"/>
      <c r="GYQ17" s="73"/>
      <c r="GYR17" s="73"/>
      <c r="GYS17" s="73"/>
      <c r="GYT17" s="73"/>
      <c r="GYU17" s="73"/>
      <c r="GYV17" s="73"/>
      <c r="GYW17" s="73"/>
      <c r="GYX17" s="73"/>
      <c r="GYY17" s="73"/>
      <c r="GYZ17" s="73"/>
      <c r="GZA17" s="73"/>
      <c r="GZB17" s="73"/>
      <c r="GZC17" s="73"/>
      <c r="GZD17" s="73"/>
      <c r="GZE17" s="73"/>
      <c r="GZF17" s="73"/>
      <c r="GZG17" s="73"/>
      <c r="GZH17" s="73"/>
      <c r="GZI17" s="73"/>
      <c r="GZJ17" s="73"/>
      <c r="GZK17" s="73"/>
      <c r="GZL17" s="73"/>
      <c r="GZM17" s="73"/>
      <c r="GZN17" s="73"/>
      <c r="GZO17" s="73"/>
      <c r="GZP17" s="73"/>
      <c r="GZQ17" s="73"/>
      <c r="GZR17" s="73"/>
      <c r="GZS17" s="73"/>
      <c r="GZT17" s="73"/>
      <c r="GZU17" s="73"/>
      <c r="GZV17" s="73"/>
      <c r="GZW17" s="73"/>
      <c r="GZX17" s="73"/>
      <c r="GZY17" s="73"/>
      <c r="GZZ17" s="73"/>
      <c r="HAA17" s="73"/>
      <c r="HAB17" s="73"/>
      <c r="HAC17" s="73"/>
      <c r="HAD17" s="73"/>
      <c r="HAE17" s="73"/>
      <c r="HAF17" s="73"/>
      <c r="HAG17" s="73"/>
      <c r="HAH17" s="73"/>
      <c r="HAI17" s="73"/>
      <c r="HAJ17" s="73"/>
      <c r="HAK17" s="73"/>
      <c r="HAL17" s="73"/>
      <c r="HAM17" s="73"/>
      <c r="HAN17" s="73"/>
      <c r="HAO17" s="73"/>
      <c r="HAP17" s="73"/>
      <c r="HAQ17" s="73"/>
      <c r="HAR17" s="73"/>
      <c r="HAS17" s="73"/>
      <c r="HAT17" s="73"/>
      <c r="HAU17" s="73"/>
      <c r="HAV17" s="73"/>
      <c r="HAW17" s="73"/>
      <c r="HAX17" s="73"/>
      <c r="HAY17" s="73"/>
      <c r="HAZ17" s="73"/>
      <c r="HBA17" s="73"/>
      <c r="HBB17" s="73"/>
      <c r="HBC17" s="73"/>
      <c r="HBD17" s="73"/>
      <c r="HBE17" s="73"/>
      <c r="HBF17" s="73"/>
      <c r="HBG17" s="73"/>
      <c r="HBH17" s="73"/>
      <c r="HBI17" s="73"/>
      <c r="HBJ17" s="73"/>
      <c r="HBK17" s="73"/>
      <c r="HBL17" s="73"/>
      <c r="HBM17" s="73"/>
      <c r="HBN17" s="73"/>
      <c r="HBO17" s="73"/>
      <c r="HBP17" s="73"/>
      <c r="HBQ17" s="73"/>
      <c r="HBR17" s="73"/>
      <c r="HBS17" s="73"/>
      <c r="HBT17" s="73"/>
      <c r="HBU17" s="73"/>
      <c r="HBV17" s="73"/>
      <c r="HBW17" s="73"/>
      <c r="HBX17" s="73"/>
      <c r="HBY17" s="73"/>
      <c r="HBZ17" s="73"/>
      <c r="HCA17" s="73"/>
      <c r="HCB17" s="73"/>
      <c r="HCC17" s="73"/>
      <c r="HCD17" s="73"/>
      <c r="HCE17" s="73"/>
      <c r="HCF17" s="73"/>
      <c r="HCG17" s="73"/>
      <c r="HCH17" s="73"/>
      <c r="HCI17" s="73"/>
      <c r="HCJ17" s="73"/>
      <c r="HCK17" s="73"/>
      <c r="HCL17" s="73"/>
      <c r="HCM17" s="73"/>
      <c r="HCN17" s="73"/>
      <c r="HCO17" s="73"/>
      <c r="HCP17" s="73"/>
      <c r="HCQ17" s="73"/>
      <c r="HCR17" s="73"/>
      <c r="HCS17" s="73"/>
      <c r="HCT17" s="73"/>
      <c r="HCU17" s="73"/>
      <c r="HCV17" s="73"/>
      <c r="HCW17" s="73"/>
      <c r="HCX17" s="73"/>
      <c r="HCY17" s="73"/>
      <c r="HCZ17" s="73"/>
      <c r="HDA17" s="73"/>
      <c r="HDB17" s="73"/>
      <c r="HDC17" s="73"/>
      <c r="HDD17" s="73"/>
      <c r="HDE17" s="73"/>
      <c r="HDF17" s="73"/>
      <c r="HDG17" s="73"/>
      <c r="HDH17" s="73"/>
      <c r="HDI17" s="73"/>
      <c r="HDJ17" s="73"/>
      <c r="HDK17" s="73"/>
      <c r="HDL17" s="73"/>
      <c r="HDM17" s="73"/>
      <c r="HDN17" s="73"/>
      <c r="HDO17" s="73"/>
      <c r="HDP17" s="73"/>
      <c r="HDQ17" s="73"/>
      <c r="HDR17" s="73"/>
      <c r="HDS17" s="73"/>
      <c r="HDT17" s="73"/>
      <c r="HDU17" s="73"/>
      <c r="HDV17" s="73"/>
      <c r="HDW17" s="73"/>
      <c r="HDX17" s="73"/>
      <c r="HDY17" s="73"/>
      <c r="HDZ17" s="73"/>
      <c r="HEA17" s="73"/>
      <c r="HEB17" s="73"/>
      <c r="HEC17" s="73"/>
      <c r="HED17" s="73"/>
      <c r="HEE17" s="73"/>
      <c r="HEF17" s="73"/>
      <c r="HEG17" s="73"/>
      <c r="HEH17" s="73"/>
      <c r="HEI17" s="73"/>
      <c r="HEJ17" s="73"/>
      <c r="HEK17" s="73"/>
      <c r="HEL17" s="73"/>
      <c r="HEM17" s="73"/>
      <c r="HEN17" s="73"/>
      <c r="HEO17" s="73"/>
      <c r="HEP17" s="73"/>
      <c r="HEQ17" s="73"/>
      <c r="HER17" s="73"/>
      <c r="HES17" s="73"/>
      <c r="HET17" s="73"/>
      <c r="HEU17" s="73"/>
      <c r="HEV17" s="73"/>
      <c r="HEW17" s="73"/>
      <c r="HEX17" s="73"/>
      <c r="HEY17" s="73"/>
      <c r="HEZ17" s="73"/>
      <c r="HFA17" s="73"/>
      <c r="HFB17" s="73"/>
      <c r="HFC17" s="73"/>
      <c r="HFD17" s="73"/>
      <c r="HFE17" s="73"/>
      <c r="HFF17" s="73"/>
      <c r="HFG17" s="73"/>
      <c r="HFH17" s="73"/>
      <c r="HFI17" s="73"/>
      <c r="HFJ17" s="73"/>
      <c r="HFK17" s="73"/>
      <c r="HFL17" s="73"/>
      <c r="HFM17" s="73"/>
      <c r="HFN17" s="73"/>
      <c r="HFO17" s="73"/>
      <c r="HFP17" s="73"/>
      <c r="HFQ17" s="73"/>
      <c r="HFR17" s="73"/>
      <c r="HFS17" s="73"/>
      <c r="HFT17" s="73"/>
      <c r="HFU17" s="73"/>
      <c r="HFV17" s="73"/>
      <c r="HFW17" s="73"/>
      <c r="HFX17" s="73"/>
      <c r="HFY17" s="73"/>
      <c r="HFZ17" s="73"/>
      <c r="HGA17" s="73"/>
      <c r="HGB17" s="73"/>
      <c r="HGC17" s="73"/>
      <c r="HGD17" s="73"/>
      <c r="HGE17" s="73"/>
      <c r="HGF17" s="73"/>
      <c r="HGG17" s="73"/>
      <c r="HGH17" s="73"/>
      <c r="HGI17" s="73"/>
      <c r="HGJ17" s="73"/>
      <c r="HGK17" s="73"/>
      <c r="HGL17" s="73"/>
      <c r="HGM17" s="73"/>
      <c r="HGN17" s="73"/>
      <c r="HGO17" s="73"/>
      <c r="HGP17" s="73"/>
      <c r="HGQ17" s="73"/>
      <c r="HGR17" s="73"/>
      <c r="HGS17" s="73"/>
      <c r="HGT17" s="73"/>
      <c r="HGU17" s="73"/>
      <c r="HGV17" s="73"/>
      <c r="HGW17" s="73"/>
      <c r="HGX17" s="73"/>
      <c r="HGY17" s="73"/>
      <c r="HGZ17" s="73"/>
      <c r="HHA17" s="73"/>
      <c r="HHB17" s="73"/>
      <c r="HHC17" s="73"/>
      <c r="HHD17" s="73"/>
      <c r="HHE17" s="73"/>
      <c r="HHF17" s="73"/>
      <c r="HHG17" s="73"/>
      <c r="HHH17" s="73"/>
      <c r="HHI17" s="73"/>
      <c r="HHJ17" s="73"/>
      <c r="HHK17" s="73"/>
      <c r="HHL17" s="73"/>
      <c r="HHM17" s="73"/>
      <c r="HHN17" s="73"/>
      <c r="HHO17" s="73"/>
      <c r="HHP17" s="73"/>
      <c r="HHQ17" s="73"/>
      <c r="HHR17" s="73"/>
      <c r="HHS17" s="73"/>
      <c r="HHT17" s="73"/>
      <c r="HHU17" s="73"/>
      <c r="HHV17" s="73"/>
      <c r="HHW17" s="73"/>
      <c r="HHX17" s="73"/>
      <c r="HHY17" s="73"/>
      <c r="HHZ17" s="73"/>
      <c r="HIA17" s="73"/>
      <c r="HIB17" s="73"/>
      <c r="HIC17" s="73"/>
      <c r="HID17" s="73"/>
      <c r="HIE17" s="73"/>
      <c r="HIF17" s="73"/>
      <c r="HIG17" s="73"/>
      <c r="HIH17" s="73"/>
      <c r="HII17" s="73"/>
      <c r="HIJ17" s="73"/>
      <c r="HIK17" s="73"/>
      <c r="HIL17" s="73"/>
      <c r="HIM17" s="73"/>
      <c r="HIN17" s="73"/>
      <c r="HIO17" s="73"/>
      <c r="HIP17" s="73"/>
      <c r="HIQ17" s="73"/>
      <c r="HIR17" s="73"/>
      <c r="HIS17" s="73"/>
      <c r="HIT17" s="73"/>
      <c r="HIU17" s="73"/>
      <c r="HIV17" s="73"/>
      <c r="HIW17" s="73"/>
      <c r="HIX17" s="73"/>
      <c r="HIY17" s="73"/>
      <c r="HIZ17" s="73"/>
      <c r="HJA17" s="73"/>
      <c r="HJB17" s="73"/>
      <c r="HJC17" s="73"/>
      <c r="HJD17" s="73"/>
      <c r="HJE17" s="73"/>
      <c r="HJF17" s="73"/>
      <c r="HJG17" s="73"/>
      <c r="HJH17" s="73"/>
      <c r="HJI17" s="73"/>
      <c r="HJJ17" s="73"/>
      <c r="HJK17" s="73"/>
      <c r="HJL17" s="73"/>
      <c r="HJM17" s="73"/>
      <c r="HJN17" s="73"/>
      <c r="HJO17" s="73"/>
      <c r="HJP17" s="73"/>
      <c r="HJQ17" s="73"/>
      <c r="HJR17" s="73"/>
      <c r="HJS17" s="73"/>
      <c r="HJT17" s="73"/>
      <c r="HJU17" s="73"/>
      <c r="HJV17" s="73"/>
      <c r="HJW17" s="73"/>
      <c r="HJX17" s="73"/>
      <c r="HJY17" s="73"/>
      <c r="HJZ17" s="73"/>
      <c r="HKA17" s="73"/>
      <c r="HKB17" s="73"/>
      <c r="HKC17" s="73"/>
      <c r="HKD17" s="73"/>
      <c r="HKE17" s="73"/>
      <c r="HKF17" s="73"/>
      <c r="HKG17" s="73"/>
      <c r="HKH17" s="73"/>
      <c r="HKI17" s="73"/>
      <c r="HKJ17" s="73"/>
      <c r="HKK17" s="73"/>
      <c r="HKL17" s="73"/>
      <c r="HKM17" s="73"/>
      <c r="HKN17" s="73"/>
      <c r="HKO17" s="73"/>
      <c r="HKP17" s="73"/>
      <c r="HKQ17" s="73"/>
      <c r="HKR17" s="73"/>
      <c r="HKS17" s="73"/>
      <c r="HKT17" s="73"/>
      <c r="HKU17" s="73"/>
      <c r="HKV17" s="73"/>
      <c r="HKW17" s="73"/>
      <c r="HKX17" s="73"/>
      <c r="HKY17" s="73"/>
      <c r="HKZ17" s="73"/>
      <c r="HLA17" s="73"/>
      <c r="HLB17" s="73"/>
      <c r="HLC17" s="73"/>
      <c r="HLD17" s="73"/>
      <c r="HLE17" s="73"/>
      <c r="HLF17" s="73"/>
      <c r="HLG17" s="73"/>
      <c r="HLH17" s="73"/>
      <c r="HLI17" s="73"/>
      <c r="HLJ17" s="73"/>
      <c r="HLK17" s="73"/>
      <c r="HLL17" s="73"/>
      <c r="HLM17" s="73"/>
      <c r="HLN17" s="73"/>
      <c r="HLO17" s="73"/>
      <c r="HLP17" s="73"/>
      <c r="HLQ17" s="73"/>
      <c r="HLR17" s="73"/>
      <c r="HLS17" s="73"/>
      <c r="HLT17" s="73"/>
      <c r="HLU17" s="73"/>
      <c r="HLV17" s="73"/>
      <c r="HLW17" s="73"/>
      <c r="HLX17" s="73"/>
      <c r="HLY17" s="73"/>
      <c r="HLZ17" s="73"/>
      <c r="HMA17" s="73"/>
      <c r="HMB17" s="73"/>
      <c r="HMC17" s="73"/>
      <c r="HMD17" s="73"/>
      <c r="HME17" s="73"/>
      <c r="HMF17" s="73"/>
      <c r="HMG17" s="73"/>
      <c r="HMH17" s="73"/>
      <c r="HMI17" s="73"/>
      <c r="HMJ17" s="73"/>
      <c r="HMK17" s="73"/>
      <c r="HML17" s="73"/>
      <c r="HMM17" s="73"/>
      <c r="HMN17" s="73"/>
      <c r="HMO17" s="73"/>
      <c r="HMP17" s="73"/>
      <c r="HMQ17" s="73"/>
      <c r="HMR17" s="73"/>
      <c r="HMS17" s="73"/>
      <c r="HMT17" s="73"/>
      <c r="HMU17" s="73"/>
      <c r="HMV17" s="73"/>
      <c r="HMW17" s="73"/>
      <c r="HMX17" s="73"/>
      <c r="HMY17" s="73"/>
      <c r="HMZ17" s="73"/>
      <c r="HNA17" s="73"/>
      <c r="HNB17" s="73"/>
      <c r="HNC17" s="73"/>
      <c r="HND17" s="73"/>
      <c r="HNE17" s="73"/>
      <c r="HNF17" s="73"/>
      <c r="HNG17" s="73"/>
      <c r="HNH17" s="73"/>
      <c r="HNI17" s="73"/>
      <c r="HNJ17" s="73"/>
      <c r="HNK17" s="73"/>
      <c r="HNL17" s="73"/>
      <c r="HNM17" s="73"/>
      <c r="HNN17" s="73"/>
      <c r="HNO17" s="73"/>
      <c r="HNP17" s="73"/>
      <c r="HNQ17" s="73"/>
      <c r="HNR17" s="73"/>
      <c r="HNS17" s="73"/>
      <c r="HNT17" s="73"/>
      <c r="HNU17" s="73"/>
      <c r="HNV17" s="73"/>
      <c r="HNW17" s="73"/>
      <c r="HNX17" s="73"/>
      <c r="HNY17" s="73"/>
      <c r="HNZ17" s="73"/>
      <c r="HOA17" s="73"/>
      <c r="HOB17" s="73"/>
      <c r="HOC17" s="73"/>
      <c r="HOD17" s="73"/>
      <c r="HOE17" s="73"/>
      <c r="HOF17" s="73"/>
      <c r="HOG17" s="73"/>
      <c r="HOH17" s="73"/>
      <c r="HOI17" s="73"/>
      <c r="HOJ17" s="73"/>
      <c r="HOK17" s="73"/>
      <c r="HOL17" s="73"/>
      <c r="HOM17" s="73"/>
      <c r="HON17" s="73"/>
      <c r="HOO17" s="73"/>
      <c r="HOP17" s="73"/>
      <c r="HOQ17" s="73"/>
      <c r="HOR17" s="73"/>
      <c r="HOS17" s="73"/>
      <c r="HOT17" s="73"/>
      <c r="HOU17" s="73"/>
      <c r="HOV17" s="73"/>
      <c r="HOW17" s="73"/>
      <c r="HOX17" s="73"/>
      <c r="HOY17" s="73"/>
      <c r="HOZ17" s="73"/>
      <c r="HPA17" s="73"/>
      <c r="HPB17" s="73"/>
      <c r="HPC17" s="73"/>
      <c r="HPD17" s="73"/>
      <c r="HPE17" s="73"/>
      <c r="HPF17" s="73"/>
      <c r="HPG17" s="73"/>
      <c r="HPH17" s="73"/>
      <c r="HPI17" s="73"/>
      <c r="HPJ17" s="73"/>
      <c r="HPK17" s="73"/>
      <c r="HPL17" s="73"/>
      <c r="HPM17" s="73"/>
      <c r="HPN17" s="73"/>
      <c r="HPO17" s="73"/>
      <c r="HPP17" s="73"/>
      <c r="HPQ17" s="73"/>
      <c r="HPR17" s="73"/>
      <c r="HPS17" s="73"/>
      <c r="HPT17" s="73"/>
      <c r="HPU17" s="73"/>
      <c r="HPV17" s="73"/>
      <c r="HPW17" s="73"/>
      <c r="HPX17" s="73"/>
      <c r="HPY17" s="73"/>
      <c r="HPZ17" s="73"/>
      <c r="HQA17" s="73"/>
      <c r="HQB17" s="73"/>
      <c r="HQC17" s="73"/>
      <c r="HQD17" s="73"/>
      <c r="HQE17" s="73"/>
      <c r="HQF17" s="73"/>
      <c r="HQG17" s="73"/>
      <c r="HQH17" s="73"/>
      <c r="HQI17" s="73"/>
      <c r="HQJ17" s="73"/>
      <c r="HQK17" s="73"/>
      <c r="HQL17" s="73"/>
      <c r="HQM17" s="73"/>
      <c r="HQN17" s="73"/>
      <c r="HQO17" s="73"/>
      <c r="HQP17" s="73"/>
      <c r="HQQ17" s="73"/>
      <c r="HQR17" s="73"/>
      <c r="HQS17" s="73"/>
      <c r="HQT17" s="73"/>
      <c r="HQU17" s="73"/>
      <c r="HQV17" s="73"/>
      <c r="HQW17" s="73"/>
      <c r="HQX17" s="73"/>
      <c r="HQY17" s="73"/>
      <c r="HQZ17" s="73"/>
      <c r="HRA17" s="73"/>
      <c r="HRB17" s="73"/>
      <c r="HRC17" s="73"/>
      <c r="HRD17" s="73"/>
      <c r="HRE17" s="73"/>
      <c r="HRF17" s="73"/>
      <c r="HRG17" s="73"/>
      <c r="HRH17" s="73"/>
      <c r="HRI17" s="73"/>
      <c r="HRJ17" s="73"/>
      <c r="HRK17" s="73"/>
      <c r="HRL17" s="73"/>
      <c r="HRM17" s="73"/>
      <c r="HRN17" s="73"/>
      <c r="HRO17" s="73"/>
      <c r="HRP17" s="73"/>
      <c r="HRQ17" s="73"/>
      <c r="HRR17" s="73"/>
      <c r="HRS17" s="73"/>
      <c r="HRT17" s="73"/>
      <c r="HRU17" s="73"/>
      <c r="HRV17" s="73"/>
      <c r="HRW17" s="73"/>
      <c r="HRX17" s="73"/>
      <c r="HRY17" s="73"/>
      <c r="HRZ17" s="73"/>
      <c r="HSA17" s="73"/>
      <c r="HSB17" s="73"/>
      <c r="HSC17" s="73"/>
      <c r="HSD17" s="73"/>
      <c r="HSE17" s="73"/>
      <c r="HSF17" s="73"/>
      <c r="HSG17" s="73"/>
      <c r="HSH17" s="73"/>
      <c r="HSI17" s="73"/>
      <c r="HSJ17" s="73"/>
      <c r="HSK17" s="73"/>
      <c r="HSL17" s="73"/>
      <c r="HSM17" s="73"/>
      <c r="HSN17" s="73"/>
      <c r="HSO17" s="73"/>
      <c r="HSP17" s="73"/>
      <c r="HSQ17" s="73"/>
      <c r="HSR17" s="73"/>
      <c r="HSS17" s="73"/>
      <c r="HST17" s="73"/>
      <c r="HSU17" s="73"/>
      <c r="HSV17" s="73"/>
      <c r="HSW17" s="73"/>
      <c r="HSX17" s="73"/>
      <c r="HSY17" s="73"/>
      <c r="HSZ17" s="73"/>
      <c r="HTA17" s="73"/>
      <c r="HTB17" s="73"/>
      <c r="HTC17" s="73"/>
      <c r="HTD17" s="73"/>
      <c r="HTE17" s="73"/>
      <c r="HTF17" s="73"/>
      <c r="HTG17" s="73"/>
      <c r="HTH17" s="73"/>
      <c r="HTI17" s="73"/>
      <c r="HTJ17" s="73"/>
      <c r="HTK17" s="73"/>
      <c r="HTL17" s="73"/>
      <c r="HTM17" s="73"/>
      <c r="HTN17" s="73"/>
      <c r="HTO17" s="73"/>
      <c r="HTP17" s="73"/>
      <c r="HTQ17" s="73"/>
      <c r="HTR17" s="73"/>
      <c r="HTS17" s="73"/>
      <c r="HTT17" s="73"/>
      <c r="HTU17" s="73"/>
      <c r="HTV17" s="73"/>
      <c r="HTW17" s="73"/>
      <c r="HTX17" s="73"/>
      <c r="HTY17" s="73"/>
      <c r="HTZ17" s="73"/>
      <c r="HUA17" s="73"/>
      <c r="HUB17" s="73"/>
      <c r="HUC17" s="73"/>
      <c r="HUD17" s="73"/>
      <c r="HUE17" s="73"/>
      <c r="HUF17" s="73"/>
      <c r="HUG17" s="73"/>
      <c r="HUH17" s="73"/>
      <c r="HUI17" s="73"/>
      <c r="HUJ17" s="73"/>
      <c r="HUK17" s="73"/>
      <c r="HUL17" s="73"/>
      <c r="HUM17" s="73"/>
      <c r="HUN17" s="73"/>
      <c r="HUO17" s="73"/>
      <c r="HUP17" s="73"/>
      <c r="HUQ17" s="73"/>
      <c r="HUR17" s="73"/>
      <c r="HUS17" s="73"/>
      <c r="HUT17" s="73"/>
      <c r="HUU17" s="73"/>
      <c r="HUV17" s="73"/>
      <c r="HUW17" s="73"/>
      <c r="HUX17" s="73"/>
      <c r="HUY17" s="73"/>
      <c r="HUZ17" s="73"/>
      <c r="HVA17" s="73"/>
      <c r="HVB17" s="73"/>
      <c r="HVC17" s="73"/>
      <c r="HVD17" s="73"/>
      <c r="HVE17" s="73"/>
      <c r="HVF17" s="73"/>
      <c r="HVG17" s="73"/>
      <c r="HVH17" s="73"/>
      <c r="HVI17" s="73"/>
      <c r="HVJ17" s="73"/>
      <c r="HVK17" s="73"/>
      <c r="HVL17" s="73"/>
      <c r="HVM17" s="73"/>
      <c r="HVN17" s="73"/>
      <c r="HVO17" s="73"/>
      <c r="HVP17" s="73"/>
      <c r="HVQ17" s="73"/>
      <c r="HVR17" s="73"/>
      <c r="HVS17" s="73"/>
      <c r="HVT17" s="73"/>
      <c r="HVU17" s="73"/>
      <c r="HVV17" s="73"/>
      <c r="HVW17" s="73"/>
      <c r="HVX17" s="73"/>
      <c r="HVY17" s="73"/>
      <c r="HVZ17" s="73"/>
      <c r="HWA17" s="73"/>
      <c r="HWB17" s="73"/>
      <c r="HWC17" s="73"/>
      <c r="HWD17" s="73"/>
      <c r="HWE17" s="73"/>
      <c r="HWF17" s="73"/>
      <c r="HWG17" s="73"/>
      <c r="HWH17" s="73"/>
      <c r="HWI17" s="73"/>
      <c r="HWJ17" s="73"/>
      <c r="HWK17" s="73"/>
      <c r="HWL17" s="73"/>
      <c r="HWM17" s="73"/>
      <c r="HWN17" s="73"/>
      <c r="HWO17" s="73"/>
      <c r="HWP17" s="73"/>
      <c r="HWQ17" s="73"/>
      <c r="HWR17" s="73"/>
      <c r="HWS17" s="73"/>
      <c r="HWT17" s="73"/>
      <c r="HWU17" s="73"/>
      <c r="HWV17" s="73"/>
      <c r="HWW17" s="73"/>
      <c r="HWX17" s="73"/>
      <c r="HWY17" s="73"/>
      <c r="HWZ17" s="73"/>
      <c r="HXA17" s="73"/>
      <c r="HXB17" s="73"/>
      <c r="HXC17" s="73"/>
      <c r="HXD17" s="73"/>
      <c r="HXE17" s="73"/>
      <c r="HXF17" s="73"/>
      <c r="HXG17" s="73"/>
      <c r="HXH17" s="73"/>
      <c r="HXI17" s="73"/>
      <c r="HXJ17" s="73"/>
      <c r="HXK17" s="73"/>
      <c r="HXL17" s="73"/>
      <c r="HXM17" s="73"/>
      <c r="HXN17" s="73"/>
      <c r="HXO17" s="73"/>
      <c r="HXP17" s="73"/>
      <c r="HXQ17" s="73"/>
      <c r="HXR17" s="73"/>
      <c r="HXS17" s="73"/>
      <c r="HXT17" s="73"/>
      <c r="HXU17" s="73"/>
      <c r="HXV17" s="73"/>
      <c r="HXW17" s="73"/>
      <c r="HXX17" s="73"/>
      <c r="HXY17" s="73"/>
      <c r="HXZ17" s="73"/>
      <c r="HYA17" s="73"/>
      <c r="HYB17" s="73"/>
      <c r="HYC17" s="73"/>
      <c r="HYD17" s="73"/>
      <c r="HYE17" s="73"/>
      <c r="HYF17" s="73"/>
      <c r="HYG17" s="73"/>
      <c r="HYH17" s="73"/>
      <c r="HYI17" s="73"/>
      <c r="HYJ17" s="73"/>
      <c r="HYK17" s="73"/>
      <c r="HYL17" s="73"/>
      <c r="HYM17" s="73"/>
      <c r="HYN17" s="73"/>
      <c r="HYO17" s="73"/>
      <c r="HYP17" s="73"/>
      <c r="HYQ17" s="73"/>
      <c r="HYR17" s="73"/>
      <c r="HYS17" s="73"/>
      <c r="HYT17" s="73"/>
      <c r="HYU17" s="73"/>
      <c r="HYV17" s="73"/>
      <c r="HYW17" s="73"/>
      <c r="HYX17" s="73"/>
      <c r="HYY17" s="73"/>
      <c r="HYZ17" s="73"/>
      <c r="HZA17" s="73"/>
      <c r="HZB17" s="73"/>
      <c r="HZC17" s="73"/>
      <c r="HZD17" s="73"/>
      <c r="HZE17" s="73"/>
      <c r="HZF17" s="73"/>
      <c r="HZG17" s="73"/>
      <c r="HZH17" s="73"/>
      <c r="HZI17" s="73"/>
      <c r="HZJ17" s="73"/>
      <c r="HZK17" s="73"/>
      <c r="HZL17" s="73"/>
      <c r="HZM17" s="73"/>
      <c r="HZN17" s="73"/>
      <c r="HZO17" s="73"/>
      <c r="HZP17" s="73"/>
      <c r="HZQ17" s="73"/>
      <c r="HZR17" s="73"/>
      <c r="HZS17" s="73"/>
      <c r="HZT17" s="73"/>
      <c r="HZU17" s="73"/>
      <c r="HZV17" s="73"/>
      <c r="HZW17" s="73"/>
      <c r="HZX17" s="73"/>
      <c r="HZY17" s="73"/>
      <c r="HZZ17" s="73"/>
      <c r="IAA17" s="73"/>
      <c r="IAB17" s="73"/>
      <c r="IAC17" s="73"/>
      <c r="IAD17" s="73"/>
      <c r="IAE17" s="73"/>
      <c r="IAF17" s="73"/>
      <c r="IAG17" s="73"/>
      <c r="IAH17" s="73"/>
      <c r="IAI17" s="73"/>
      <c r="IAJ17" s="73"/>
      <c r="IAK17" s="73"/>
      <c r="IAL17" s="73"/>
      <c r="IAM17" s="73"/>
      <c r="IAN17" s="73"/>
      <c r="IAO17" s="73"/>
      <c r="IAP17" s="73"/>
      <c r="IAQ17" s="73"/>
      <c r="IAR17" s="73"/>
      <c r="IAS17" s="73"/>
      <c r="IAT17" s="73"/>
      <c r="IAU17" s="73"/>
      <c r="IAV17" s="73"/>
      <c r="IAW17" s="73"/>
      <c r="IAX17" s="73"/>
      <c r="IAY17" s="73"/>
      <c r="IAZ17" s="73"/>
      <c r="IBA17" s="73"/>
      <c r="IBB17" s="73"/>
      <c r="IBC17" s="73"/>
      <c r="IBD17" s="73"/>
      <c r="IBE17" s="73"/>
      <c r="IBF17" s="73"/>
      <c r="IBG17" s="73"/>
      <c r="IBH17" s="73"/>
      <c r="IBI17" s="73"/>
      <c r="IBJ17" s="73"/>
      <c r="IBK17" s="73"/>
      <c r="IBL17" s="73"/>
      <c r="IBM17" s="73"/>
      <c r="IBN17" s="73"/>
      <c r="IBO17" s="73"/>
      <c r="IBP17" s="73"/>
      <c r="IBQ17" s="73"/>
      <c r="IBR17" s="73"/>
      <c r="IBS17" s="73"/>
      <c r="IBT17" s="73"/>
      <c r="IBU17" s="73"/>
      <c r="IBV17" s="73"/>
      <c r="IBW17" s="73"/>
      <c r="IBX17" s="73"/>
      <c r="IBY17" s="73"/>
      <c r="IBZ17" s="73"/>
      <c r="ICA17" s="73"/>
      <c r="ICB17" s="73"/>
      <c r="ICC17" s="73"/>
      <c r="ICD17" s="73"/>
      <c r="ICE17" s="73"/>
      <c r="ICF17" s="73"/>
      <c r="ICG17" s="73"/>
      <c r="ICH17" s="73"/>
      <c r="ICI17" s="73"/>
      <c r="ICJ17" s="73"/>
      <c r="ICK17" s="73"/>
      <c r="ICL17" s="73"/>
      <c r="ICM17" s="73"/>
      <c r="ICN17" s="73"/>
      <c r="ICO17" s="73"/>
      <c r="ICP17" s="73"/>
      <c r="ICQ17" s="73"/>
      <c r="ICR17" s="73"/>
      <c r="ICS17" s="73"/>
      <c r="ICT17" s="73"/>
      <c r="ICU17" s="73"/>
      <c r="ICV17" s="73"/>
      <c r="ICW17" s="73"/>
      <c r="ICX17" s="73"/>
      <c r="ICY17" s="73"/>
      <c r="ICZ17" s="73"/>
      <c r="IDA17" s="73"/>
      <c r="IDB17" s="73"/>
      <c r="IDC17" s="73"/>
      <c r="IDD17" s="73"/>
      <c r="IDE17" s="73"/>
      <c r="IDF17" s="73"/>
      <c r="IDG17" s="73"/>
      <c r="IDH17" s="73"/>
      <c r="IDI17" s="73"/>
      <c r="IDJ17" s="73"/>
      <c r="IDK17" s="73"/>
      <c r="IDL17" s="73"/>
      <c r="IDM17" s="73"/>
      <c r="IDN17" s="73"/>
      <c r="IDO17" s="73"/>
      <c r="IDP17" s="73"/>
      <c r="IDQ17" s="73"/>
      <c r="IDR17" s="73"/>
      <c r="IDS17" s="73"/>
      <c r="IDT17" s="73"/>
      <c r="IDU17" s="73"/>
      <c r="IDV17" s="73"/>
      <c r="IDW17" s="73"/>
      <c r="IDX17" s="73"/>
      <c r="IDY17" s="73"/>
      <c r="IDZ17" s="73"/>
      <c r="IEA17" s="73"/>
      <c r="IEB17" s="73"/>
      <c r="IEC17" s="73"/>
      <c r="IED17" s="73"/>
      <c r="IEE17" s="73"/>
      <c r="IEF17" s="73"/>
      <c r="IEG17" s="73"/>
      <c r="IEH17" s="73"/>
      <c r="IEI17" s="73"/>
      <c r="IEJ17" s="73"/>
      <c r="IEK17" s="73"/>
      <c r="IEL17" s="73"/>
      <c r="IEM17" s="73"/>
      <c r="IEN17" s="73"/>
      <c r="IEO17" s="73"/>
      <c r="IEP17" s="73"/>
      <c r="IEQ17" s="73"/>
      <c r="IER17" s="73"/>
      <c r="IES17" s="73"/>
      <c r="IET17" s="73"/>
      <c r="IEU17" s="73"/>
      <c r="IEV17" s="73"/>
      <c r="IEW17" s="73"/>
      <c r="IEX17" s="73"/>
      <c r="IEY17" s="73"/>
      <c r="IEZ17" s="73"/>
      <c r="IFA17" s="73"/>
      <c r="IFB17" s="73"/>
      <c r="IFC17" s="73"/>
      <c r="IFD17" s="73"/>
      <c r="IFE17" s="73"/>
      <c r="IFF17" s="73"/>
      <c r="IFG17" s="73"/>
      <c r="IFH17" s="73"/>
      <c r="IFI17" s="73"/>
      <c r="IFJ17" s="73"/>
      <c r="IFK17" s="73"/>
      <c r="IFL17" s="73"/>
      <c r="IFM17" s="73"/>
      <c r="IFN17" s="73"/>
      <c r="IFO17" s="73"/>
      <c r="IFP17" s="73"/>
      <c r="IFQ17" s="73"/>
      <c r="IFR17" s="73"/>
      <c r="IFS17" s="73"/>
      <c r="IFT17" s="73"/>
      <c r="IFU17" s="73"/>
      <c r="IFV17" s="73"/>
      <c r="IFW17" s="73"/>
      <c r="IFX17" s="73"/>
      <c r="IFY17" s="73"/>
      <c r="IFZ17" s="73"/>
      <c r="IGA17" s="73"/>
      <c r="IGB17" s="73"/>
      <c r="IGC17" s="73"/>
      <c r="IGD17" s="73"/>
      <c r="IGE17" s="73"/>
      <c r="IGF17" s="73"/>
      <c r="IGG17" s="73"/>
      <c r="IGH17" s="73"/>
      <c r="IGI17" s="73"/>
      <c r="IGJ17" s="73"/>
      <c r="IGK17" s="73"/>
      <c r="IGL17" s="73"/>
      <c r="IGM17" s="73"/>
      <c r="IGN17" s="73"/>
      <c r="IGO17" s="73"/>
      <c r="IGP17" s="73"/>
      <c r="IGQ17" s="73"/>
      <c r="IGR17" s="73"/>
      <c r="IGS17" s="73"/>
      <c r="IGT17" s="73"/>
      <c r="IGU17" s="73"/>
      <c r="IGV17" s="73"/>
      <c r="IGW17" s="73"/>
      <c r="IGX17" s="73"/>
      <c r="IGY17" s="73"/>
      <c r="IGZ17" s="73"/>
      <c r="IHA17" s="73"/>
      <c r="IHB17" s="73"/>
      <c r="IHC17" s="73"/>
      <c r="IHD17" s="73"/>
      <c r="IHE17" s="73"/>
      <c r="IHF17" s="73"/>
      <c r="IHG17" s="73"/>
      <c r="IHH17" s="73"/>
      <c r="IHI17" s="73"/>
      <c r="IHJ17" s="73"/>
      <c r="IHK17" s="73"/>
      <c r="IHL17" s="73"/>
      <c r="IHM17" s="73"/>
      <c r="IHN17" s="73"/>
      <c r="IHO17" s="73"/>
      <c r="IHP17" s="73"/>
      <c r="IHQ17" s="73"/>
      <c r="IHR17" s="73"/>
      <c r="IHS17" s="73"/>
      <c r="IHT17" s="73"/>
      <c r="IHU17" s="73"/>
      <c r="IHV17" s="73"/>
      <c r="IHW17" s="73"/>
      <c r="IHX17" s="73"/>
      <c r="IHY17" s="73"/>
      <c r="IHZ17" s="73"/>
      <c r="IIA17" s="73"/>
      <c r="IIB17" s="73"/>
      <c r="IIC17" s="73"/>
      <c r="IID17" s="73"/>
      <c r="IIE17" s="73"/>
      <c r="IIF17" s="73"/>
      <c r="IIG17" s="73"/>
      <c r="IIH17" s="73"/>
      <c r="III17" s="73"/>
      <c r="IIJ17" s="73"/>
      <c r="IIK17" s="73"/>
      <c r="IIL17" s="73"/>
      <c r="IIM17" s="73"/>
      <c r="IIN17" s="73"/>
      <c r="IIO17" s="73"/>
      <c r="IIP17" s="73"/>
      <c r="IIQ17" s="73"/>
      <c r="IIR17" s="73"/>
      <c r="IIS17" s="73"/>
      <c r="IIT17" s="73"/>
      <c r="IIU17" s="73"/>
      <c r="IIV17" s="73"/>
      <c r="IIW17" s="73"/>
      <c r="IIX17" s="73"/>
      <c r="IIY17" s="73"/>
      <c r="IIZ17" s="73"/>
      <c r="IJA17" s="73"/>
      <c r="IJB17" s="73"/>
      <c r="IJC17" s="73"/>
      <c r="IJD17" s="73"/>
      <c r="IJE17" s="73"/>
      <c r="IJF17" s="73"/>
      <c r="IJG17" s="73"/>
      <c r="IJH17" s="73"/>
      <c r="IJI17" s="73"/>
      <c r="IJJ17" s="73"/>
      <c r="IJK17" s="73"/>
      <c r="IJL17" s="73"/>
      <c r="IJM17" s="73"/>
      <c r="IJN17" s="73"/>
      <c r="IJO17" s="73"/>
      <c r="IJP17" s="73"/>
      <c r="IJQ17" s="73"/>
      <c r="IJR17" s="73"/>
      <c r="IJS17" s="73"/>
      <c r="IJT17" s="73"/>
      <c r="IJU17" s="73"/>
      <c r="IJV17" s="73"/>
      <c r="IJW17" s="73"/>
      <c r="IJX17" s="73"/>
      <c r="IJY17" s="73"/>
      <c r="IJZ17" s="73"/>
      <c r="IKA17" s="73"/>
      <c r="IKB17" s="73"/>
      <c r="IKC17" s="73"/>
      <c r="IKD17" s="73"/>
      <c r="IKE17" s="73"/>
      <c r="IKF17" s="73"/>
      <c r="IKG17" s="73"/>
      <c r="IKH17" s="73"/>
      <c r="IKI17" s="73"/>
      <c r="IKJ17" s="73"/>
      <c r="IKK17" s="73"/>
      <c r="IKL17" s="73"/>
      <c r="IKM17" s="73"/>
      <c r="IKN17" s="73"/>
      <c r="IKO17" s="73"/>
      <c r="IKP17" s="73"/>
      <c r="IKQ17" s="73"/>
      <c r="IKR17" s="73"/>
      <c r="IKS17" s="73"/>
      <c r="IKT17" s="73"/>
      <c r="IKU17" s="73"/>
      <c r="IKV17" s="73"/>
      <c r="IKW17" s="73"/>
      <c r="IKX17" s="73"/>
      <c r="IKY17" s="73"/>
      <c r="IKZ17" s="73"/>
      <c r="ILA17" s="73"/>
      <c r="ILB17" s="73"/>
      <c r="ILC17" s="73"/>
      <c r="ILD17" s="73"/>
      <c r="ILE17" s="73"/>
      <c r="ILF17" s="73"/>
      <c r="ILG17" s="73"/>
      <c r="ILH17" s="73"/>
      <c r="ILI17" s="73"/>
      <c r="ILJ17" s="73"/>
      <c r="ILK17" s="73"/>
      <c r="ILL17" s="73"/>
      <c r="ILM17" s="73"/>
      <c r="ILN17" s="73"/>
      <c r="ILO17" s="73"/>
      <c r="ILP17" s="73"/>
      <c r="ILQ17" s="73"/>
      <c r="ILR17" s="73"/>
      <c r="ILS17" s="73"/>
      <c r="ILT17" s="73"/>
      <c r="ILU17" s="73"/>
      <c r="ILV17" s="73"/>
      <c r="ILW17" s="73"/>
      <c r="ILX17" s="73"/>
      <c r="ILY17" s="73"/>
      <c r="ILZ17" s="73"/>
      <c r="IMA17" s="73"/>
      <c r="IMB17" s="73"/>
      <c r="IMC17" s="73"/>
      <c r="IMD17" s="73"/>
      <c r="IME17" s="73"/>
      <c r="IMF17" s="73"/>
      <c r="IMG17" s="73"/>
      <c r="IMH17" s="73"/>
      <c r="IMI17" s="73"/>
      <c r="IMJ17" s="73"/>
      <c r="IMK17" s="73"/>
      <c r="IML17" s="73"/>
      <c r="IMM17" s="73"/>
      <c r="IMN17" s="73"/>
      <c r="IMO17" s="73"/>
      <c r="IMP17" s="73"/>
      <c r="IMQ17" s="73"/>
      <c r="IMR17" s="73"/>
      <c r="IMS17" s="73"/>
      <c r="IMT17" s="73"/>
      <c r="IMU17" s="73"/>
      <c r="IMV17" s="73"/>
      <c r="IMW17" s="73"/>
      <c r="IMX17" s="73"/>
      <c r="IMY17" s="73"/>
      <c r="IMZ17" s="73"/>
      <c r="INA17" s="73"/>
      <c r="INB17" s="73"/>
      <c r="INC17" s="73"/>
      <c r="IND17" s="73"/>
      <c r="INE17" s="73"/>
      <c r="INF17" s="73"/>
      <c r="ING17" s="73"/>
      <c r="INH17" s="73"/>
      <c r="INI17" s="73"/>
      <c r="INJ17" s="73"/>
      <c r="INK17" s="73"/>
      <c r="INL17" s="73"/>
      <c r="INM17" s="73"/>
      <c r="INN17" s="73"/>
      <c r="INO17" s="73"/>
      <c r="INP17" s="73"/>
      <c r="INQ17" s="73"/>
      <c r="INR17" s="73"/>
      <c r="INS17" s="73"/>
      <c r="INT17" s="73"/>
      <c r="INU17" s="73"/>
      <c r="INV17" s="73"/>
      <c r="INW17" s="73"/>
      <c r="INX17" s="73"/>
      <c r="INY17" s="73"/>
      <c r="INZ17" s="73"/>
      <c r="IOA17" s="73"/>
      <c r="IOB17" s="73"/>
      <c r="IOC17" s="73"/>
      <c r="IOD17" s="73"/>
      <c r="IOE17" s="73"/>
      <c r="IOF17" s="73"/>
      <c r="IOG17" s="73"/>
      <c r="IOH17" s="73"/>
      <c r="IOI17" s="73"/>
      <c r="IOJ17" s="73"/>
      <c r="IOK17" s="73"/>
      <c r="IOL17" s="73"/>
      <c r="IOM17" s="73"/>
      <c r="ION17" s="73"/>
      <c r="IOO17" s="73"/>
      <c r="IOP17" s="73"/>
      <c r="IOQ17" s="73"/>
      <c r="IOR17" s="73"/>
      <c r="IOS17" s="73"/>
      <c r="IOT17" s="73"/>
      <c r="IOU17" s="73"/>
      <c r="IOV17" s="73"/>
      <c r="IOW17" s="73"/>
      <c r="IOX17" s="73"/>
      <c r="IOY17" s="73"/>
      <c r="IOZ17" s="73"/>
      <c r="IPA17" s="73"/>
      <c r="IPB17" s="73"/>
      <c r="IPC17" s="73"/>
      <c r="IPD17" s="73"/>
      <c r="IPE17" s="73"/>
      <c r="IPF17" s="73"/>
      <c r="IPG17" s="73"/>
      <c r="IPH17" s="73"/>
      <c r="IPI17" s="73"/>
      <c r="IPJ17" s="73"/>
      <c r="IPK17" s="73"/>
      <c r="IPL17" s="73"/>
      <c r="IPM17" s="73"/>
      <c r="IPN17" s="73"/>
      <c r="IPO17" s="73"/>
      <c r="IPP17" s="73"/>
      <c r="IPQ17" s="73"/>
      <c r="IPR17" s="73"/>
      <c r="IPS17" s="73"/>
      <c r="IPT17" s="73"/>
      <c r="IPU17" s="73"/>
      <c r="IPV17" s="73"/>
      <c r="IPW17" s="73"/>
      <c r="IPX17" s="73"/>
      <c r="IPY17" s="73"/>
      <c r="IPZ17" s="73"/>
      <c r="IQA17" s="73"/>
      <c r="IQB17" s="73"/>
      <c r="IQC17" s="73"/>
      <c r="IQD17" s="73"/>
      <c r="IQE17" s="73"/>
      <c r="IQF17" s="73"/>
      <c r="IQG17" s="73"/>
      <c r="IQH17" s="73"/>
      <c r="IQI17" s="73"/>
      <c r="IQJ17" s="73"/>
      <c r="IQK17" s="73"/>
      <c r="IQL17" s="73"/>
      <c r="IQM17" s="73"/>
      <c r="IQN17" s="73"/>
      <c r="IQO17" s="73"/>
      <c r="IQP17" s="73"/>
      <c r="IQQ17" s="73"/>
      <c r="IQR17" s="73"/>
      <c r="IQS17" s="73"/>
      <c r="IQT17" s="73"/>
      <c r="IQU17" s="73"/>
      <c r="IQV17" s="73"/>
      <c r="IQW17" s="73"/>
      <c r="IQX17" s="73"/>
      <c r="IQY17" s="73"/>
      <c r="IQZ17" s="73"/>
      <c r="IRA17" s="73"/>
      <c r="IRB17" s="73"/>
      <c r="IRC17" s="73"/>
      <c r="IRD17" s="73"/>
      <c r="IRE17" s="73"/>
      <c r="IRF17" s="73"/>
      <c r="IRG17" s="73"/>
      <c r="IRH17" s="73"/>
      <c r="IRI17" s="73"/>
      <c r="IRJ17" s="73"/>
      <c r="IRK17" s="73"/>
      <c r="IRL17" s="73"/>
      <c r="IRM17" s="73"/>
      <c r="IRN17" s="73"/>
      <c r="IRO17" s="73"/>
      <c r="IRP17" s="73"/>
      <c r="IRQ17" s="73"/>
      <c r="IRR17" s="73"/>
      <c r="IRS17" s="73"/>
      <c r="IRT17" s="73"/>
      <c r="IRU17" s="73"/>
      <c r="IRV17" s="73"/>
      <c r="IRW17" s="73"/>
      <c r="IRX17" s="73"/>
      <c r="IRY17" s="73"/>
      <c r="IRZ17" s="73"/>
      <c r="ISA17" s="73"/>
      <c r="ISB17" s="73"/>
      <c r="ISC17" s="73"/>
      <c r="ISD17" s="73"/>
      <c r="ISE17" s="73"/>
      <c r="ISF17" s="73"/>
      <c r="ISG17" s="73"/>
      <c r="ISH17" s="73"/>
      <c r="ISI17" s="73"/>
      <c r="ISJ17" s="73"/>
      <c r="ISK17" s="73"/>
      <c r="ISL17" s="73"/>
      <c r="ISM17" s="73"/>
      <c r="ISN17" s="73"/>
      <c r="ISO17" s="73"/>
      <c r="ISP17" s="73"/>
      <c r="ISQ17" s="73"/>
      <c r="ISR17" s="73"/>
      <c r="ISS17" s="73"/>
      <c r="IST17" s="73"/>
      <c r="ISU17" s="73"/>
      <c r="ISV17" s="73"/>
      <c r="ISW17" s="73"/>
      <c r="ISX17" s="73"/>
      <c r="ISY17" s="73"/>
      <c r="ISZ17" s="73"/>
      <c r="ITA17" s="73"/>
      <c r="ITB17" s="73"/>
      <c r="ITC17" s="73"/>
      <c r="ITD17" s="73"/>
      <c r="ITE17" s="73"/>
      <c r="ITF17" s="73"/>
      <c r="ITG17" s="73"/>
      <c r="ITH17" s="73"/>
      <c r="ITI17" s="73"/>
      <c r="ITJ17" s="73"/>
      <c r="ITK17" s="73"/>
      <c r="ITL17" s="73"/>
      <c r="ITM17" s="73"/>
      <c r="ITN17" s="73"/>
      <c r="ITO17" s="73"/>
      <c r="ITP17" s="73"/>
      <c r="ITQ17" s="73"/>
      <c r="ITR17" s="73"/>
      <c r="ITS17" s="73"/>
      <c r="ITT17" s="73"/>
      <c r="ITU17" s="73"/>
      <c r="ITV17" s="73"/>
      <c r="ITW17" s="73"/>
      <c r="ITX17" s="73"/>
      <c r="ITY17" s="73"/>
      <c r="ITZ17" s="73"/>
      <c r="IUA17" s="73"/>
      <c r="IUB17" s="73"/>
      <c r="IUC17" s="73"/>
      <c r="IUD17" s="73"/>
      <c r="IUE17" s="73"/>
      <c r="IUF17" s="73"/>
      <c r="IUG17" s="73"/>
      <c r="IUH17" s="73"/>
      <c r="IUI17" s="73"/>
      <c r="IUJ17" s="73"/>
      <c r="IUK17" s="73"/>
      <c r="IUL17" s="73"/>
      <c r="IUM17" s="73"/>
      <c r="IUN17" s="73"/>
      <c r="IUO17" s="73"/>
      <c r="IUP17" s="73"/>
      <c r="IUQ17" s="73"/>
      <c r="IUR17" s="73"/>
      <c r="IUS17" s="73"/>
      <c r="IUT17" s="73"/>
      <c r="IUU17" s="73"/>
      <c r="IUV17" s="73"/>
      <c r="IUW17" s="73"/>
      <c r="IUX17" s="73"/>
      <c r="IUY17" s="73"/>
      <c r="IUZ17" s="73"/>
      <c r="IVA17" s="73"/>
      <c r="IVB17" s="73"/>
      <c r="IVC17" s="73"/>
      <c r="IVD17" s="73"/>
      <c r="IVE17" s="73"/>
      <c r="IVF17" s="73"/>
      <c r="IVG17" s="73"/>
      <c r="IVH17" s="73"/>
      <c r="IVI17" s="73"/>
      <c r="IVJ17" s="73"/>
      <c r="IVK17" s="73"/>
      <c r="IVL17" s="73"/>
      <c r="IVM17" s="73"/>
      <c r="IVN17" s="73"/>
      <c r="IVO17" s="73"/>
      <c r="IVP17" s="73"/>
      <c r="IVQ17" s="73"/>
      <c r="IVR17" s="73"/>
      <c r="IVS17" s="73"/>
      <c r="IVT17" s="73"/>
      <c r="IVU17" s="73"/>
      <c r="IVV17" s="73"/>
      <c r="IVW17" s="73"/>
      <c r="IVX17" s="73"/>
      <c r="IVY17" s="73"/>
      <c r="IVZ17" s="73"/>
      <c r="IWA17" s="73"/>
      <c r="IWB17" s="73"/>
      <c r="IWC17" s="73"/>
      <c r="IWD17" s="73"/>
      <c r="IWE17" s="73"/>
      <c r="IWF17" s="73"/>
      <c r="IWG17" s="73"/>
      <c r="IWH17" s="73"/>
      <c r="IWI17" s="73"/>
      <c r="IWJ17" s="73"/>
      <c r="IWK17" s="73"/>
      <c r="IWL17" s="73"/>
      <c r="IWM17" s="73"/>
      <c r="IWN17" s="73"/>
      <c r="IWO17" s="73"/>
      <c r="IWP17" s="73"/>
      <c r="IWQ17" s="73"/>
      <c r="IWR17" s="73"/>
      <c r="IWS17" s="73"/>
      <c r="IWT17" s="73"/>
      <c r="IWU17" s="73"/>
      <c r="IWV17" s="73"/>
      <c r="IWW17" s="73"/>
      <c r="IWX17" s="73"/>
      <c r="IWY17" s="73"/>
      <c r="IWZ17" s="73"/>
      <c r="IXA17" s="73"/>
      <c r="IXB17" s="73"/>
      <c r="IXC17" s="73"/>
      <c r="IXD17" s="73"/>
      <c r="IXE17" s="73"/>
      <c r="IXF17" s="73"/>
      <c r="IXG17" s="73"/>
      <c r="IXH17" s="73"/>
      <c r="IXI17" s="73"/>
      <c r="IXJ17" s="73"/>
      <c r="IXK17" s="73"/>
      <c r="IXL17" s="73"/>
      <c r="IXM17" s="73"/>
      <c r="IXN17" s="73"/>
      <c r="IXO17" s="73"/>
      <c r="IXP17" s="73"/>
      <c r="IXQ17" s="73"/>
      <c r="IXR17" s="73"/>
      <c r="IXS17" s="73"/>
      <c r="IXT17" s="73"/>
      <c r="IXU17" s="73"/>
      <c r="IXV17" s="73"/>
      <c r="IXW17" s="73"/>
      <c r="IXX17" s="73"/>
      <c r="IXY17" s="73"/>
      <c r="IXZ17" s="73"/>
      <c r="IYA17" s="73"/>
      <c r="IYB17" s="73"/>
      <c r="IYC17" s="73"/>
      <c r="IYD17" s="73"/>
      <c r="IYE17" s="73"/>
      <c r="IYF17" s="73"/>
      <c r="IYG17" s="73"/>
      <c r="IYH17" s="73"/>
      <c r="IYI17" s="73"/>
      <c r="IYJ17" s="73"/>
      <c r="IYK17" s="73"/>
      <c r="IYL17" s="73"/>
      <c r="IYM17" s="73"/>
      <c r="IYN17" s="73"/>
      <c r="IYO17" s="73"/>
      <c r="IYP17" s="73"/>
      <c r="IYQ17" s="73"/>
      <c r="IYR17" s="73"/>
      <c r="IYS17" s="73"/>
      <c r="IYT17" s="73"/>
      <c r="IYU17" s="73"/>
      <c r="IYV17" s="73"/>
      <c r="IYW17" s="73"/>
      <c r="IYX17" s="73"/>
      <c r="IYY17" s="73"/>
      <c r="IYZ17" s="73"/>
      <c r="IZA17" s="73"/>
      <c r="IZB17" s="73"/>
      <c r="IZC17" s="73"/>
      <c r="IZD17" s="73"/>
      <c r="IZE17" s="73"/>
      <c r="IZF17" s="73"/>
      <c r="IZG17" s="73"/>
      <c r="IZH17" s="73"/>
      <c r="IZI17" s="73"/>
      <c r="IZJ17" s="73"/>
      <c r="IZK17" s="73"/>
      <c r="IZL17" s="73"/>
      <c r="IZM17" s="73"/>
      <c r="IZN17" s="73"/>
      <c r="IZO17" s="73"/>
      <c r="IZP17" s="73"/>
      <c r="IZQ17" s="73"/>
      <c r="IZR17" s="73"/>
      <c r="IZS17" s="73"/>
      <c r="IZT17" s="73"/>
      <c r="IZU17" s="73"/>
      <c r="IZV17" s="73"/>
      <c r="IZW17" s="73"/>
      <c r="IZX17" s="73"/>
      <c r="IZY17" s="73"/>
      <c r="IZZ17" s="73"/>
      <c r="JAA17" s="73"/>
      <c r="JAB17" s="73"/>
      <c r="JAC17" s="73"/>
      <c r="JAD17" s="73"/>
      <c r="JAE17" s="73"/>
      <c r="JAF17" s="73"/>
      <c r="JAG17" s="73"/>
      <c r="JAH17" s="73"/>
      <c r="JAI17" s="73"/>
      <c r="JAJ17" s="73"/>
      <c r="JAK17" s="73"/>
      <c r="JAL17" s="73"/>
      <c r="JAM17" s="73"/>
      <c r="JAN17" s="73"/>
      <c r="JAO17" s="73"/>
      <c r="JAP17" s="73"/>
      <c r="JAQ17" s="73"/>
      <c r="JAR17" s="73"/>
      <c r="JAS17" s="73"/>
      <c r="JAT17" s="73"/>
      <c r="JAU17" s="73"/>
      <c r="JAV17" s="73"/>
      <c r="JAW17" s="73"/>
      <c r="JAX17" s="73"/>
      <c r="JAY17" s="73"/>
      <c r="JAZ17" s="73"/>
      <c r="JBA17" s="73"/>
      <c r="JBB17" s="73"/>
      <c r="JBC17" s="73"/>
      <c r="JBD17" s="73"/>
      <c r="JBE17" s="73"/>
      <c r="JBF17" s="73"/>
      <c r="JBG17" s="73"/>
      <c r="JBH17" s="73"/>
      <c r="JBI17" s="73"/>
      <c r="JBJ17" s="73"/>
      <c r="JBK17" s="73"/>
      <c r="JBL17" s="73"/>
      <c r="JBM17" s="73"/>
      <c r="JBN17" s="73"/>
      <c r="JBO17" s="73"/>
      <c r="JBP17" s="73"/>
      <c r="JBQ17" s="73"/>
      <c r="JBR17" s="73"/>
      <c r="JBS17" s="73"/>
      <c r="JBT17" s="73"/>
      <c r="JBU17" s="73"/>
      <c r="JBV17" s="73"/>
      <c r="JBW17" s="73"/>
      <c r="JBX17" s="73"/>
      <c r="JBY17" s="73"/>
      <c r="JBZ17" s="73"/>
      <c r="JCA17" s="73"/>
      <c r="JCB17" s="73"/>
      <c r="JCC17" s="73"/>
      <c r="JCD17" s="73"/>
      <c r="JCE17" s="73"/>
      <c r="JCF17" s="73"/>
      <c r="JCG17" s="73"/>
      <c r="JCH17" s="73"/>
      <c r="JCI17" s="73"/>
      <c r="JCJ17" s="73"/>
      <c r="JCK17" s="73"/>
      <c r="JCL17" s="73"/>
      <c r="JCM17" s="73"/>
      <c r="JCN17" s="73"/>
      <c r="JCO17" s="73"/>
      <c r="JCP17" s="73"/>
      <c r="JCQ17" s="73"/>
      <c r="JCR17" s="73"/>
      <c r="JCS17" s="73"/>
      <c r="JCT17" s="73"/>
      <c r="JCU17" s="73"/>
      <c r="JCV17" s="73"/>
      <c r="JCW17" s="73"/>
      <c r="JCX17" s="73"/>
      <c r="JCY17" s="73"/>
      <c r="JCZ17" s="73"/>
      <c r="JDA17" s="73"/>
      <c r="JDB17" s="73"/>
      <c r="JDC17" s="73"/>
      <c r="JDD17" s="73"/>
      <c r="JDE17" s="73"/>
      <c r="JDF17" s="73"/>
      <c r="JDG17" s="73"/>
      <c r="JDH17" s="73"/>
      <c r="JDI17" s="73"/>
      <c r="JDJ17" s="73"/>
      <c r="JDK17" s="73"/>
      <c r="JDL17" s="73"/>
      <c r="JDM17" s="73"/>
      <c r="JDN17" s="73"/>
      <c r="JDO17" s="73"/>
      <c r="JDP17" s="73"/>
      <c r="JDQ17" s="73"/>
      <c r="JDR17" s="73"/>
      <c r="JDS17" s="73"/>
      <c r="JDT17" s="73"/>
      <c r="JDU17" s="73"/>
      <c r="JDV17" s="73"/>
      <c r="JDW17" s="73"/>
      <c r="JDX17" s="73"/>
      <c r="JDY17" s="73"/>
      <c r="JDZ17" s="73"/>
      <c r="JEA17" s="73"/>
      <c r="JEB17" s="73"/>
      <c r="JEC17" s="73"/>
      <c r="JED17" s="73"/>
      <c r="JEE17" s="73"/>
      <c r="JEF17" s="73"/>
      <c r="JEG17" s="73"/>
      <c r="JEH17" s="73"/>
      <c r="JEI17" s="73"/>
      <c r="JEJ17" s="73"/>
      <c r="JEK17" s="73"/>
      <c r="JEL17" s="73"/>
      <c r="JEM17" s="73"/>
      <c r="JEN17" s="73"/>
      <c r="JEO17" s="73"/>
      <c r="JEP17" s="73"/>
      <c r="JEQ17" s="73"/>
      <c r="JER17" s="73"/>
      <c r="JES17" s="73"/>
      <c r="JET17" s="73"/>
      <c r="JEU17" s="73"/>
      <c r="JEV17" s="73"/>
      <c r="JEW17" s="73"/>
      <c r="JEX17" s="73"/>
      <c r="JEY17" s="73"/>
      <c r="JEZ17" s="73"/>
      <c r="JFA17" s="73"/>
      <c r="JFB17" s="73"/>
      <c r="JFC17" s="73"/>
      <c r="JFD17" s="73"/>
      <c r="JFE17" s="73"/>
      <c r="JFF17" s="73"/>
      <c r="JFG17" s="73"/>
      <c r="JFH17" s="73"/>
      <c r="JFI17" s="73"/>
      <c r="JFJ17" s="73"/>
      <c r="JFK17" s="73"/>
      <c r="JFL17" s="73"/>
      <c r="JFM17" s="73"/>
      <c r="JFN17" s="73"/>
      <c r="JFO17" s="73"/>
      <c r="JFP17" s="73"/>
      <c r="JFQ17" s="73"/>
      <c r="JFR17" s="73"/>
      <c r="JFS17" s="73"/>
      <c r="JFT17" s="73"/>
      <c r="JFU17" s="73"/>
      <c r="JFV17" s="73"/>
      <c r="JFW17" s="73"/>
      <c r="JFX17" s="73"/>
      <c r="JFY17" s="73"/>
      <c r="JFZ17" s="73"/>
      <c r="JGA17" s="73"/>
      <c r="JGB17" s="73"/>
      <c r="JGC17" s="73"/>
      <c r="JGD17" s="73"/>
      <c r="JGE17" s="73"/>
      <c r="JGF17" s="73"/>
      <c r="JGG17" s="73"/>
      <c r="JGH17" s="73"/>
      <c r="JGI17" s="73"/>
      <c r="JGJ17" s="73"/>
      <c r="JGK17" s="73"/>
      <c r="JGL17" s="73"/>
      <c r="JGM17" s="73"/>
      <c r="JGN17" s="73"/>
      <c r="JGO17" s="73"/>
      <c r="JGP17" s="73"/>
      <c r="JGQ17" s="73"/>
      <c r="JGR17" s="73"/>
      <c r="JGS17" s="73"/>
      <c r="JGT17" s="73"/>
      <c r="JGU17" s="73"/>
      <c r="JGV17" s="73"/>
      <c r="JGW17" s="73"/>
      <c r="JGX17" s="73"/>
      <c r="JGY17" s="73"/>
      <c r="JGZ17" s="73"/>
      <c r="JHA17" s="73"/>
      <c r="JHB17" s="73"/>
      <c r="JHC17" s="73"/>
      <c r="JHD17" s="73"/>
      <c r="JHE17" s="73"/>
      <c r="JHF17" s="73"/>
      <c r="JHG17" s="73"/>
      <c r="JHH17" s="73"/>
      <c r="JHI17" s="73"/>
      <c r="JHJ17" s="73"/>
      <c r="JHK17" s="73"/>
      <c r="JHL17" s="73"/>
      <c r="JHM17" s="73"/>
      <c r="JHN17" s="73"/>
      <c r="JHO17" s="73"/>
      <c r="JHP17" s="73"/>
      <c r="JHQ17" s="73"/>
      <c r="JHR17" s="73"/>
      <c r="JHS17" s="73"/>
      <c r="JHT17" s="73"/>
      <c r="JHU17" s="73"/>
      <c r="JHV17" s="73"/>
      <c r="JHW17" s="73"/>
      <c r="JHX17" s="73"/>
      <c r="JHY17" s="73"/>
      <c r="JHZ17" s="73"/>
      <c r="JIA17" s="73"/>
      <c r="JIB17" s="73"/>
      <c r="JIC17" s="73"/>
      <c r="JID17" s="73"/>
      <c r="JIE17" s="73"/>
      <c r="JIF17" s="73"/>
      <c r="JIG17" s="73"/>
      <c r="JIH17" s="73"/>
      <c r="JII17" s="73"/>
      <c r="JIJ17" s="73"/>
      <c r="JIK17" s="73"/>
      <c r="JIL17" s="73"/>
      <c r="JIM17" s="73"/>
      <c r="JIN17" s="73"/>
      <c r="JIO17" s="73"/>
      <c r="JIP17" s="73"/>
      <c r="JIQ17" s="73"/>
      <c r="JIR17" s="73"/>
      <c r="JIS17" s="73"/>
      <c r="JIT17" s="73"/>
      <c r="JIU17" s="73"/>
      <c r="JIV17" s="73"/>
      <c r="JIW17" s="73"/>
      <c r="JIX17" s="73"/>
      <c r="JIY17" s="73"/>
      <c r="JIZ17" s="73"/>
      <c r="JJA17" s="73"/>
      <c r="JJB17" s="73"/>
      <c r="JJC17" s="73"/>
      <c r="JJD17" s="73"/>
      <c r="JJE17" s="73"/>
      <c r="JJF17" s="73"/>
      <c r="JJG17" s="73"/>
      <c r="JJH17" s="73"/>
      <c r="JJI17" s="73"/>
      <c r="JJJ17" s="73"/>
      <c r="JJK17" s="73"/>
      <c r="JJL17" s="73"/>
      <c r="JJM17" s="73"/>
      <c r="JJN17" s="73"/>
      <c r="JJO17" s="73"/>
      <c r="JJP17" s="73"/>
      <c r="JJQ17" s="73"/>
      <c r="JJR17" s="73"/>
      <c r="JJS17" s="73"/>
      <c r="JJT17" s="73"/>
      <c r="JJU17" s="73"/>
      <c r="JJV17" s="73"/>
      <c r="JJW17" s="73"/>
      <c r="JJX17" s="73"/>
      <c r="JJY17" s="73"/>
      <c r="JJZ17" s="73"/>
      <c r="JKA17" s="73"/>
      <c r="JKB17" s="73"/>
      <c r="JKC17" s="73"/>
      <c r="JKD17" s="73"/>
      <c r="JKE17" s="73"/>
      <c r="JKF17" s="73"/>
      <c r="JKG17" s="73"/>
      <c r="JKH17" s="73"/>
      <c r="JKI17" s="73"/>
      <c r="JKJ17" s="73"/>
      <c r="JKK17" s="73"/>
      <c r="JKL17" s="73"/>
      <c r="JKM17" s="73"/>
      <c r="JKN17" s="73"/>
      <c r="JKO17" s="73"/>
      <c r="JKP17" s="73"/>
      <c r="JKQ17" s="73"/>
      <c r="JKR17" s="73"/>
      <c r="JKS17" s="73"/>
      <c r="JKT17" s="73"/>
      <c r="JKU17" s="73"/>
      <c r="JKV17" s="73"/>
      <c r="JKW17" s="73"/>
      <c r="JKX17" s="73"/>
      <c r="JKY17" s="73"/>
      <c r="JKZ17" s="73"/>
      <c r="JLA17" s="73"/>
      <c r="JLB17" s="73"/>
      <c r="JLC17" s="73"/>
      <c r="JLD17" s="73"/>
      <c r="JLE17" s="73"/>
      <c r="JLF17" s="73"/>
      <c r="JLG17" s="73"/>
      <c r="JLH17" s="73"/>
      <c r="JLI17" s="73"/>
      <c r="JLJ17" s="73"/>
      <c r="JLK17" s="73"/>
      <c r="JLL17" s="73"/>
      <c r="JLM17" s="73"/>
      <c r="JLN17" s="73"/>
      <c r="JLO17" s="73"/>
      <c r="JLP17" s="73"/>
      <c r="JLQ17" s="73"/>
      <c r="JLR17" s="73"/>
      <c r="JLS17" s="73"/>
      <c r="JLT17" s="73"/>
      <c r="JLU17" s="73"/>
      <c r="JLV17" s="73"/>
      <c r="JLW17" s="73"/>
      <c r="JLX17" s="73"/>
      <c r="JLY17" s="73"/>
      <c r="JLZ17" s="73"/>
      <c r="JMA17" s="73"/>
      <c r="JMB17" s="73"/>
      <c r="JMC17" s="73"/>
      <c r="JMD17" s="73"/>
      <c r="JME17" s="73"/>
      <c r="JMF17" s="73"/>
      <c r="JMG17" s="73"/>
      <c r="JMH17" s="73"/>
      <c r="JMI17" s="73"/>
      <c r="JMJ17" s="73"/>
      <c r="JMK17" s="73"/>
      <c r="JML17" s="73"/>
      <c r="JMM17" s="73"/>
      <c r="JMN17" s="73"/>
      <c r="JMO17" s="73"/>
      <c r="JMP17" s="73"/>
      <c r="JMQ17" s="73"/>
      <c r="JMR17" s="73"/>
      <c r="JMS17" s="73"/>
      <c r="JMT17" s="73"/>
      <c r="JMU17" s="73"/>
      <c r="JMV17" s="73"/>
      <c r="JMW17" s="73"/>
      <c r="JMX17" s="73"/>
      <c r="JMY17" s="73"/>
      <c r="JMZ17" s="73"/>
      <c r="JNA17" s="73"/>
      <c r="JNB17" s="73"/>
      <c r="JNC17" s="73"/>
      <c r="JND17" s="73"/>
      <c r="JNE17" s="73"/>
      <c r="JNF17" s="73"/>
      <c r="JNG17" s="73"/>
      <c r="JNH17" s="73"/>
      <c r="JNI17" s="73"/>
      <c r="JNJ17" s="73"/>
      <c r="JNK17" s="73"/>
      <c r="JNL17" s="73"/>
      <c r="JNM17" s="73"/>
      <c r="JNN17" s="73"/>
      <c r="JNO17" s="73"/>
      <c r="JNP17" s="73"/>
      <c r="JNQ17" s="73"/>
      <c r="JNR17" s="73"/>
      <c r="JNS17" s="73"/>
      <c r="JNT17" s="73"/>
      <c r="JNU17" s="73"/>
      <c r="JNV17" s="73"/>
      <c r="JNW17" s="73"/>
      <c r="JNX17" s="73"/>
      <c r="JNY17" s="73"/>
      <c r="JNZ17" s="73"/>
      <c r="JOA17" s="73"/>
      <c r="JOB17" s="73"/>
      <c r="JOC17" s="73"/>
      <c r="JOD17" s="73"/>
      <c r="JOE17" s="73"/>
      <c r="JOF17" s="73"/>
      <c r="JOG17" s="73"/>
      <c r="JOH17" s="73"/>
      <c r="JOI17" s="73"/>
      <c r="JOJ17" s="73"/>
      <c r="JOK17" s="73"/>
      <c r="JOL17" s="73"/>
      <c r="JOM17" s="73"/>
      <c r="JON17" s="73"/>
      <c r="JOO17" s="73"/>
      <c r="JOP17" s="73"/>
      <c r="JOQ17" s="73"/>
      <c r="JOR17" s="73"/>
      <c r="JOS17" s="73"/>
      <c r="JOT17" s="73"/>
      <c r="JOU17" s="73"/>
      <c r="JOV17" s="73"/>
      <c r="JOW17" s="73"/>
      <c r="JOX17" s="73"/>
      <c r="JOY17" s="73"/>
      <c r="JOZ17" s="73"/>
      <c r="JPA17" s="73"/>
      <c r="JPB17" s="73"/>
      <c r="JPC17" s="73"/>
      <c r="JPD17" s="73"/>
      <c r="JPE17" s="73"/>
      <c r="JPF17" s="73"/>
      <c r="JPG17" s="73"/>
      <c r="JPH17" s="73"/>
      <c r="JPI17" s="73"/>
      <c r="JPJ17" s="73"/>
      <c r="JPK17" s="73"/>
      <c r="JPL17" s="73"/>
      <c r="JPM17" s="73"/>
      <c r="JPN17" s="73"/>
      <c r="JPO17" s="73"/>
      <c r="JPP17" s="73"/>
      <c r="JPQ17" s="73"/>
      <c r="JPR17" s="73"/>
      <c r="JPS17" s="73"/>
      <c r="JPT17" s="73"/>
      <c r="JPU17" s="73"/>
      <c r="JPV17" s="73"/>
      <c r="JPW17" s="73"/>
      <c r="JPX17" s="73"/>
      <c r="JPY17" s="73"/>
      <c r="JPZ17" s="73"/>
      <c r="JQA17" s="73"/>
      <c r="JQB17" s="73"/>
      <c r="JQC17" s="73"/>
      <c r="JQD17" s="73"/>
      <c r="JQE17" s="73"/>
      <c r="JQF17" s="73"/>
      <c r="JQG17" s="73"/>
      <c r="JQH17" s="73"/>
      <c r="JQI17" s="73"/>
      <c r="JQJ17" s="73"/>
      <c r="JQK17" s="73"/>
      <c r="JQL17" s="73"/>
      <c r="JQM17" s="73"/>
      <c r="JQN17" s="73"/>
      <c r="JQO17" s="73"/>
      <c r="JQP17" s="73"/>
      <c r="JQQ17" s="73"/>
      <c r="JQR17" s="73"/>
      <c r="JQS17" s="73"/>
      <c r="JQT17" s="73"/>
      <c r="JQU17" s="73"/>
      <c r="JQV17" s="73"/>
      <c r="JQW17" s="73"/>
      <c r="JQX17" s="73"/>
      <c r="JQY17" s="73"/>
      <c r="JQZ17" s="73"/>
      <c r="JRA17" s="73"/>
      <c r="JRB17" s="73"/>
      <c r="JRC17" s="73"/>
      <c r="JRD17" s="73"/>
      <c r="JRE17" s="73"/>
      <c r="JRF17" s="73"/>
      <c r="JRG17" s="73"/>
      <c r="JRH17" s="73"/>
      <c r="JRI17" s="73"/>
      <c r="JRJ17" s="73"/>
      <c r="JRK17" s="73"/>
      <c r="JRL17" s="73"/>
      <c r="JRM17" s="73"/>
      <c r="JRN17" s="73"/>
      <c r="JRO17" s="73"/>
      <c r="JRP17" s="73"/>
      <c r="JRQ17" s="73"/>
      <c r="JRR17" s="73"/>
      <c r="JRS17" s="73"/>
      <c r="JRT17" s="73"/>
      <c r="JRU17" s="73"/>
      <c r="JRV17" s="73"/>
      <c r="JRW17" s="73"/>
      <c r="JRX17" s="73"/>
      <c r="JRY17" s="73"/>
      <c r="JRZ17" s="73"/>
      <c r="JSA17" s="73"/>
      <c r="JSB17" s="73"/>
      <c r="JSC17" s="73"/>
      <c r="JSD17" s="73"/>
      <c r="JSE17" s="73"/>
      <c r="JSF17" s="73"/>
      <c r="JSG17" s="73"/>
      <c r="JSH17" s="73"/>
      <c r="JSI17" s="73"/>
      <c r="JSJ17" s="73"/>
      <c r="JSK17" s="73"/>
      <c r="JSL17" s="73"/>
      <c r="JSM17" s="73"/>
      <c r="JSN17" s="73"/>
      <c r="JSO17" s="73"/>
      <c r="JSP17" s="73"/>
      <c r="JSQ17" s="73"/>
      <c r="JSR17" s="73"/>
      <c r="JSS17" s="73"/>
      <c r="JST17" s="73"/>
      <c r="JSU17" s="73"/>
      <c r="JSV17" s="73"/>
      <c r="JSW17" s="73"/>
      <c r="JSX17" s="73"/>
      <c r="JSY17" s="73"/>
      <c r="JSZ17" s="73"/>
      <c r="JTA17" s="73"/>
      <c r="JTB17" s="73"/>
      <c r="JTC17" s="73"/>
      <c r="JTD17" s="73"/>
      <c r="JTE17" s="73"/>
      <c r="JTF17" s="73"/>
      <c r="JTG17" s="73"/>
      <c r="JTH17" s="73"/>
      <c r="JTI17" s="73"/>
      <c r="JTJ17" s="73"/>
      <c r="JTK17" s="73"/>
      <c r="JTL17" s="73"/>
      <c r="JTM17" s="73"/>
      <c r="JTN17" s="73"/>
      <c r="JTO17" s="73"/>
      <c r="JTP17" s="73"/>
      <c r="JTQ17" s="73"/>
      <c r="JTR17" s="73"/>
      <c r="JTS17" s="73"/>
      <c r="JTT17" s="73"/>
      <c r="JTU17" s="73"/>
      <c r="JTV17" s="73"/>
      <c r="JTW17" s="73"/>
      <c r="JTX17" s="73"/>
      <c r="JTY17" s="73"/>
      <c r="JTZ17" s="73"/>
      <c r="JUA17" s="73"/>
      <c r="JUB17" s="73"/>
      <c r="JUC17" s="73"/>
      <c r="JUD17" s="73"/>
      <c r="JUE17" s="73"/>
      <c r="JUF17" s="73"/>
      <c r="JUG17" s="73"/>
      <c r="JUH17" s="73"/>
      <c r="JUI17" s="73"/>
      <c r="JUJ17" s="73"/>
      <c r="JUK17" s="73"/>
      <c r="JUL17" s="73"/>
      <c r="JUM17" s="73"/>
      <c r="JUN17" s="73"/>
      <c r="JUO17" s="73"/>
      <c r="JUP17" s="73"/>
      <c r="JUQ17" s="73"/>
      <c r="JUR17" s="73"/>
      <c r="JUS17" s="73"/>
      <c r="JUT17" s="73"/>
      <c r="JUU17" s="73"/>
      <c r="JUV17" s="73"/>
      <c r="JUW17" s="73"/>
      <c r="JUX17" s="73"/>
      <c r="JUY17" s="73"/>
      <c r="JUZ17" s="73"/>
      <c r="JVA17" s="73"/>
      <c r="JVB17" s="73"/>
      <c r="JVC17" s="73"/>
      <c r="JVD17" s="73"/>
      <c r="JVE17" s="73"/>
      <c r="JVF17" s="73"/>
      <c r="JVG17" s="73"/>
      <c r="JVH17" s="73"/>
      <c r="JVI17" s="73"/>
      <c r="JVJ17" s="73"/>
      <c r="JVK17" s="73"/>
      <c r="JVL17" s="73"/>
      <c r="JVM17" s="73"/>
      <c r="JVN17" s="73"/>
      <c r="JVO17" s="73"/>
      <c r="JVP17" s="73"/>
      <c r="JVQ17" s="73"/>
      <c r="JVR17" s="73"/>
      <c r="JVS17" s="73"/>
      <c r="JVT17" s="73"/>
      <c r="JVU17" s="73"/>
      <c r="JVV17" s="73"/>
      <c r="JVW17" s="73"/>
      <c r="JVX17" s="73"/>
      <c r="JVY17" s="73"/>
      <c r="JVZ17" s="73"/>
      <c r="JWA17" s="73"/>
      <c r="JWB17" s="73"/>
      <c r="JWC17" s="73"/>
      <c r="JWD17" s="73"/>
      <c r="JWE17" s="73"/>
      <c r="JWF17" s="73"/>
      <c r="JWG17" s="73"/>
      <c r="JWH17" s="73"/>
      <c r="JWI17" s="73"/>
      <c r="JWJ17" s="73"/>
      <c r="JWK17" s="73"/>
      <c r="JWL17" s="73"/>
      <c r="JWM17" s="73"/>
      <c r="JWN17" s="73"/>
      <c r="JWO17" s="73"/>
      <c r="JWP17" s="73"/>
      <c r="JWQ17" s="73"/>
      <c r="JWR17" s="73"/>
      <c r="JWS17" s="73"/>
      <c r="JWT17" s="73"/>
      <c r="JWU17" s="73"/>
      <c r="JWV17" s="73"/>
      <c r="JWW17" s="73"/>
      <c r="JWX17" s="73"/>
      <c r="JWY17" s="73"/>
      <c r="JWZ17" s="73"/>
      <c r="JXA17" s="73"/>
      <c r="JXB17" s="73"/>
      <c r="JXC17" s="73"/>
      <c r="JXD17" s="73"/>
      <c r="JXE17" s="73"/>
      <c r="JXF17" s="73"/>
      <c r="JXG17" s="73"/>
      <c r="JXH17" s="73"/>
      <c r="JXI17" s="73"/>
      <c r="JXJ17" s="73"/>
      <c r="JXK17" s="73"/>
      <c r="JXL17" s="73"/>
      <c r="JXM17" s="73"/>
      <c r="JXN17" s="73"/>
      <c r="JXO17" s="73"/>
      <c r="JXP17" s="73"/>
      <c r="JXQ17" s="73"/>
      <c r="JXR17" s="73"/>
      <c r="JXS17" s="73"/>
      <c r="JXT17" s="73"/>
      <c r="JXU17" s="73"/>
      <c r="JXV17" s="73"/>
      <c r="JXW17" s="73"/>
      <c r="JXX17" s="73"/>
      <c r="JXY17" s="73"/>
      <c r="JXZ17" s="73"/>
      <c r="JYA17" s="73"/>
      <c r="JYB17" s="73"/>
      <c r="JYC17" s="73"/>
      <c r="JYD17" s="73"/>
      <c r="JYE17" s="73"/>
      <c r="JYF17" s="73"/>
      <c r="JYG17" s="73"/>
      <c r="JYH17" s="73"/>
      <c r="JYI17" s="73"/>
      <c r="JYJ17" s="73"/>
      <c r="JYK17" s="73"/>
      <c r="JYL17" s="73"/>
      <c r="JYM17" s="73"/>
      <c r="JYN17" s="73"/>
      <c r="JYO17" s="73"/>
      <c r="JYP17" s="73"/>
      <c r="JYQ17" s="73"/>
      <c r="JYR17" s="73"/>
      <c r="JYS17" s="73"/>
      <c r="JYT17" s="73"/>
      <c r="JYU17" s="73"/>
      <c r="JYV17" s="73"/>
      <c r="JYW17" s="73"/>
      <c r="JYX17" s="73"/>
      <c r="JYY17" s="73"/>
      <c r="JYZ17" s="73"/>
      <c r="JZA17" s="73"/>
      <c r="JZB17" s="73"/>
      <c r="JZC17" s="73"/>
      <c r="JZD17" s="73"/>
      <c r="JZE17" s="73"/>
      <c r="JZF17" s="73"/>
      <c r="JZG17" s="73"/>
      <c r="JZH17" s="73"/>
      <c r="JZI17" s="73"/>
      <c r="JZJ17" s="73"/>
      <c r="JZK17" s="73"/>
      <c r="JZL17" s="73"/>
      <c r="JZM17" s="73"/>
      <c r="JZN17" s="73"/>
      <c r="JZO17" s="73"/>
      <c r="JZP17" s="73"/>
      <c r="JZQ17" s="73"/>
      <c r="JZR17" s="73"/>
      <c r="JZS17" s="73"/>
      <c r="JZT17" s="73"/>
      <c r="JZU17" s="73"/>
      <c r="JZV17" s="73"/>
      <c r="JZW17" s="73"/>
      <c r="JZX17" s="73"/>
      <c r="JZY17" s="73"/>
      <c r="JZZ17" s="73"/>
      <c r="KAA17" s="73"/>
      <c r="KAB17" s="73"/>
      <c r="KAC17" s="73"/>
      <c r="KAD17" s="73"/>
      <c r="KAE17" s="73"/>
      <c r="KAF17" s="73"/>
      <c r="KAG17" s="73"/>
      <c r="KAH17" s="73"/>
      <c r="KAI17" s="73"/>
      <c r="KAJ17" s="73"/>
      <c r="KAK17" s="73"/>
      <c r="KAL17" s="73"/>
      <c r="KAM17" s="73"/>
      <c r="KAN17" s="73"/>
      <c r="KAO17" s="73"/>
      <c r="KAP17" s="73"/>
      <c r="KAQ17" s="73"/>
      <c r="KAR17" s="73"/>
      <c r="KAS17" s="73"/>
      <c r="KAT17" s="73"/>
      <c r="KAU17" s="73"/>
      <c r="KAV17" s="73"/>
      <c r="KAW17" s="73"/>
      <c r="KAX17" s="73"/>
      <c r="KAY17" s="73"/>
      <c r="KAZ17" s="73"/>
      <c r="KBA17" s="73"/>
      <c r="KBB17" s="73"/>
      <c r="KBC17" s="73"/>
      <c r="KBD17" s="73"/>
      <c r="KBE17" s="73"/>
      <c r="KBF17" s="73"/>
      <c r="KBG17" s="73"/>
      <c r="KBH17" s="73"/>
      <c r="KBI17" s="73"/>
      <c r="KBJ17" s="73"/>
      <c r="KBK17" s="73"/>
      <c r="KBL17" s="73"/>
      <c r="KBM17" s="73"/>
      <c r="KBN17" s="73"/>
      <c r="KBO17" s="73"/>
      <c r="KBP17" s="73"/>
      <c r="KBQ17" s="73"/>
      <c r="KBR17" s="73"/>
      <c r="KBS17" s="73"/>
      <c r="KBT17" s="73"/>
      <c r="KBU17" s="73"/>
      <c r="KBV17" s="73"/>
      <c r="KBW17" s="73"/>
      <c r="KBX17" s="73"/>
      <c r="KBY17" s="73"/>
      <c r="KBZ17" s="73"/>
      <c r="KCA17" s="73"/>
      <c r="KCB17" s="73"/>
      <c r="KCC17" s="73"/>
      <c r="KCD17" s="73"/>
      <c r="KCE17" s="73"/>
      <c r="KCF17" s="73"/>
      <c r="KCG17" s="73"/>
      <c r="KCH17" s="73"/>
      <c r="KCI17" s="73"/>
      <c r="KCJ17" s="73"/>
      <c r="KCK17" s="73"/>
      <c r="KCL17" s="73"/>
      <c r="KCM17" s="73"/>
      <c r="KCN17" s="73"/>
      <c r="KCO17" s="73"/>
      <c r="KCP17" s="73"/>
      <c r="KCQ17" s="73"/>
      <c r="KCR17" s="73"/>
      <c r="KCS17" s="73"/>
      <c r="KCT17" s="73"/>
      <c r="KCU17" s="73"/>
      <c r="KCV17" s="73"/>
      <c r="KCW17" s="73"/>
      <c r="KCX17" s="73"/>
      <c r="KCY17" s="73"/>
      <c r="KCZ17" s="73"/>
      <c r="KDA17" s="73"/>
      <c r="KDB17" s="73"/>
      <c r="KDC17" s="73"/>
      <c r="KDD17" s="73"/>
      <c r="KDE17" s="73"/>
      <c r="KDF17" s="73"/>
      <c r="KDG17" s="73"/>
      <c r="KDH17" s="73"/>
      <c r="KDI17" s="73"/>
      <c r="KDJ17" s="73"/>
      <c r="KDK17" s="73"/>
      <c r="KDL17" s="73"/>
      <c r="KDM17" s="73"/>
      <c r="KDN17" s="73"/>
      <c r="KDO17" s="73"/>
      <c r="KDP17" s="73"/>
      <c r="KDQ17" s="73"/>
      <c r="KDR17" s="73"/>
      <c r="KDS17" s="73"/>
      <c r="KDT17" s="73"/>
      <c r="KDU17" s="73"/>
      <c r="KDV17" s="73"/>
      <c r="KDW17" s="73"/>
      <c r="KDX17" s="73"/>
      <c r="KDY17" s="73"/>
      <c r="KDZ17" s="73"/>
      <c r="KEA17" s="73"/>
      <c r="KEB17" s="73"/>
      <c r="KEC17" s="73"/>
      <c r="KED17" s="73"/>
      <c r="KEE17" s="73"/>
      <c r="KEF17" s="73"/>
      <c r="KEG17" s="73"/>
      <c r="KEH17" s="73"/>
      <c r="KEI17" s="73"/>
      <c r="KEJ17" s="73"/>
      <c r="KEK17" s="73"/>
      <c r="KEL17" s="73"/>
      <c r="KEM17" s="73"/>
      <c r="KEN17" s="73"/>
      <c r="KEO17" s="73"/>
      <c r="KEP17" s="73"/>
      <c r="KEQ17" s="73"/>
      <c r="KER17" s="73"/>
      <c r="KES17" s="73"/>
      <c r="KET17" s="73"/>
      <c r="KEU17" s="73"/>
      <c r="KEV17" s="73"/>
      <c r="KEW17" s="73"/>
      <c r="KEX17" s="73"/>
      <c r="KEY17" s="73"/>
      <c r="KEZ17" s="73"/>
      <c r="KFA17" s="73"/>
      <c r="KFB17" s="73"/>
      <c r="KFC17" s="73"/>
      <c r="KFD17" s="73"/>
      <c r="KFE17" s="73"/>
      <c r="KFF17" s="73"/>
      <c r="KFG17" s="73"/>
      <c r="KFH17" s="73"/>
      <c r="KFI17" s="73"/>
      <c r="KFJ17" s="73"/>
      <c r="KFK17" s="73"/>
      <c r="KFL17" s="73"/>
      <c r="KFM17" s="73"/>
      <c r="KFN17" s="73"/>
      <c r="KFO17" s="73"/>
      <c r="KFP17" s="73"/>
      <c r="KFQ17" s="73"/>
      <c r="KFR17" s="73"/>
      <c r="KFS17" s="73"/>
      <c r="KFT17" s="73"/>
      <c r="KFU17" s="73"/>
      <c r="KFV17" s="73"/>
      <c r="KFW17" s="73"/>
      <c r="KFX17" s="73"/>
      <c r="KFY17" s="73"/>
      <c r="KFZ17" s="73"/>
      <c r="KGA17" s="73"/>
      <c r="KGB17" s="73"/>
      <c r="KGC17" s="73"/>
      <c r="KGD17" s="73"/>
      <c r="KGE17" s="73"/>
      <c r="KGF17" s="73"/>
      <c r="KGG17" s="73"/>
      <c r="KGH17" s="73"/>
      <c r="KGI17" s="73"/>
      <c r="KGJ17" s="73"/>
      <c r="KGK17" s="73"/>
      <c r="KGL17" s="73"/>
      <c r="KGM17" s="73"/>
      <c r="KGN17" s="73"/>
      <c r="KGO17" s="73"/>
      <c r="KGP17" s="73"/>
      <c r="KGQ17" s="73"/>
      <c r="KGR17" s="73"/>
      <c r="KGS17" s="73"/>
      <c r="KGT17" s="73"/>
      <c r="KGU17" s="73"/>
      <c r="KGV17" s="73"/>
      <c r="KGW17" s="73"/>
      <c r="KGX17" s="73"/>
      <c r="KGY17" s="73"/>
      <c r="KGZ17" s="73"/>
      <c r="KHA17" s="73"/>
      <c r="KHB17" s="73"/>
      <c r="KHC17" s="73"/>
      <c r="KHD17" s="73"/>
      <c r="KHE17" s="73"/>
      <c r="KHF17" s="73"/>
      <c r="KHG17" s="73"/>
      <c r="KHH17" s="73"/>
      <c r="KHI17" s="73"/>
      <c r="KHJ17" s="73"/>
      <c r="KHK17" s="73"/>
      <c r="KHL17" s="73"/>
      <c r="KHM17" s="73"/>
      <c r="KHN17" s="73"/>
      <c r="KHO17" s="73"/>
      <c r="KHP17" s="73"/>
      <c r="KHQ17" s="73"/>
      <c r="KHR17" s="73"/>
      <c r="KHS17" s="73"/>
      <c r="KHT17" s="73"/>
      <c r="KHU17" s="73"/>
      <c r="KHV17" s="73"/>
      <c r="KHW17" s="73"/>
      <c r="KHX17" s="73"/>
      <c r="KHY17" s="73"/>
      <c r="KHZ17" s="73"/>
      <c r="KIA17" s="73"/>
      <c r="KIB17" s="73"/>
      <c r="KIC17" s="73"/>
      <c r="KID17" s="73"/>
      <c r="KIE17" s="73"/>
      <c r="KIF17" s="73"/>
      <c r="KIG17" s="73"/>
      <c r="KIH17" s="73"/>
      <c r="KII17" s="73"/>
      <c r="KIJ17" s="73"/>
      <c r="KIK17" s="73"/>
      <c r="KIL17" s="73"/>
      <c r="KIM17" s="73"/>
      <c r="KIN17" s="73"/>
      <c r="KIO17" s="73"/>
      <c r="KIP17" s="73"/>
      <c r="KIQ17" s="73"/>
      <c r="KIR17" s="73"/>
      <c r="KIS17" s="73"/>
      <c r="KIT17" s="73"/>
      <c r="KIU17" s="73"/>
      <c r="KIV17" s="73"/>
      <c r="KIW17" s="73"/>
      <c r="KIX17" s="73"/>
      <c r="KIY17" s="73"/>
      <c r="KIZ17" s="73"/>
      <c r="KJA17" s="73"/>
      <c r="KJB17" s="73"/>
      <c r="KJC17" s="73"/>
      <c r="KJD17" s="73"/>
      <c r="KJE17" s="73"/>
      <c r="KJF17" s="73"/>
      <c r="KJG17" s="73"/>
      <c r="KJH17" s="73"/>
      <c r="KJI17" s="73"/>
      <c r="KJJ17" s="73"/>
      <c r="KJK17" s="73"/>
      <c r="KJL17" s="73"/>
      <c r="KJM17" s="73"/>
      <c r="KJN17" s="73"/>
      <c r="KJO17" s="73"/>
      <c r="KJP17" s="73"/>
      <c r="KJQ17" s="73"/>
      <c r="KJR17" s="73"/>
      <c r="KJS17" s="73"/>
      <c r="KJT17" s="73"/>
      <c r="KJU17" s="73"/>
      <c r="KJV17" s="73"/>
      <c r="KJW17" s="73"/>
      <c r="KJX17" s="73"/>
      <c r="KJY17" s="73"/>
      <c r="KJZ17" s="73"/>
      <c r="KKA17" s="73"/>
      <c r="KKB17" s="73"/>
      <c r="KKC17" s="73"/>
      <c r="KKD17" s="73"/>
      <c r="KKE17" s="73"/>
      <c r="KKF17" s="73"/>
      <c r="KKG17" s="73"/>
      <c r="KKH17" s="73"/>
      <c r="KKI17" s="73"/>
      <c r="KKJ17" s="73"/>
      <c r="KKK17" s="73"/>
      <c r="KKL17" s="73"/>
      <c r="KKM17" s="73"/>
      <c r="KKN17" s="73"/>
      <c r="KKO17" s="73"/>
      <c r="KKP17" s="73"/>
      <c r="KKQ17" s="73"/>
      <c r="KKR17" s="73"/>
      <c r="KKS17" s="73"/>
      <c r="KKT17" s="73"/>
      <c r="KKU17" s="73"/>
      <c r="KKV17" s="73"/>
      <c r="KKW17" s="73"/>
      <c r="KKX17" s="73"/>
      <c r="KKY17" s="73"/>
      <c r="KKZ17" s="73"/>
      <c r="KLA17" s="73"/>
      <c r="KLB17" s="73"/>
      <c r="KLC17" s="73"/>
      <c r="KLD17" s="73"/>
      <c r="KLE17" s="73"/>
      <c r="KLF17" s="73"/>
      <c r="KLG17" s="73"/>
      <c r="KLH17" s="73"/>
      <c r="KLI17" s="73"/>
      <c r="KLJ17" s="73"/>
      <c r="KLK17" s="73"/>
      <c r="KLL17" s="73"/>
      <c r="KLM17" s="73"/>
      <c r="KLN17" s="73"/>
      <c r="KLO17" s="73"/>
      <c r="KLP17" s="73"/>
      <c r="KLQ17" s="73"/>
      <c r="KLR17" s="73"/>
      <c r="KLS17" s="73"/>
      <c r="KLT17" s="73"/>
      <c r="KLU17" s="73"/>
      <c r="KLV17" s="73"/>
      <c r="KLW17" s="73"/>
      <c r="KLX17" s="73"/>
      <c r="KLY17" s="73"/>
      <c r="KLZ17" s="73"/>
      <c r="KMA17" s="73"/>
      <c r="KMB17" s="73"/>
      <c r="KMC17" s="73"/>
      <c r="KMD17" s="73"/>
      <c r="KME17" s="73"/>
      <c r="KMF17" s="73"/>
      <c r="KMG17" s="73"/>
      <c r="KMH17" s="73"/>
      <c r="KMI17" s="73"/>
      <c r="KMJ17" s="73"/>
      <c r="KMK17" s="73"/>
      <c r="KML17" s="73"/>
      <c r="KMM17" s="73"/>
      <c r="KMN17" s="73"/>
      <c r="KMO17" s="73"/>
      <c r="KMP17" s="73"/>
      <c r="KMQ17" s="73"/>
      <c r="KMR17" s="73"/>
      <c r="KMS17" s="73"/>
      <c r="KMT17" s="73"/>
      <c r="KMU17" s="73"/>
      <c r="KMV17" s="73"/>
      <c r="KMW17" s="73"/>
      <c r="KMX17" s="73"/>
      <c r="KMY17" s="73"/>
      <c r="KMZ17" s="73"/>
      <c r="KNA17" s="73"/>
      <c r="KNB17" s="73"/>
      <c r="KNC17" s="73"/>
      <c r="KND17" s="73"/>
      <c r="KNE17" s="73"/>
      <c r="KNF17" s="73"/>
      <c r="KNG17" s="73"/>
      <c r="KNH17" s="73"/>
      <c r="KNI17" s="73"/>
      <c r="KNJ17" s="73"/>
      <c r="KNK17" s="73"/>
      <c r="KNL17" s="73"/>
      <c r="KNM17" s="73"/>
      <c r="KNN17" s="73"/>
      <c r="KNO17" s="73"/>
      <c r="KNP17" s="73"/>
      <c r="KNQ17" s="73"/>
      <c r="KNR17" s="73"/>
      <c r="KNS17" s="73"/>
      <c r="KNT17" s="73"/>
      <c r="KNU17" s="73"/>
      <c r="KNV17" s="73"/>
      <c r="KNW17" s="73"/>
      <c r="KNX17" s="73"/>
      <c r="KNY17" s="73"/>
      <c r="KNZ17" s="73"/>
      <c r="KOA17" s="73"/>
      <c r="KOB17" s="73"/>
      <c r="KOC17" s="73"/>
      <c r="KOD17" s="73"/>
      <c r="KOE17" s="73"/>
      <c r="KOF17" s="73"/>
      <c r="KOG17" s="73"/>
      <c r="KOH17" s="73"/>
      <c r="KOI17" s="73"/>
      <c r="KOJ17" s="73"/>
      <c r="KOK17" s="73"/>
      <c r="KOL17" s="73"/>
      <c r="KOM17" s="73"/>
      <c r="KON17" s="73"/>
      <c r="KOO17" s="73"/>
      <c r="KOP17" s="73"/>
      <c r="KOQ17" s="73"/>
      <c r="KOR17" s="73"/>
      <c r="KOS17" s="73"/>
      <c r="KOT17" s="73"/>
      <c r="KOU17" s="73"/>
      <c r="KOV17" s="73"/>
      <c r="KOW17" s="73"/>
      <c r="KOX17" s="73"/>
      <c r="KOY17" s="73"/>
      <c r="KOZ17" s="73"/>
      <c r="KPA17" s="73"/>
      <c r="KPB17" s="73"/>
      <c r="KPC17" s="73"/>
      <c r="KPD17" s="73"/>
      <c r="KPE17" s="73"/>
      <c r="KPF17" s="73"/>
      <c r="KPG17" s="73"/>
      <c r="KPH17" s="73"/>
      <c r="KPI17" s="73"/>
      <c r="KPJ17" s="73"/>
      <c r="KPK17" s="73"/>
      <c r="KPL17" s="73"/>
      <c r="KPM17" s="73"/>
      <c r="KPN17" s="73"/>
      <c r="KPO17" s="73"/>
      <c r="KPP17" s="73"/>
      <c r="KPQ17" s="73"/>
      <c r="KPR17" s="73"/>
      <c r="KPS17" s="73"/>
      <c r="KPT17" s="73"/>
      <c r="KPU17" s="73"/>
      <c r="KPV17" s="73"/>
      <c r="KPW17" s="73"/>
      <c r="KPX17" s="73"/>
      <c r="KPY17" s="73"/>
      <c r="KPZ17" s="73"/>
      <c r="KQA17" s="73"/>
      <c r="KQB17" s="73"/>
      <c r="KQC17" s="73"/>
      <c r="KQD17" s="73"/>
      <c r="KQE17" s="73"/>
      <c r="KQF17" s="73"/>
      <c r="KQG17" s="73"/>
      <c r="KQH17" s="73"/>
      <c r="KQI17" s="73"/>
      <c r="KQJ17" s="73"/>
      <c r="KQK17" s="73"/>
      <c r="KQL17" s="73"/>
      <c r="KQM17" s="73"/>
      <c r="KQN17" s="73"/>
      <c r="KQO17" s="73"/>
      <c r="KQP17" s="73"/>
      <c r="KQQ17" s="73"/>
      <c r="KQR17" s="73"/>
      <c r="KQS17" s="73"/>
      <c r="KQT17" s="73"/>
      <c r="KQU17" s="73"/>
      <c r="KQV17" s="73"/>
      <c r="KQW17" s="73"/>
      <c r="KQX17" s="73"/>
      <c r="KQY17" s="73"/>
      <c r="KQZ17" s="73"/>
      <c r="KRA17" s="73"/>
      <c r="KRB17" s="73"/>
      <c r="KRC17" s="73"/>
      <c r="KRD17" s="73"/>
      <c r="KRE17" s="73"/>
      <c r="KRF17" s="73"/>
      <c r="KRG17" s="73"/>
      <c r="KRH17" s="73"/>
      <c r="KRI17" s="73"/>
      <c r="KRJ17" s="73"/>
      <c r="KRK17" s="73"/>
      <c r="KRL17" s="73"/>
      <c r="KRM17" s="73"/>
      <c r="KRN17" s="73"/>
      <c r="KRO17" s="73"/>
      <c r="KRP17" s="73"/>
      <c r="KRQ17" s="73"/>
      <c r="KRR17" s="73"/>
      <c r="KRS17" s="73"/>
      <c r="KRT17" s="73"/>
      <c r="KRU17" s="73"/>
      <c r="KRV17" s="73"/>
      <c r="KRW17" s="73"/>
      <c r="KRX17" s="73"/>
      <c r="KRY17" s="73"/>
      <c r="KRZ17" s="73"/>
      <c r="KSA17" s="73"/>
      <c r="KSB17" s="73"/>
      <c r="KSC17" s="73"/>
      <c r="KSD17" s="73"/>
      <c r="KSE17" s="73"/>
      <c r="KSF17" s="73"/>
      <c r="KSG17" s="73"/>
      <c r="KSH17" s="73"/>
      <c r="KSI17" s="73"/>
      <c r="KSJ17" s="73"/>
      <c r="KSK17" s="73"/>
      <c r="KSL17" s="73"/>
      <c r="KSM17" s="73"/>
      <c r="KSN17" s="73"/>
      <c r="KSO17" s="73"/>
      <c r="KSP17" s="73"/>
      <c r="KSQ17" s="73"/>
      <c r="KSR17" s="73"/>
      <c r="KSS17" s="73"/>
      <c r="KST17" s="73"/>
      <c r="KSU17" s="73"/>
      <c r="KSV17" s="73"/>
      <c r="KSW17" s="73"/>
      <c r="KSX17" s="73"/>
      <c r="KSY17" s="73"/>
      <c r="KSZ17" s="73"/>
      <c r="KTA17" s="73"/>
      <c r="KTB17" s="73"/>
      <c r="KTC17" s="73"/>
      <c r="KTD17" s="73"/>
      <c r="KTE17" s="73"/>
      <c r="KTF17" s="73"/>
      <c r="KTG17" s="73"/>
      <c r="KTH17" s="73"/>
      <c r="KTI17" s="73"/>
      <c r="KTJ17" s="73"/>
      <c r="KTK17" s="73"/>
      <c r="KTL17" s="73"/>
      <c r="KTM17" s="73"/>
      <c r="KTN17" s="73"/>
      <c r="KTO17" s="73"/>
      <c r="KTP17" s="73"/>
      <c r="KTQ17" s="73"/>
      <c r="KTR17" s="73"/>
      <c r="KTS17" s="73"/>
      <c r="KTT17" s="73"/>
      <c r="KTU17" s="73"/>
      <c r="KTV17" s="73"/>
      <c r="KTW17" s="73"/>
      <c r="KTX17" s="73"/>
      <c r="KTY17" s="73"/>
      <c r="KTZ17" s="73"/>
      <c r="KUA17" s="73"/>
      <c r="KUB17" s="73"/>
      <c r="KUC17" s="73"/>
      <c r="KUD17" s="73"/>
      <c r="KUE17" s="73"/>
      <c r="KUF17" s="73"/>
      <c r="KUG17" s="73"/>
      <c r="KUH17" s="73"/>
      <c r="KUI17" s="73"/>
      <c r="KUJ17" s="73"/>
      <c r="KUK17" s="73"/>
      <c r="KUL17" s="73"/>
      <c r="KUM17" s="73"/>
      <c r="KUN17" s="73"/>
      <c r="KUO17" s="73"/>
      <c r="KUP17" s="73"/>
      <c r="KUQ17" s="73"/>
      <c r="KUR17" s="73"/>
      <c r="KUS17" s="73"/>
      <c r="KUT17" s="73"/>
      <c r="KUU17" s="73"/>
      <c r="KUV17" s="73"/>
      <c r="KUW17" s="73"/>
      <c r="KUX17" s="73"/>
      <c r="KUY17" s="73"/>
      <c r="KUZ17" s="73"/>
      <c r="KVA17" s="73"/>
      <c r="KVB17" s="73"/>
      <c r="KVC17" s="73"/>
      <c r="KVD17" s="73"/>
      <c r="KVE17" s="73"/>
      <c r="KVF17" s="73"/>
      <c r="KVG17" s="73"/>
      <c r="KVH17" s="73"/>
      <c r="KVI17" s="73"/>
      <c r="KVJ17" s="73"/>
      <c r="KVK17" s="73"/>
      <c r="KVL17" s="73"/>
      <c r="KVM17" s="73"/>
      <c r="KVN17" s="73"/>
      <c r="KVO17" s="73"/>
      <c r="KVP17" s="73"/>
      <c r="KVQ17" s="73"/>
      <c r="KVR17" s="73"/>
      <c r="KVS17" s="73"/>
      <c r="KVT17" s="73"/>
      <c r="KVU17" s="73"/>
      <c r="KVV17" s="73"/>
      <c r="KVW17" s="73"/>
      <c r="KVX17" s="73"/>
      <c r="KVY17" s="73"/>
      <c r="KVZ17" s="73"/>
      <c r="KWA17" s="73"/>
      <c r="KWB17" s="73"/>
      <c r="KWC17" s="73"/>
      <c r="KWD17" s="73"/>
      <c r="KWE17" s="73"/>
      <c r="KWF17" s="73"/>
      <c r="KWG17" s="73"/>
      <c r="KWH17" s="73"/>
      <c r="KWI17" s="73"/>
      <c r="KWJ17" s="73"/>
      <c r="KWK17" s="73"/>
      <c r="KWL17" s="73"/>
      <c r="KWM17" s="73"/>
      <c r="KWN17" s="73"/>
      <c r="KWO17" s="73"/>
      <c r="KWP17" s="73"/>
      <c r="KWQ17" s="73"/>
      <c r="KWR17" s="73"/>
      <c r="KWS17" s="73"/>
      <c r="KWT17" s="73"/>
      <c r="KWU17" s="73"/>
      <c r="KWV17" s="73"/>
      <c r="KWW17" s="73"/>
      <c r="KWX17" s="73"/>
      <c r="KWY17" s="73"/>
      <c r="KWZ17" s="73"/>
      <c r="KXA17" s="73"/>
      <c r="KXB17" s="73"/>
      <c r="KXC17" s="73"/>
      <c r="KXD17" s="73"/>
      <c r="KXE17" s="73"/>
      <c r="KXF17" s="73"/>
      <c r="KXG17" s="73"/>
      <c r="KXH17" s="73"/>
      <c r="KXI17" s="73"/>
      <c r="KXJ17" s="73"/>
      <c r="KXK17" s="73"/>
      <c r="KXL17" s="73"/>
      <c r="KXM17" s="73"/>
      <c r="KXN17" s="73"/>
      <c r="KXO17" s="73"/>
      <c r="KXP17" s="73"/>
      <c r="KXQ17" s="73"/>
      <c r="KXR17" s="73"/>
      <c r="KXS17" s="73"/>
      <c r="KXT17" s="73"/>
      <c r="KXU17" s="73"/>
      <c r="KXV17" s="73"/>
      <c r="KXW17" s="73"/>
      <c r="KXX17" s="73"/>
      <c r="KXY17" s="73"/>
      <c r="KXZ17" s="73"/>
      <c r="KYA17" s="73"/>
      <c r="KYB17" s="73"/>
      <c r="KYC17" s="73"/>
      <c r="KYD17" s="73"/>
      <c r="KYE17" s="73"/>
      <c r="KYF17" s="73"/>
      <c r="KYG17" s="73"/>
      <c r="KYH17" s="73"/>
      <c r="KYI17" s="73"/>
      <c r="KYJ17" s="73"/>
      <c r="KYK17" s="73"/>
      <c r="KYL17" s="73"/>
      <c r="KYM17" s="73"/>
      <c r="KYN17" s="73"/>
      <c r="KYO17" s="73"/>
      <c r="KYP17" s="73"/>
      <c r="KYQ17" s="73"/>
      <c r="KYR17" s="73"/>
      <c r="KYS17" s="73"/>
      <c r="KYT17" s="73"/>
      <c r="KYU17" s="73"/>
      <c r="KYV17" s="73"/>
      <c r="KYW17" s="73"/>
      <c r="KYX17" s="73"/>
      <c r="KYY17" s="73"/>
      <c r="KYZ17" s="73"/>
      <c r="KZA17" s="73"/>
      <c r="KZB17" s="73"/>
      <c r="KZC17" s="73"/>
      <c r="KZD17" s="73"/>
      <c r="KZE17" s="73"/>
      <c r="KZF17" s="73"/>
      <c r="KZG17" s="73"/>
      <c r="KZH17" s="73"/>
      <c r="KZI17" s="73"/>
      <c r="KZJ17" s="73"/>
      <c r="KZK17" s="73"/>
      <c r="KZL17" s="73"/>
      <c r="KZM17" s="73"/>
      <c r="KZN17" s="73"/>
      <c r="KZO17" s="73"/>
      <c r="KZP17" s="73"/>
      <c r="KZQ17" s="73"/>
      <c r="KZR17" s="73"/>
      <c r="KZS17" s="73"/>
      <c r="KZT17" s="73"/>
      <c r="KZU17" s="73"/>
      <c r="KZV17" s="73"/>
      <c r="KZW17" s="73"/>
      <c r="KZX17" s="73"/>
      <c r="KZY17" s="73"/>
      <c r="KZZ17" s="73"/>
      <c r="LAA17" s="73"/>
      <c r="LAB17" s="73"/>
      <c r="LAC17" s="73"/>
      <c r="LAD17" s="73"/>
      <c r="LAE17" s="73"/>
      <c r="LAF17" s="73"/>
      <c r="LAG17" s="73"/>
      <c r="LAH17" s="73"/>
      <c r="LAI17" s="73"/>
      <c r="LAJ17" s="73"/>
      <c r="LAK17" s="73"/>
      <c r="LAL17" s="73"/>
      <c r="LAM17" s="73"/>
      <c r="LAN17" s="73"/>
      <c r="LAO17" s="73"/>
      <c r="LAP17" s="73"/>
      <c r="LAQ17" s="73"/>
      <c r="LAR17" s="73"/>
      <c r="LAS17" s="73"/>
      <c r="LAT17" s="73"/>
      <c r="LAU17" s="73"/>
      <c r="LAV17" s="73"/>
      <c r="LAW17" s="73"/>
      <c r="LAX17" s="73"/>
      <c r="LAY17" s="73"/>
      <c r="LAZ17" s="73"/>
      <c r="LBA17" s="73"/>
      <c r="LBB17" s="73"/>
      <c r="LBC17" s="73"/>
      <c r="LBD17" s="73"/>
      <c r="LBE17" s="73"/>
      <c r="LBF17" s="73"/>
      <c r="LBG17" s="73"/>
      <c r="LBH17" s="73"/>
      <c r="LBI17" s="73"/>
      <c r="LBJ17" s="73"/>
      <c r="LBK17" s="73"/>
      <c r="LBL17" s="73"/>
      <c r="LBM17" s="73"/>
      <c r="LBN17" s="73"/>
      <c r="LBO17" s="73"/>
      <c r="LBP17" s="73"/>
      <c r="LBQ17" s="73"/>
      <c r="LBR17" s="73"/>
      <c r="LBS17" s="73"/>
      <c r="LBT17" s="73"/>
      <c r="LBU17" s="73"/>
      <c r="LBV17" s="73"/>
      <c r="LBW17" s="73"/>
      <c r="LBX17" s="73"/>
      <c r="LBY17" s="73"/>
      <c r="LBZ17" s="73"/>
      <c r="LCA17" s="73"/>
      <c r="LCB17" s="73"/>
      <c r="LCC17" s="73"/>
      <c r="LCD17" s="73"/>
      <c r="LCE17" s="73"/>
      <c r="LCF17" s="73"/>
      <c r="LCG17" s="73"/>
      <c r="LCH17" s="73"/>
      <c r="LCI17" s="73"/>
      <c r="LCJ17" s="73"/>
      <c r="LCK17" s="73"/>
      <c r="LCL17" s="73"/>
      <c r="LCM17" s="73"/>
      <c r="LCN17" s="73"/>
      <c r="LCO17" s="73"/>
      <c r="LCP17" s="73"/>
      <c r="LCQ17" s="73"/>
      <c r="LCR17" s="73"/>
      <c r="LCS17" s="73"/>
      <c r="LCT17" s="73"/>
      <c r="LCU17" s="73"/>
      <c r="LCV17" s="73"/>
      <c r="LCW17" s="73"/>
      <c r="LCX17" s="73"/>
      <c r="LCY17" s="73"/>
      <c r="LCZ17" s="73"/>
      <c r="LDA17" s="73"/>
      <c r="LDB17" s="73"/>
      <c r="LDC17" s="73"/>
      <c r="LDD17" s="73"/>
      <c r="LDE17" s="73"/>
      <c r="LDF17" s="73"/>
      <c r="LDG17" s="73"/>
      <c r="LDH17" s="73"/>
      <c r="LDI17" s="73"/>
      <c r="LDJ17" s="73"/>
      <c r="LDK17" s="73"/>
      <c r="LDL17" s="73"/>
      <c r="LDM17" s="73"/>
      <c r="LDN17" s="73"/>
      <c r="LDO17" s="73"/>
      <c r="LDP17" s="73"/>
      <c r="LDQ17" s="73"/>
      <c r="LDR17" s="73"/>
      <c r="LDS17" s="73"/>
      <c r="LDT17" s="73"/>
      <c r="LDU17" s="73"/>
      <c r="LDV17" s="73"/>
      <c r="LDW17" s="73"/>
      <c r="LDX17" s="73"/>
      <c r="LDY17" s="73"/>
      <c r="LDZ17" s="73"/>
      <c r="LEA17" s="73"/>
      <c r="LEB17" s="73"/>
      <c r="LEC17" s="73"/>
      <c r="LED17" s="73"/>
      <c r="LEE17" s="73"/>
      <c r="LEF17" s="73"/>
      <c r="LEG17" s="73"/>
      <c r="LEH17" s="73"/>
      <c r="LEI17" s="73"/>
      <c r="LEJ17" s="73"/>
      <c r="LEK17" s="73"/>
      <c r="LEL17" s="73"/>
      <c r="LEM17" s="73"/>
      <c r="LEN17" s="73"/>
      <c r="LEO17" s="73"/>
      <c r="LEP17" s="73"/>
      <c r="LEQ17" s="73"/>
      <c r="LER17" s="73"/>
      <c r="LES17" s="73"/>
      <c r="LET17" s="73"/>
      <c r="LEU17" s="73"/>
      <c r="LEV17" s="73"/>
      <c r="LEW17" s="73"/>
      <c r="LEX17" s="73"/>
      <c r="LEY17" s="73"/>
      <c r="LEZ17" s="73"/>
      <c r="LFA17" s="73"/>
      <c r="LFB17" s="73"/>
      <c r="LFC17" s="73"/>
      <c r="LFD17" s="73"/>
      <c r="LFE17" s="73"/>
      <c r="LFF17" s="73"/>
      <c r="LFG17" s="73"/>
      <c r="LFH17" s="73"/>
      <c r="LFI17" s="73"/>
      <c r="LFJ17" s="73"/>
      <c r="LFK17" s="73"/>
      <c r="LFL17" s="73"/>
      <c r="LFM17" s="73"/>
      <c r="LFN17" s="73"/>
      <c r="LFO17" s="73"/>
      <c r="LFP17" s="73"/>
      <c r="LFQ17" s="73"/>
      <c r="LFR17" s="73"/>
      <c r="LFS17" s="73"/>
      <c r="LFT17" s="73"/>
      <c r="LFU17" s="73"/>
      <c r="LFV17" s="73"/>
      <c r="LFW17" s="73"/>
      <c r="LFX17" s="73"/>
      <c r="LFY17" s="73"/>
      <c r="LFZ17" s="73"/>
      <c r="LGA17" s="73"/>
      <c r="LGB17" s="73"/>
      <c r="LGC17" s="73"/>
      <c r="LGD17" s="73"/>
      <c r="LGE17" s="73"/>
      <c r="LGF17" s="73"/>
      <c r="LGG17" s="73"/>
      <c r="LGH17" s="73"/>
      <c r="LGI17" s="73"/>
      <c r="LGJ17" s="73"/>
      <c r="LGK17" s="73"/>
      <c r="LGL17" s="73"/>
      <c r="LGM17" s="73"/>
      <c r="LGN17" s="73"/>
      <c r="LGO17" s="73"/>
      <c r="LGP17" s="73"/>
      <c r="LGQ17" s="73"/>
      <c r="LGR17" s="73"/>
      <c r="LGS17" s="73"/>
      <c r="LGT17" s="73"/>
      <c r="LGU17" s="73"/>
      <c r="LGV17" s="73"/>
      <c r="LGW17" s="73"/>
      <c r="LGX17" s="73"/>
      <c r="LGY17" s="73"/>
      <c r="LGZ17" s="73"/>
      <c r="LHA17" s="73"/>
      <c r="LHB17" s="73"/>
      <c r="LHC17" s="73"/>
      <c r="LHD17" s="73"/>
      <c r="LHE17" s="73"/>
      <c r="LHF17" s="73"/>
      <c r="LHG17" s="73"/>
      <c r="LHH17" s="73"/>
      <c r="LHI17" s="73"/>
      <c r="LHJ17" s="73"/>
      <c r="LHK17" s="73"/>
      <c r="LHL17" s="73"/>
      <c r="LHM17" s="73"/>
      <c r="LHN17" s="73"/>
      <c r="LHO17" s="73"/>
      <c r="LHP17" s="73"/>
      <c r="LHQ17" s="73"/>
      <c r="LHR17" s="73"/>
      <c r="LHS17" s="73"/>
      <c r="LHT17" s="73"/>
      <c r="LHU17" s="73"/>
      <c r="LHV17" s="73"/>
      <c r="LHW17" s="73"/>
      <c r="LHX17" s="73"/>
      <c r="LHY17" s="73"/>
      <c r="LHZ17" s="73"/>
      <c r="LIA17" s="73"/>
      <c r="LIB17" s="73"/>
      <c r="LIC17" s="73"/>
      <c r="LID17" s="73"/>
      <c r="LIE17" s="73"/>
      <c r="LIF17" s="73"/>
      <c r="LIG17" s="73"/>
      <c r="LIH17" s="73"/>
      <c r="LII17" s="73"/>
      <c r="LIJ17" s="73"/>
      <c r="LIK17" s="73"/>
      <c r="LIL17" s="73"/>
      <c r="LIM17" s="73"/>
      <c r="LIN17" s="73"/>
      <c r="LIO17" s="73"/>
      <c r="LIP17" s="73"/>
      <c r="LIQ17" s="73"/>
      <c r="LIR17" s="73"/>
      <c r="LIS17" s="73"/>
      <c r="LIT17" s="73"/>
      <c r="LIU17" s="73"/>
      <c r="LIV17" s="73"/>
      <c r="LIW17" s="73"/>
      <c r="LIX17" s="73"/>
      <c r="LIY17" s="73"/>
      <c r="LIZ17" s="73"/>
      <c r="LJA17" s="73"/>
      <c r="LJB17" s="73"/>
      <c r="LJC17" s="73"/>
      <c r="LJD17" s="73"/>
      <c r="LJE17" s="73"/>
      <c r="LJF17" s="73"/>
      <c r="LJG17" s="73"/>
      <c r="LJH17" s="73"/>
      <c r="LJI17" s="73"/>
      <c r="LJJ17" s="73"/>
      <c r="LJK17" s="73"/>
      <c r="LJL17" s="73"/>
      <c r="LJM17" s="73"/>
      <c r="LJN17" s="73"/>
      <c r="LJO17" s="73"/>
      <c r="LJP17" s="73"/>
      <c r="LJQ17" s="73"/>
      <c r="LJR17" s="73"/>
      <c r="LJS17" s="73"/>
      <c r="LJT17" s="73"/>
      <c r="LJU17" s="73"/>
      <c r="LJV17" s="73"/>
      <c r="LJW17" s="73"/>
      <c r="LJX17" s="73"/>
      <c r="LJY17" s="73"/>
      <c r="LJZ17" s="73"/>
      <c r="LKA17" s="73"/>
      <c r="LKB17" s="73"/>
      <c r="LKC17" s="73"/>
      <c r="LKD17" s="73"/>
      <c r="LKE17" s="73"/>
      <c r="LKF17" s="73"/>
      <c r="LKG17" s="73"/>
      <c r="LKH17" s="73"/>
      <c r="LKI17" s="73"/>
      <c r="LKJ17" s="73"/>
      <c r="LKK17" s="73"/>
      <c r="LKL17" s="73"/>
      <c r="LKM17" s="73"/>
      <c r="LKN17" s="73"/>
      <c r="LKO17" s="73"/>
      <c r="LKP17" s="73"/>
      <c r="LKQ17" s="73"/>
      <c r="LKR17" s="73"/>
      <c r="LKS17" s="73"/>
      <c r="LKT17" s="73"/>
      <c r="LKU17" s="73"/>
      <c r="LKV17" s="73"/>
      <c r="LKW17" s="73"/>
      <c r="LKX17" s="73"/>
      <c r="LKY17" s="73"/>
      <c r="LKZ17" s="73"/>
      <c r="LLA17" s="73"/>
      <c r="LLB17" s="73"/>
      <c r="LLC17" s="73"/>
      <c r="LLD17" s="73"/>
      <c r="LLE17" s="73"/>
      <c r="LLF17" s="73"/>
      <c r="LLG17" s="73"/>
      <c r="LLH17" s="73"/>
      <c r="LLI17" s="73"/>
      <c r="LLJ17" s="73"/>
      <c r="LLK17" s="73"/>
      <c r="LLL17" s="73"/>
      <c r="LLM17" s="73"/>
      <c r="LLN17" s="73"/>
      <c r="LLO17" s="73"/>
      <c r="LLP17" s="73"/>
      <c r="LLQ17" s="73"/>
      <c r="LLR17" s="73"/>
      <c r="LLS17" s="73"/>
      <c r="LLT17" s="73"/>
      <c r="LLU17" s="73"/>
      <c r="LLV17" s="73"/>
      <c r="LLW17" s="73"/>
      <c r="LLX17" s="73"/>
      <c r="LLY17" s="73"/>
      <c r="LLZ17" s="73"/>
      <c r="LMA17" s="73"/>
      <c r="LMB17" s="73"/>
      <c r="LMC17" s="73"/>
      <c r="LMD17" s="73"/>
      <c r="LME17" s="73"/>
      <c r="LMF17" s="73"/>
      <c r="LMG17" s="73"/>
      <c r="LMH17" s="73"/>
      <c r="LMI17" s="73"/>
      <c r="LMJ17" s="73"/>
      <c r="LMK17" s="73"/>
      <c r="LML17" s="73"/>
      <c r="LMM17" s="73"/>
      <c r="LMN17" s="73"/>
      <c r="LMO17" s="73"/>
      <c r="LMP17" s="73"/>
      <c r="LMQ17" s="73"/>
      <c r="LMR17" s="73"/>
      <c r="LMS17" s="73"/>
      <c r="LMT17" s="73"/>
      <c r="LMU17" s="73"/>
      <c r="LMV17" s="73"/>
      <c r="LMW17" s="73"/>
      <c r="LMX17" s="73"/>
      <c r="LMY17" s="73"/>
      <c r="LMZ17" s="73"/>
      <c r="LNA17" s="73"/>
      <c r="LNB17" s="73"/>
      <c r="LNC17" s="73"/>
      <c r="LND17" s="73"/>
      <c r="LNE17" s="73"/>
      <c r="LNF17" s="73"/>
      <c r="LNG17" s="73"/>
      <c r="LNH17" s="73"/>
      <c r="LNI17" s="73"/>
      <c r="LNJ17" s="73"/>
      <c r="LNK17" s="73"/>
      <c r="LNL17" s="73"/>
      <c r="LNM17" s="73"/>
      <c r="LNN17" s="73"/>
      <c r="LNO17" s="73"/>
      <c r="LNP17" s="73"/>
      <c r="LNQ17" s="73"/>
      <c r="LNR17" s="73"/>
      <c r="LNS17" s="73"/>
      <c r="LNT17" s="73"/>
      <c r="LNU17" s="73"/>
      <c r="LNV17" s="73"/>
      <c r="LNW17" s="73"/>
      <c r="LNX17" s="73"/>
      <c r="LNY17" s="73"/>
      <c r="LNZ17" s="73"/>
      <c r="LOA17" s="73"/>
      <c r="LOB17" s="73"/>
      <c r="LOC17" s="73"/>
      <c r="LOD17" s="73"/>
      <c r="LOE17" s="73"/>
      <c r="LOF17" s="73"/>
      <c r="LOG17" s="73"/>
      <c r="LOH17" s="73"/>
      <c r="LOI17" s="73"/>
      <c r="LOJ17" s="73"/>
      <c r="LOK17" s="73"/>
      <c r="LOL17" s="73"/>
      <c r="LOM17" s="73"/>
      <c r="LON17" s="73"/>
      <c r="LOO17" s="73"/>
      <c r="LOP17" s="73"/>
      <c r="LOQ17" s="73"/>
      <c r="LOR17" s="73"/>
      <c r="LOS17" s="73"/>
      <c r="LOT17" s="73"/>
      <c r="LOU17" s="73"/>
      <c r="LOV17" s="73"/>
      <c r="LOW17" s="73"/>
      <c r="LOX17" s="73"/>
      <c r="LOY17" s="73"/>
      <c r="LOZ17" s="73"/>
      <c r="LPA17" s="73"/>
      <c r="LPB17" s="73"/>
      <c r="LPC17" s="73"/>
      <c r="LPD17" s="73"/>
      <c r="LPE17" s="73"/>
      <c r="LPF17" s="73"/>
      <c r="LPG17" s="73"/>
      <c r="LPH17" s="73"/>
      <c r="LPI17" s="73"/>
      <c r="LPJ17" s="73"/>
      <c r="LPK17" s="73"/>
      <c r="LPL17" s="73"/>
      <c r="LPM17" s="73"/>
      <c r="LPN17" s="73"/>
      <c r="LPO17" s="73"/>
      <c r="LPP17" s="73"/>
      <c r="LPQ17" s="73"/>
      <c r="LPR17" s="73"/>
      <c r="LPS17" s="73"/>
      <c r="LPT17" s="73"/>
      <c r="LPU17" s="73"/>
      <c r="LPV17" s="73"/>
      <c r="LPW17" s="73"/>
      <c r="LPX17" s="73"/>
      <c r="LPY17" s="73"/>
      <c r="LPZ17" s="73"/>
      <c r="LQA17" s="73"/>
      <c r="LQB17" s="73"/>
      <c r="LQC17" s="73"/>
      <c r="LQD17" s="73"/>
      <c r="LQE17" s="73"/>
      <c r="LQF17" s="73"/>
      <c r="LQG17" s="73"/>
      <c r="LQH17" s="73"/>
      <c r="LQI17" s="73"/>
      <c r="LQJ17" s="73"/>
      <c r="LQK17" s="73"/>
      <c r="LQL17" s="73"/>
      <c r="LQM17" s="73"/>
      <c r="LQN17" s="73"/>
      <c r="LQO17" s="73"/>
      <c r="LQP17" s="73"/>
      <c r="LQQ17" s="73"/>
      <c r="LQR17" s="73"/>
      <c r="LQS17" s="73"/>
      <c r="LQT17" s="73"/>
      <c r="LQU17" s="73"/>
      <c r="LQV17" s="73"/>
      <c r="LQW17" s="73"/>
      <c r="LQX17" s="73"/>
      <c r="LQY17" s="73"/>
      <c r="LQZ17" s="73"/>
      <c r="LRA17" s="73"/>
      <c r="LRB17" s="73"/>
      <c r="LRC17" s="73"/>
      <c r="LRD17" s="73"/>
      <c r="LRE17" s="73"/>
      <c r="LRF17" s="73"/>
      <c r="LRG17" s="73"/>
      <c r="LRH17" s="73"/>
      <c r="LRI17" s="73"/>
      <c r="LRJ17" s="73"/>
      <c r="LRK17" s="73"/>
      <c r="LRL17" s="73"/>
      <c r="LRM17" s="73"/>
      <c r="LRN17" s="73"/>
      <c r="LRO17" s="73"/>
      <c r="LRP17" s="73"/>
      <c r="LRQ17" s="73"/>
      <c r="LRR17" s="73"/>
      <c r="LRS17" s="73"/>
      <c r="LRT17" s="73"/>
      <c r="LRU17" s="73"/>
      <c r="LRV17" s="73"/>
      <c r="LRW17" s="73"/>
      <c r="LRX17" s="73"/>
      <c r="LRY17" s="73"/>
      <c r="LRZ17" s="73"/>
      <c r="LSA17" s="73"/>
      <c r="LSB17" s="73"/>
      <c r="LSC17" s="73"/>
      <c r="LSD17" s="73"/>
      <c r="LSE17" s="73"/>
      <c r="LSF17" s="73"/>
      <c r="LSG17" s="73"/>
      <c r="LSH17" s="73"/>
      <c r="LSI17" s="73"/>
      <c r="LSJ17" s="73"/>
      <c r="LSK17" s="73"/>
      <c r="LSL17" s="73"/>
      <c r="LSM17" s="73"/>
      <c r="LSN17" s="73"/>
      <c r="LSO17" s="73"/>
      <c r="LSP17" s="73"/>
      <c r="LSQ17" s="73"/>
      <c r="LSR17" s="73"/>
      <c r="LSS17" s="73"/>
      <c r="LST17" s="73"/>
      <c r="LSU17" s="73"/>
      <c r="LSV17" s="73"/>
      <c r="LSW17" s="73"/>
      <c r="LSX17" s="73"/>
      <c r="LSY17" s="73"/>
      <c r="LSZ17" s="73"/>
      <c r="LTA17" s="73"/>
      <c r="LTB17" s="73"/>
      <c r="LTC17" s="73"/>
      <c r="LTD17" s="73"/>
      <c r="LTE17" s="73"/>
      <c r="LTF17" s="73"/>
      <c r="LTG17" s="73"/>
      <c r="LTH17" s="73"/>
      <c r="LTI17" s="73"/>
      <c r="LTJ17" s="73"/>
      <c r="LTK17" s="73"/>
      <c r="LTL17" s="73"/>
      <c r="LTM17" s="73"/>
      <c r="LTN17" s="73"/>
      <c r="LTO17" s="73"/>
      <c r="LTP17" s="73"/>
      <c r="LTQ17" s="73"/>
      <c r="LTR17" s="73"/>
      <c r="LTS17" s="73"/>
      <c r="LTT17" s="73"/>
      <c r="LTU17" s="73"/>
      <c r="LTV17" s="73"/>
      <c r="LTW17" s="73"/>
      <c r="LTX17" s="73"/>
      <c r="LTY17" s="73"/>
      <c r="LTZ17" s="73"/>
      <c r="LUA17" s="73"/>
      <c r="LUB17" s="73"/>
      <c r="LUC17" s="73"/>
      <c r="LUD17" s="73"/>
      <c r="LUE17" s="73"/>
      <c r="LUF17" s="73"/>
      <c r="LUG17" s="73"/>
      <c r="LUH17" s="73"/>
      <c r="LUI17" s="73"/>
      <c r="LUJ17" s="73"/>
      <c r="LUK17" s="73"/>
      <c r="LUL17" s="73"/>
      <c r="LUM17" s="73"/>
      <c r="LUN17" s="73"/>
      <c r="LUO17" s="73"/>
      <c r="LUP17" s="73"/>
      <c r="LUQ17" s="73"/>
      <c r="LUR17" s="73"/>
      <c r="LUS17" s="73"/>
      <c r="LUT17" s="73"/>
      <c r="LUU17" s="73"/>
      <c r="LUV17" s="73"/>
      <c r="LUW17" s="73"/>
      <c r="LUX17" s="73"/>
      <c r="LUY17" s="73"/>
      <c r="LUZ17" s="73"/>
      <c r="LVA17" s="73"/>
      <c r="LVB17" s="73"/>
      <c r="LVC17" s="73"/>
      <c r="LVD17" s="73"/>
      <c r="LVE17" s="73"/>
      <c r="LVF17" s="73"/>
      <c r="LVG17" s="73"/>
      <c r="LVH17" s="73"/>
      <c r="LVI17" s="73"/>
      <c r="LVJ17" s="73"/>
      <c r="LVK17" s="73"/>
      <c r="LVL17" s="73"/>
      <c r="LVM17" s="73"/>
      <c r="LVN17" s="73"/>
      <c r="LVO17" s="73"/>
      <c r="LVP17" s="73"/>
      <c r="LVQ17" s="73"/>
      <c r="LVR17" s="73"/>
      <c r="LVS17" s="73"/>
      <c r="LVT17" s="73"/>
      <c r="LVU17" s="73"/>
      <c r="LVV17" s="73"/>
      <c r="LVW17" s="73"/>
      <c r="LVX17" s="73"/>
      <c r="LVY17" s="73"/>
      <c r="LVZ17" s="73"/>
      <c r="LWA17" s="73"/>
      <c r="LWB17" s="73"/>
      <c r="LWC17" s="73"/>
      <c r="LWD17" s="73"/>
      <c r="LWE17" s="73"/>
      <c r="LWF17" s="73"/>
      <c r="LWG17" s="73"/>
      <c r="LWH17" s="73"/>
      <c r="LWI17" s="73"/>
      <c r="LWJ17" s="73"/>
      <c r="LWK17" s="73"/>
      <c r="LWL17" s="73"/>
      <c r="LWM17" s="73"/>
      <c r="LWN17" s="73"/>
      <c r="LWO17" s="73"/>
      <c r="LWP17" s="73"/>
      <c r="LWQ17" s="73"/>
      <c r="LWR17" s="73"/>
      <c r="LWS17" s="73"/>
      <c r="LWT17" s="73"/>
      <c r="LWU17" s="73"/>
      <c r="LWV17" s="73"/>
      <c r="LWW17" s="73"/>
      <c r="LWX17" s="73"/>
      <c r="LWY17" s="73"/>
      <c r="LWZ17" s="73"/>
      <c r="LXA17" s="73"/>
      <c r="LXB17" s="73"/>
      <c r="LXC17" s="73"/>
      <c r="LXD17" s="73"/>
      <c r="LXE17" s="73"/>
      <c r="LXF17" s="73"/>
      <c r="LXG17" s="73"/>
      <c r="LXH17" s="73"/>
      <c r="LXI17" s="73"/>
      <c r="LXJ17" s="73"/>
      <c r="LXK17" s="73"/>
      <c r="LXL17" s="73"/>
      <c r="LXM17" s="73"/>
      <c r="LXN17" s="73"/>
      <c r="LXO17" s="73"/>
      <c r="LXP17" s="73"/>
      <c r="LXQ17" s="73"/>
      <c r="LXR17" s="73"/>
      <c r="LXS17" s="73"/>
      <c r="LXT17" s="73"/>
      <c r="LXU17" s="73"/>
      <c r="LXV17" s="73"/>
      <c r="LXW17" s="73"/>
      <c r="LXX17" s="73"/>
      <c r="LXY17" s="73"/>
      <c r="LXZ17" s="73"/>
      <c r="LYA17" s="73"/>
      <c r="LYB17" s="73"/>
      <c r="LYC17" s="73"/>
      <c r="LYD17" s="73"/>
      <c r="LYE17" s="73"/>
      <c r="LYF17" s="73"/>
      <c r="LYG17" s="73"/>
      <c r="LYH17" s="73"/>
      <c r="LYI17" s="73"/>
      <c r="LYJ17" s="73"/>
      <c r="LYK17" s="73"/>
      <c r="LYL17" s="73"/>
      <c r="LYM17" s="73"/>
      <c r="LYN17" s="73"/>
      <c r="LYO17" s="73"/>
      <c r="LYP17" s="73"/>
      <c r="LYQ17" s="73"/>
      <c r="LYR17" s="73"/>
      <c r="LYS17" s="73"/>
      <c r="LYT17" s="73"/>
      <c r="LYU17" s="73"/>
      <c r="LYV17" s="73"/>
      <c r="LYW17" s="73"/>
      <c r="LYX17" s="73"/>
      <c r="LYY17" s="73"/>
      <c r="LYZ17" s="73"/>
      <c r="LZA17" s="73"/>
      <c r="LZB17" s="73"/>
      <c r="LZC17" s="73"/>
      <c r="LZD17" s="73"/>
      <c r="LZE17" s="73"/>
      <c r="LZF17" s="73"/>
      <c r="LZG17" s="73"/>
      <c r="LZH17" s="73"/>
      <c r="LZI17" s="73"/>
      <c r="LZJ17" s="73"/>
      <c r="LZK17" s="73"/>
      <c r="LZL17" s="73"/>
      <c r="LZM17" s="73"/>
      <c r="LZN17" s="73"/>
      <c r="LZO17" s="73"/>
      <c r="LZP17" s="73"/>
      <c r="LZQ17" s="73"/>
      <c r="LZR17" s="73"/>
      <c r="LZS17" s="73"/>
      <c r="LZT17" s="73"/>
      <c r="LZU17" s="73"/>
      <c r="LZV17" s="73"/>
      <c r="LZW17" s="73"/>
      <c r="LZX17" s="73"/>
      <c r="LZY17" s="73"/>
      <c r="LZZ17" s="73"/>
      <c r="MAA17" s="73"/>
      <c r="MAB17" s="73"/>
      <c r="MAC17" s="73"/>
      <c r="MAD17" s="73"/>
      <c r="MAE17" s="73"/>
      <c r="MAF17" s="73"/>
      <c r="MAG17" s="73"/>
      <c r="MAH17" s="73"/>
      <c r="MAI17" s="73"/>
      <c r="MAJ17" s="73"/>
      <c r="MAK17" s="73"/>
      <c r="MAL17" s="73"/>
      <c r="MAM17" s="73"/>
      <c r="MAN17" s="73"/>
      <c r="MAO17" s="73"/>
      <c r="MAP17" s="73"/>
      <c r="MAQ17" s="73"/>
      <c r="MAR17" s="73"/>
      <c r="MAS17" s="73"/>
      <c r="MAT17" s="73"/>
      <c r="MAU17" s="73"/>
      <c r="MAV17" s="73"/>
      <c r="MAW17" s="73"/>
      <c r="MAX17" s="73"/>
      <c r="MAY17" s="73"/>
      <c r="MAZ17" s="73"/>
      <c r="MBA17" s="73"/>
      <c r="MBB17" s="73"/>
      <c r="MBC17" s="73"/>
      <c r="MBD17" s="73"/>
      <c r="MBE17" s="73"/>
      <c r="MBF17" s="73"/>
      <c r="MBG17" s="73"/>
      <c r="MBH17" s="73"/>
      <c r="MBI17" s="73"/>
      <c r="MBJ17" s="73"/>
      <c r="MBK17" s="73"/>
      <c r="MBL17" s="73"/>
      <c r="MBM17" s="73"/>
      <c r="MBN17" s="73"/>
      <c r="MBO17" s="73"/>
      <c r="MBP17" s="73"/>
      <c r="MBQ17" s="73"/>
      <c r="MBR17" s="73"/>
      <c r="MBS17" s="73"/>
      <c r="MBT17" s="73"/>
      <c r="MBU17" s="73"/>
      <c r="MBV17" s="73"/>
      <c r="MBW17" s="73"/>
      <c r="MBX17" s="73"/>
      <c r="MBY17" s="73"/>
      <c r="MBZ17" s="73"/>
      <c r="MCA17" s="73"/>
      <c r="MCB17" s="73"/>
      <c r="MCC17" s="73"/>
      <c r="MCD17" s="73"/>
      <c r="MCE17" s="73"/>
      <c r="MCF17" s="73"/>
      <c r="MCG17" s="73"/>
      <c r="MCH17" s="73"/>
      <c r="MCI17" s="73"/>
      <c r="MCJ17" s="73"/>
      <c r="MCK17" s="73"/>
      <c r="MCL17" s="73"/>
      <c r="MCM17" s="73"/>
      <c r="MCN17" s="73"/>
      <c r="MCO17" s="73"/>
      <c r="MCP17" s="73"/>
      <c r="MCQ17" s="73"/>
      <c r="MCR17" s="73"/>
      <c r="MCS17" s="73"/>
      <c r="MCT17" s="73"/>
      <c r="MCU17" s="73"/>
      <c r="MCV17" s="73"/>
      <c r="MCW17" s="73"/>
      <c r="MCX17" s="73"/>
      <c r="MCY17" s="73"/>
      <c r="MCZ17" s="73"/>
      <c r="MDA17" s="73"/>
      <c r="MDB17" s="73"/>
      <c r="MDC17" s="73"/>
      <c r="MDD17" s="73"/>
      <c r="MDE17" s="73"/>
      <c r="MDF17" s="73"/>
      <c r="MDG17" s="73"/>
      <c r="MDH17" s="73"/>
      <c r="MDI17" s="73"/>
      <c r="MDJ17" s="73"/>
      <c r="MDK17" s="73"/>
      <c r="MDL17" s="73"/>
      <c r="MDM17" s="73"/>
      <c r="MDN17" s="73"/>
      <c r="MDO17" s="73"/>
      <c r="MDP17" s="73"/>
      <c r="MDQ17" s="73"/>
      <c r="MDR17" s="73"/>
      <c r="MDS17" s="73"/>
      <c r="MDT17" s="73"/>
      <c r="MDU17" s="73"/>
      <c r="MDV17" s="73"/>
      <c r="MDW17" s="73"/>
      <c r="MDX17" s="73"/>
      <c r="MDY17" s="73"/>
      <c r="MDZ17" s="73"/>
      <c r="MEA17" s="73"/>
      <c r="MEB17" s="73"/>
      <c r="MEC17" s="73"/>
      <c r="MED17" s="73"/>
      <c r="MEE17" s="73"/>
      <c r="MEF17" s="73"/>
      <c r="MEG17" s="73"/>
      <c r="MEH17" s="73"/>
      <c r="MEI17" s="73"/>
      <c r="MEJ17" s="73"/>
      <c r="MEK17" s="73"/>
      <c r="MEL17" s="73"/>
      <c r="MEM17" s="73"/>
      <c r="MEN17" s="73"/>
      <c r="MEO17" s="73"/>
      <c r="MEP17" s="73"/>
      <c r="MEQ17" s="73"/>
      <c r="MER17" s="73"/>
      <c r="MES17" s="73"/>
      <c r="MET17" s="73"/>
      <c r="MEU17" s="73"/>
      <c r="MEV17" s="73"/>
      <c r="MEW17" s="73"/>
      <c r="MEX17" s="73"/>
      <c r="MEY17" s="73"/>
      <c r="MEZ17" s="73"/>
      <c r="MFA17" s="73"/>
      <c r="MFB17" s="73"/>
      <c r="MFC17" s="73"/>
      <c r="MFD17" s="73"/>
      <c r="MFE17" s="73"/>
      <c r="MFF17" s="73"/>
      <c r="MFG17" s="73"/>
      <c r="MFH17" s="73"/>
      <c r="MFI17" s="73"/>
      <c r="MFJ17" s="73"/>
      <c r="MFK17" s="73"/>
      <c r="MFL17" s="73"/>
      <c r="MFM17" s="73"/>
      <c r="MFN17" s="73"/>
      <c r="MFO17" s="73"/>
      <c r="MFP17" s="73"/>
      <c r="MFQ17" s="73"/>
      <c r="MFR17" s="73"/>
      <c r="MFS17" s="73"/>
      <c r="MFT17" s="73"/>
      <c r="MFU17" s="73"/>
      <c r="MFV17" s="73"/>
      <c r="MFW17" s="73"/>
      <c r="MFX17" s="73"/>
      <c r="MFY17" s="73"/>
      <c r="MFZ17" s="73"/>
      <c r="MGA17" s="73"/>
      <c r="MGB17" s="73"/>
      <c r="MGC17" s="73"/>
      <c r="MGD17" s="73"/>
      <c r="MGE17" s="73"/>
      <c r="MGF17" s="73"/>
      <c r="MGG17" s="73"/>
      <c r="MGH17" s="73"/>
      <c r="MGI17" s="73"/>
      <c r="MGJ17" s="73"/>
      <c r="MGK17" s="73"/>
      <c r="MGL17" s="73"/>
      <c r="MGM17" s="73"/>
      <c r="MGN17" s="73"/>
      <c r="MGO17" s="73"/>
      <c r="MGP17" s="73"/>
      <c r="MGQ17" s="73"/>
      <c r="MGR17" s="73"/>
      <c r="MGS17" s="73"/>
      <c r="MGT17" s="73"/>
      <c r="MGU17" s="73"/>
      <c r="MGV17" s="73"/>
      <c r="MGW17" s="73"/>
      <c r="MGX17" s="73"/>
      <c r="MGY17" s="73"/>
      <c r="MGZ17" s="73"/>
      <c r="MHA17" s="73"/>
      <c r="MHB17" s="73"/>
      <c r="MHC17" s="73"/>
      <c r="MHD17" s="73"/>
      <c r="MHE17" s="73"/>
      <c r="MHF17" s="73"/>
      <c r="MHG17" s="73"/>
      <c r="MHH17" s="73"/>
      <c r="MHI17" s="73"/>
      <c r="MHJ17" s="73"/>
      <c r="MHK17" s="73"/>
      <c r="MHL17" s="73"/>
      <c r="MHM17" s="73"/>
      <c r="MHN17" s="73"/>
      <c r="MHO17" s="73"/>
      <c r="MHP17" s="73"/>
      <c r="MHQ17" s="73"/>
      <c r="MHR17" s="73"/>
      <c r="MHS17" s="73"/>
      <c r="MHT17" s="73"/>
      <c r="MHU17" s="73"/>
      <c r="MHV17" s="73"/>
      <c r="MHW17" s="73"/>
      <c r="MHX17" s="73"/>
      <c r="MHY17" s="73"/>
      <c r="MHZ17" s="73"/>
      <c r="MIA17" s="73"/>
      <c r="MIB17" s="73"/>
      <c r="MIC17" s="73"/>
      <c r="MID17" s="73"/>
      <c r="MIE17" s="73"/>
      <c r="MIF17" s="73"/>
      <c r="MIG17" s="73"/>
      <c r="MIH17" s="73"/>
      <c r="MII17" s="73"/>
      <c r="MIJ17" s="73"/>
      <c r="MIK17" s="73"/>
      <c r="MIL17" s="73"/>
      <c r="MIM17" s="73"/>
      <c r="MIN17" s="73"/>
      <c r="MIO17" s="73"/>
      <c r="MIP17" s="73"/>
      <c r="MIQ17" s="73"/>
      <c r="MIR17" s="73"/>
      <c r="MIS17" s="73"/>
      <c r="MIT17" s="73"/>
      <c r="MIU17" s="73"/>
      <c r="MIV17" s="73"/>
      <c r="MIW17" s="73"/>
      <c r="MIX17" s="73"/>
      <c r="MIY17" s="73"/>
      <c r="MIZ17" s="73"/>
      <c r="MJA17" s="73"/>
      <c r="MJB17" s="73"/>
      <c r="MJC17" s="73"/>
      <c r="MJD17" s="73"/>
      <c r="MJE17" s="73"/>
      <c r="MJF17" s="73"/>
      <c r="MJG17" s="73"/>
      <c r="MJH17" s="73"/>
      <c r="MJI17" s="73"/>
      <c r="MJJ17" s="73"/>
      <c r="MJK17" s="73"/>
      <c r="MJL17" s="73"/>
      <c r="MJM17" s="73"/>
      <c r="MJN17" s="73"/>
      <c r="MJO17" s="73"/>
      <c r="MJP17" s="73"/>
      <c r="MJQ17" s="73"/>
      <c r="MJR17" s="73"/>
      <c r="MJS17" s="73"/>
      <c r="MJT17" s="73"/>
      <c r="MJU17" s="73"/>
      <c r="MJV17" s="73"/>
      <c r="MJW17" s="73"/>
      <c r="MJX17" s="73"/>
      <c r="MJY17" s="73"/>
      <c r="MJZ17" s="73"/>
      <c r="MKA17" s="73"/>
      <c r="MKB17" s="73"/>
      <c r="MKC17" s="73"/>
      <c r="MKD17" s="73"/>
      <c r="MKE17" s="73"/>
      <c r="MKF17" s="73"/>
      <c r="MKG17" s="73"/>
      <c r="MKH17" s="73"/>
      <c r="MKI17" s="73"/>
      <c r="MKJ17" s="73"/>
      <c r="MKK17" s="73"/>
      <c r="MKL17" s="73"/>
      <c r="MKM17" s="73"/>
      <c r="MKN17" s="73"/>
      <c r="MKO17" s="73"/>
      <c r="MKP17" s="73"/>
      <c r="MKQ17" s="73"/>
      <c r="MKR17" s="73"/>
      <c r="MKS17" s="73"/>
      <c r="MKT17" s="73"/>
      <c r="MKU17" s="73"/>
      <c r="MKV17" s="73"/>
      <c r="MKW17" s="73"/>
      <c r="MKX17" s="73"/>
      <c r="MKY17" s="73"/>
      <c r="MKZ17" s="73"/>
      <c r="MLA17" s="73"/>
      <c r="MLB17" s="73"/>
      <c r="MLC17" s="73"/>
      <c r="MLD17" s="73"/>
      <c r="MLE17" s="73"/>
      <c r="MLF17" s="73"/>
      <c r="MLG17" s="73"/>
      <c r="MLH17" s="73"/>
      <c r="MLI17" s="73"/>
      <c r="MLJ17" s="73"/>
      <c r="MLK17" s="73"/>
      <c r="MLL17" s="73"/>
      <c r="MLM17" s="73"/>
      <c r="MLN17" s="73"/>
      <c r="MLO17" s="73"/>
      <c r="MLP17" s="73"/>
      <c r="MLQ17" s="73"/>
      <c r="MLR17" s="73"/>
      <c r="MLS17" s="73"/>
      <c r="MLT17" s="73"/>
      <c r="MLU17" s="73"/>
      <c r="MLV17" s="73"/>
      <c r="MLW17" s="73"/>
      <c r="MLX17" s="73"/>
      <c r="MLY17" s="73"/>
      <c r="MLZ17" s="73"/>
      <c r="MMA17" s="73"/>
      <c r="MMB17" s="73"/>
      <c r="MMC17" s="73"/>
      <c r="MMD17" s="73"/>
      <c r="MME17" s="73"/>
      <c r="MMF17" s="73"/>
      <c r="MMG17" s="73"/>
      <c r="MMH17" s="73"/>
      <c r="MMI17" s="73"/>
      <c r="MMJ17" s="73"/>
      <c r="MMK17" s="73"/>
      <c r="MML17" s="73"/>
      <c r="MMM17" s="73"/>
      <c r="MMN17" s="73"/>
      <c r="MMO17" s="73"/>
      <c r="MMP17" s="73"/>
      <c r="MMQ17" s="73"/>
      <c r="MMR17" s="73"/>
      <c r="MMS17" s="73"/>
      <c r="MMT17" s="73"/>
      <c r="MMU17" s="73"/>
      <c r="MMV17" s="73"/>
      <c r="MMW17" s="73"/>
      <c r="MMX17" s="73"/>
      <c r="MMY17" s="73"/>
      <c r="MMZ17" s="73"/>
      <c r="MNA17" s="73"/>
      <c r="MNB17" s="73"/>
      <c r="MNC17" s="73"/>
      <c r="MND17" s="73"/>
      <c r="MNE17" s="73"/>
      <c r="MNF17" s="73"/>
      <c r="MNG17" s="73"/>
      <c r="MNH17" s="73"/>
      <c r="MNI17" s="73"/>
      <c r="MNJ17" s="73"/>
      <c r="MNK17" s="73"/>
      <c r="MNL17" s="73"/>
      <c r="MNM17" s="73"/>
      <c r="MNN17" s="73"/>
      <c r="MNO17" s="73"/>
      <c r="MNP17" s="73"/>
      <c r="MNQ17" s="73"/>
      <c r="MNR17" s="73"/>
      <c r="MNS17" s="73"/>
      <c r="MNT17" s="73"/>
      <c r="MNU17" s="73"/>
      <c r="MNV17" s="73"/>
      <c r="MNW17" s="73"/>
      <c r="MNX17" s="73"/>
      <c r="MNY17" s="73"/>
      <c r="MNZ17" s="73"/>
      <c r="MOA17" s="73"/>
      <c r="MOB17" s="73"/>
      <c r="MOC17" s="73"/>
      <c r="MOD17" s="73"/>
      <c r="MOE17" s="73"/>
      <c r="MOF17" s="73"/>
      <c r="MOG17" s="73"/>
      <c r="MOH17" s="73"/>
      <c r="MOI17" s="73"/>
      <c r="MOJ17" s="73"/>
      <c r="MOK17" s="73"/>
      <c r="MOL17" s="73"/>
      <c r="MOM17" s="73"/>
      <c r="MON17" s="73"/>
      <c r="MOO17" s="73"/>
      <c r="MOP17" s="73"/>
      <c r="MOQ17" s="73"/>
      <c r="MOR17" s="73"/>
      <c r="MOS17" s="73"/>
      <c r="MOT17" s="73"/>
      <c r="MOU17" s="73"/>
      <c r="MOV17" s="73"/>
      <c r="MOW17" s="73"/>
      <c r="MOX17" s="73"/>
      <c r="MOY17" s="73"/>
      <c r="MOZ17" s="73"/>
      <c r="MPA17" s="73"/>
      <c r="MPB17" s="73"/>
      <c r="MPC17" s="73"/>
      <c r="MPD17" s="73"/>
      <c r="MPE17" s="73"/>
      <c r="MPF17" s="73"/>
      <c r="MPG17" s="73"/>
      <c r="MPH17" s="73"/>
      <c r="MPI17" s="73"/>
      <c r="MPJ17" s="73"/>
      <c r="MPK17" s="73"/>
      <c r="MPL17" s="73"/>
      <c r="MPM17" s="73"/>
      <c r="MPN17" s="73"/>
      <c r="MPO17" s="73"/>
      <c r="MPP17" s="73"/>
      <c r="MPQ17" s="73"/>
      <c r="MPR17" s="73"/>
      <c r="MPS17" s="73"/>
      <c r="MPT17" s="73"/>
      <c r="MPU17" s="73"/>
      <c r="MPV17" s="73"/>
      <c r="MPW17" s="73"/>
      <c r="MPX17" s="73"/>
      <c r="MPY17" s="73"/>
      <c r="MPZ17" s="73"/>
      <c r="MQA17" s="73"/>
      <c r="MQB17" s="73"/>
      <c r="MQC17" s="73"/>
      <c r="MQD17" s="73"/>
      <c r="MQE17" s="73"/>
      <c r="MQF17" s="73"/>
      <c r="MQG17" s="73"/>
      <c r="MQH17" s="73"/>
      <c r="MQI17" s="73"/>
      <c r="MQJ17" s="73"/>
      <c r="MQK17" s="73"/>
      <c r="MQL17" s="73"/>
      <c r="MQM17" s="73"/>
      <c r="MQN17" s="73"/>
      <c r="MQO17" s="73"/>
      <c r="MQP17" s="73"/>
      <c r="MQQ17" s="73"/>
      <c r="MQR17" s="73"/>
      <c r="MQS17" s="73"/>
      <c r="MQT17" s="73"/>
      <c r="MQU17" s="73"/>
      <c r="MQV17" s="73"/>
      <c r="MQW17" s="73"/>
      <c r="MQX17" s="73"/>
      <c r="MQY17" s="73"/>
      <c r="MQZ17" s="73"/>
      <c r="MRA17" s="73"/>
      <c r="MRB17" s="73"/>
      <c r="MRC17" s="73"/>
      <c r="MRD17" s="73"/>
      <c r="MRE17" s="73"/>
      <c r="MRF17" s="73"/>
      <c r="MRG17" s="73"/>
      <c r="MRH17" s="73"/>
      <c r="MRI17" s="73"/>
      <c r="MRJ17" s="73"/>
      <c r="MRK17" s="73"/>
      <c r="MRL17" s="73"/>
      <c r="MRM17" s="73"/>
      <c r="MRN17" s="73"/>
      <c r="MRO17" s="73"/>
      <c r="MRP17" s="73"/>
      <c r="MRQ17" s="73"/>
      <c r="MRR17" s="73"/>
      <c r="MRS17" s="73"/>
      <c r="MRT17" s="73"/>
      <c r="MRU17" s="73"/>
      <c r="MRV17" s="73"/>
      <c r="MRW17" s="73"/>
      <c r="MRX17" s="73"/>
      <c r="MRY17" s="73"/>
      <c r="MRZ17" s="73"/>
      <c r="MSA17" s="73"/>
      <c r="MSB17" s="73"/>
      <c r="MSC17" s="73"/>
      <c r="MSD17" s="73"/>
      <c r="MSE17" s="73"/>
      <c r="MSF17" s="73"/>
      <c r="MSG17" s="73"/>
      <c r="MSH17" s="73"/>
      <c r="MSI17" s="73"/>
      <c r="MSJ17" s="73"/>
      <c r="MSK17" s="73"/>
      <c r="MSL17" s="73"/>
      <c r="MSM17" s="73"/>
      <c r="MSN17" s="73"/>
      <c r="MSO17" s="73"/>
      <c r="MSP17" s="73"/>
      <c r="MSQ17" s="73"/>
      <c r="MSR17" s="73"/>
      <c r="MSS17" s="73"/>
      <c r="MST17" s="73"/>
      <c r="MSU17" s="73"/>
      <c r="MSV17" s="73"/>
      <c r="MSW17" s="73"/>
      <c r="MSX17" s="73"/>
      <c r="MSY17" s="73"/>
      <c r="MSZ17" s="73"/>
      <c r="MTA17" s="73"/>
      <c r="MTB17" s="73"/>
      <c r="MTC17" s="73"/>
      <c r="MTD17" s="73"/>
      <c r="MTE17" s="73"/>
      <c r="MTF17" s="73"/>
      <c r="MTG17" s="73"/>
      <c r="MTH17" s="73"/>
      <c r="MTI17" s="73"/>
      <c r="MTJ17" s="73"/>
      <c r="MTK17" s="73"/>
      <c r="MTL17" s="73"/>
      <c r="MTM17" s="73"/>
      <c r="MTN17" s="73"/>
      <c r="MTO17" s="73"/>
      <c r="MTP17" s="73"/>
      <c r="MTQ17" s="73"/>
      <c r="MTR17" s="73"/>
      <c r="MTS17" s="73"/>
      <c r="MTT17" s="73"/>
      <c r="MTU17" s="73"/>
      <c r="MTV17" s="73"/>
      <c r="MTW17" s="73"/>
      <c r="MTX17" s="73"/>
      <c r="MTY17" s="73"/>
      <c r="MTZ17" s="73"/>
      <c r="MUA17" s="73"/>
      <c r="MUB17" s="73"/>
      <c r="MUC17" s="73"/>
      <c r="MUD17" s="73"/>
      <c r="MUE17" s="73"/>
      <c r="MUF17" s="73"/>
      <c r="MUG17" s="73"/>
      <c r="MUH17" s="73"/>
      <c r="MUI17" s="73"/>
      <c r="MUJ17" s="73"/>
      <c r="MUK17" s="73"/>
      <c r="MUL17" s="73"/>
      <c r="MUM17" s="73"/>
      <c r="MUN17" s="73"/>
      <c r="MUO17" s="73"/>
      <c r="MUP17" s="73"/>
      <c r="MUQ17" s="73"/>
      <c r="MUR17" s="73"/>
      <c r="MUS17" s="73"/>
      <c r="MUT17" s="73"/>
      <c r="MUU17" s="73"/>
      <c r="MUV17" s="73"/>
      <c r="MUW17" s="73"/>
      <c r="MUX17" s="73"/>
      <c r="MUY17" s="73"/>
      <c r="MUZ17" s="73"/>
      <c r="MVA17" s="73"/>
      <c r="MVB17" s="73"/>
      <c r="MVC17" s="73"/>
      <c r="MVD17" s="73"/>
      <c r="MVE17" s="73"/>
      <c r="MVF17" s="73"/>
      <c r="MVG17" s="73"/>
      <c r="MVH17" s="73"/>
      <c r="MVI17" s="73"/>
      <c r="MVJ17" s="73"/>
      <c r="MVK17" s="73"/>
      <c r="MVL17" s="73"/>
      <c r="MVM17" s="73"/>
      <c r="MVN17" s="73"/>
      <c r="MVO17" s="73"/>
      <c r="MVP17" s="73"/>
      <c r="MVQ17" s="73"/>
      <c r="MVR17" s="73"/>
      <c r="MVS17" s="73"/>
      <c r="MVT17" s="73"/>
      <c r="MVU17" s="73"/>
      <c r="MVV17" s="73"/>
      <c r="MVW17" s="73"/>
      <c r="MVX17" s="73"/>
      <c r="MVY17" s="73"/>
      <c r="MVZ17" s="73"/>
      <c r="MWA17" s="73"/>
      <c r="MWB17" s="73"/>
      <c r="MWC17" s="73"/>
      <c r="MWD17" s="73"/>
      <c r="MWE17" s="73"/>
      <c r="MWF17" s="73"/>
      <c r="MWG17" s="73"/>
      <c r="MWH17" s="73"/>
      <c r="MWI17" s="73"/>
      <c r="MWJ17" s="73"/>
      <c r="MWK17" s="73"/>
      <c r="MWL17" s="73"/>
      <c r="MWM17" s="73"/>
      <c r="MWN17" s="73"/>
      <c r="MWO17" s="73"/>
      <c r="MWP17" s="73"/>
      <c r="MWQ17" s="73"/>
      <c r="MWR17" s="73"/>
      <c r="MWS17" s="73"/>
      <c r="MWT17" s="73"/>
      <c r="MWU17" s="73"/>
      <c r="MWV17" s="73"/>
      <c r="MWW17" s="73"/>
      <c r="MWX17" s="73"/>
      <c r="MWY17" s="73"/>
      <c r="MWZ17" s="73"/>
      <c r="MXA17" s="73"/>
      <c r="MXB17" s="73"/>
      <c r="MXC17" s="73"/>
      <c r="MXD17" s="73"/>
      <c r="MXE17" s="73"/>
      <c r="MXF17" s="73"/>
      <c r="MXG17" s="73"/>
      <c r="MXH17" s="73"/>
      <c r="MXI17" s="73"/>
      <c r="MXJ17" s="73"/>
      <c r="MXK17" s="73"/>
      <c r="MXL17" s="73"/>
      <c r="MXM17" s="73"/>
      <c r="MXN17" s="73"/>
      <c r="MXO17" s="73"/>
      <c r="MXP17" s="73"/>
      <c r="MXQ17" s="73"/>
      <c r="MXR17" s="73"/>
      <c r="MXS17" s="73"/>
      <c r="MXT17" s="73"/>
      <c r="MXU17" s="73"/>
      <c r="MXV17" s="73"/>
      <c r="MXW17" s="73"/>
      <c r="MXX17" s="73"/>
      <c r="MXY17" s="73"/>
      <c r="MXZ17" s="73"/>
      <c r="MYA17" s="73"/>
      <c r="MYB17" s="73"/>
      <c r="MYC17" s="73"/>
      <c r="MYD17" s="73"/>
      <c r="MYE17" s="73"/>
      <c r="MYF17" s="73"/>
      <c r="MYG17" s="73"/>
      <c r="MYH17" s="73"/>
      <c r="MYI17" s="73"/>
      <c r="MYJ17" s="73"/>
      <c r="MYK17" s="73"/>
      <c r="MYL17" s="73"/>
      <c r="MYM17" s="73"/>
      <c r="MYN17" s="73"/>
      <c r="MYO17" s="73"/>
      <c r="MYP17" s="73"/>
      <c r="MYQ17" s="73"/>
      <c r="MYR17" s="73"/>
      <c r="MYS17" s="73"/>
      <c r="MYT17" s="73"/>
      <c r="MYU17" s="73"/>
      <c r="MYV17" s="73"/>
      <c r="MYW17" s="73"/>
      <c r="MYX17" s="73"/>
      <c r="MYY17" s="73"/>
      <c r="MYZ17" s="73"/>
      <c r="MZA17" s="73"/>
      <c r="MZB17" s="73"/>
      <c r="MZC17" s="73"/>
      <c r="MZD17" s="73"/>
      <c r="MZE17" s="73"/>
      <c r="MZF17" s="73"/>
      <c r="MZG17" s="73"/>
      <c r="MZH17" s="73"/>
      <c r="MZI17" s="73"/>
      <c r="MZJ17" s="73"/>
      <c r="MZK17" s="73"/>
      <c r="MZL17" s="73"/>
      <c r="MZM17" s="73"/>
      <c r="MZN17" s="73"/>
      <c r="MZO17" s="73"/>
      <c r="MZP17" s="73"/>
      <c r="MZQ17" s="73"/>
      <c r="MZR17" s="73"/>
      <c r="MZS17" s="73"/>
      <c r="MZT17" s="73"/>
      <c r="MZU17" s="73"/>
      <c r="MZV17" s="73"/>
      <c r="MZW17" s="73"/>
      <c r="MZX17" s="73"/>
      <c r="MZY17" s="73"/>
      <c r="MZZ17" s="73"/>
      <c r="NAA17" s="73"/>
      <c r="NAB17" s="73"/>
      <c r="NAC17" s="73"/>
      <c r="NAD17" s="73"/>
      <c r="NAE17" s="73"/>
      <c r="NAF17" s="73"/>
      <c r="NAG17" s="73"/>
      <c r="NAH17" s="73"/>
      <c r="NAI17" s="73"/>
      <c r="NAJ17" s="73"/>
      <c r="NAK17" s="73"/>
      <c r="NAL17" s="73"/>
      <c r="NAM17" s="73"/>
      <c r="NAN17" s="73"/>
      <c r="NAO17" s="73"/>
      <c r="NAP17" s="73"/>
      <c r="NAQ17" s="73"/>
      <c r="NAR17" s="73"/>
      <c r="NAS17" s="73"/>
      <c r="NAT17" s="73"/>
      <c r="NAU17" s="73"/>
      <c r="NAV17" s="73"/>
      <c r="NAW17" s="73"/>
      <c r="NAX17" s="73"/>
      <c r="NAY17" s="73"/>
      <c r="NAZ17" s="73"/>
      <c r="NBA17" s="73"/>
      <c r="NBB17" s="73"/>
      <c r="NBC17" s="73"/>
      <c r="NBD17" s="73"/>
      <c r="NBE17" s="73"/>
      <c r="NBF17" s="73"/>
      <c r="NBG17" s="73"/>
      <c r="NBH17" s="73"/>
      <c r="NBI17" s="73"/>
      <c r="NBJ17" s="73"/>
      <c r="NBK17" s="73"/>
      <c r="NBL17" s="73"/>
      <c r="NBM17" s="73"/>
      <c r="NBN17" s="73"/>
      <c r="NBO17" s="73"/>
      <c r="NBP17" s="73"/>
      <c r="NBQ17" s="73"/>
      <c r="NBR17" s="73"/>
      <c r="NBS17" s="73"/>
      <c r="NBT17" s="73"/>
      <c r="NBU17" s="73"/>
      <c r="NBV17" s="73"/>
      <c r="NBW17" s="73"/>
      <c r="NBX17" s="73"/>
      <c r="NBY17" s="73"/>
      <c r="NBZ17" s="73"/>
      <c r="NCA17" s="73"/>
      <c r="NCB17" s="73"/>
      <c r="NCC17" s="73"/>
      <c r="NCD17" s="73"/>
      <c r="NCE17" s="73"/>
      <c r="NCF17" s="73"/>
      <c r="NCG17" s="73"/>
      <c r="NCH17" s="73"/>
      <c r="NCI17" s="73"/>
      <c r="NCJ17" s="73"/>
      <c r="NCK17" s="73"/>
      <c r="NCL17" s="73"/>
      <c r="NCM17" s="73"/>
      <c r="NCN17" s="73"/>
      <c r="NCO17" s="73"/>
      <c r="NCP17" s="73"/>
      <c r="NCQ17" s="73"/>
      <c r="NCR17" s="73"/>
      <c r="NCS17" s="73"/>
      <c r="NCT17" s="73"/>
      <c r="NCU17" s="73"/>
      <c r="NCV17" s="73"/>
      <c r="NCW17" s="73"/>
      <c r="NCX17" s="73"/>
      <c r="NCY17" s="73"/>
      <c r="NCZ17" s="73"/>
      <c r="NDA17" s="73"/>
      <c r="NDB17" s="73"/>
      <c r="NDC17" s="73"/>
      <c r="NDD17" s="73"/>
      <c r="NDE17" s="73"/>
      <c r="NDF17" s="73"/>
      <c r="NDG17" s="73"/>
      <c r="NDH17" s="73"/>
      <c r="NDI17" s="73"/>
      <c r="NDJ17" s="73"/>
      <c r="NDK17" s="73"/>
      <c r="NDL17" s="73"/>
      <c r="NDM17" s="73"/>
      <c r="NDN17" s="73"/>
      <c r="NDO17" s="73"/>
      <c r="NDP17" s="73"/>
      <c r="NDQ17" s="73"/>
      <c r="NDR17" s="73"/>
      <c r="NDS17" s="73"/>
      <c r="NDT17" s="73"/>
      <c r="NDU17" s="73"/>
      <c r="NDV17" s="73"/>
      <c r="NDW17" s="73"/>
      <c r="NDX17" s="73"/>
      <c r="NDY17" s="73"/>
      <c r="NDZ17" s="73"/>
      <c r="NEA17" s="73"/>
      <c r="NEB17" s="73"/>
      <c r="NEC17" s="73"/>
      <c r="NED17" s="73"/>
      <c r="NEE17" s="73"/>
      <c r="NEF17" s="73"/>
      <c r="NEG17" s="73"/>
      <c r="NEH17" s="73"/>
      <c r="NEI17" s="73"/>
      <c r="NEJ17" s="73"/>
      <c r="NEK17" s="73"/>
      <c r="NEL17" s="73"/>
      <c r="NEM17" s="73"/>
      <c r="NEN17" s="73"/>
      <c r="NEO17" s="73"/>
      <c r="NEP17" s="73"/>
      <c r="NEQ17" s="73"/>
      <c r="NER17" s="73"/>
      <c r="NES17" s="73"/>
      <c r="NET17" s="73"/>
      <c r="NEU17" s="73"/>
      <c r="NEV17" s="73"/>
      <c r="NEW17" s="73"/>
      <c r="NEX17" s="73"/>
      <c r="NEY17" s="73"/>
      <c r="NEZ17" s="73"/>
      <c r="NFA17" s="73"/>
      <c r="NFB17" s="73"/>
      <c r="NFC17" s="73"/>
      <c r="NFD17" s="73"/>
      <c r="NFE17" s="73"/>
      <c r="NFF17" s="73"/>
      <c r="NFG17" s="73"/>
      <c r="NFH17" s="73"/>
      <c r="NFI17" s="73"/>
      <c r="NFJ17" s="73"/>
      <c r="NFK17" s="73"/>
      <c r="NFL17" s="73"/>
      <c r="NFM17" s="73"/>
      <c r="NFN17" s="73"/>
      <c r="NFO17" s="73"/>
      <c r="NFP17" s="73"/>
      <c r="NFQ17" s="73"/>
      <c r="NFR17" s="73"/>
      <c r="NFS17" s="73"/>
      <c r="NFT17" s="73"/>
      <c r="NFU17" s="73"/>
      <c r="NFV17" s="73"/>
      <c r="NFW17" s="73"/>
      <c r="NFX17" s="73"/>
      <c r="NFY17" s="73"/>
      <c r="NFZ17" s="73"/>
      <c r="NGA17" s="73"/>
      <c r="NGB17" s="73"/>
      <c r="NGC17" s="73"/>
      <c r="NGD17" s="73"/>
      <c r="NGE17" s="73"/>
      <c r="NGF17" s="73"/>
      <c r="NGG17" s="73"/>
      <c r="NGH17" s="73"/>
      <c r="NGI17" s="73"/>
      <c r="NGJ17" s="73"/>
      <c r="NGK17" s="73"/>
      <c r="NGL17" s="73"/>
      <c r="NGM17" s="73"/>
      <c r="NGN17" s="73"/>
      <c r="NGO17" s="73"/>
      <c r="NGP17" s="73"/>
      <c r="NGQ17" s="73"/>
      <c r="NGR17" s="73"/>
      <c r="NGS17" s="73"/>
      <c r="NGT17" s="73"/>
      <c r="NGU17" s="73"/>
      <c r="NGV17" s="73"/>
      <c r="NGW17" s="73"/>
      <c r="NGX17" s="73"/>
      <c r="NGY17" s="73"/>
      <c r="NGZ17" s="73"/>
      <c r="NHA17" s="73"/>
      <c r="NHB17" s="73"/>
      <c r="NHC17" s="73"/>
      <c r="NHD17" s="73"/>
      <c r="NHE17" s="73"/>
      <c r="NHF17" s="73"/>
      <c r="NHG17" s="73"/>
      <c r="NHH17" s="73"/>
      <c r="NHI17" s="73"/>
      <c r="NHJ17" s="73"/>
      <c r="NHK17" s="73"/>
      <c r="NHL17" s="73"/>
      <c r="NHM17" s="73"/>
      <c r="NHN17" s="73"/>
      <c r="NHO17" s="73"/>
      <c r="NHP17" s="73"/>
      <c r="NHQ17" s="73"/>
      <c r="NHR17" s="73"/>
      <c r="NHS17" s="73"/>
      <c r="NHT17" s="73"/>
      <c r="NHU17" s="73"/>
      <c r="NHV17" s="73"/>
      <c r="NHW17" s="73"/>
      <c r="NHX17" s="73"/>
      <c r="NHY17" s="73"/>
      <c r="NHZ17" s="73"/>
      <c r="NIA17" s="73"/>
      <c r="NIB17" s="73"/>
      <c r="NIC17" s="73"/>
      <c r="NID17" s="73"/>
      <c r="NIE17" s="73"/>
      <c r="NIF17" s="73"/>
      <c r="NIG17" s="73"/>
      <c r="NIH17" s="73"/>
      <c r="NII17" s="73"/>
      <c r="NIJ17" s="73"/>
      <c r="NIK17" s="73"/>
      <c r="NIL17" s="73"/>
      <c r="NIM17" s="73"/>
      <c r="NIN17" s="73"/>
      <c r="NIO17" s="73"/>
      <c r="NIP17" s="73"/>
      <c r="NIQ17" s="73"/>
      <c r="NIR17" s="73"/>
      <c r="NIS17" s="73"/>
      <c r="NIT17" s="73"/>
      <c r="NIU17" s="73"/>
      <c r="NIV17" s="73"/>
      <c r="NIW17" s="73"/>
      <c r="NIX17" s="73"/>
      <c r="NIY17" s="73"/>
      <c r="NIZ17" s="73"/>
      <c r="NJA17" s="73"/>
      <c r="NJB17" s="73"/>
      <c r="NJC17" s="73"/>
      <c r="NJD17" s="73"/>
      <c r="NJE17" s="73"/>
      <c r="NJF17" s="73"/>
      <c r="NJG17" s="73"/>
      <c r="NJH17" s="73"/>
      <c r="NJI17" s="73"/>
      <c r="NJJ17" s="73"/>
      <c r="NJK17" s="73"/>
      <c r="NJL17" s="73"/>
      <c r="NJM17" s="73"/>
      <c r="NJN17" s="73"/>
      <c r="NJO17" s="73"/>
      <c r="NJP17" s="73"/>
      <c r="NJQ17" s="73"/>
      <c r="NJR17" s="73"/>
      <c r="NJS17" s="73"/>
      <c r="NJT17" s="73"/>
      <c r="NJU17" s="73"/>
      <c r="NJV17" s="73"/>
      <c r="NJW17" s="73"/>
      <c r="NJX17" s="73"/>
      <c r="NJY17" s="73"/>
      <c r="NJZ17" s="73"/>
      <c r="NKA17" s="73"/>
      <c r="NKB17" s="73"/>
      <c r="NKC17" s="73"/>
      <c r="NKD17" s="73"/>
      <c r="NKE17" s="73"/>
      <c r="NKF17" s="73"/>
      <c r="NKG17" s="73"/>
      <c r="NKH17" s="73"/>
      <c r="NKI17" s="73"/>
      <c r="NKJ17" s="73"/>
      <c r="NKK17" s="73"/>
      <c r="NKL17" s="73"/>
      <c r="NKM17" s="73"/>
      <c r="NKN17" s="73"/>
      <c r="NKO17" s="73"/>
      <c r="NKP17" s="73"/>
      <c r="NKQ17" s="73"/>
      <c r="NKR17" s="73"/>
      <c r="NKS17" s="73"/>
      <c r="NKT17" s="73"/>
      <c r="NKU17" s="73"/>
      <c r="NKV17" s="73"/>
      <c r="NKW17" s="73"/>
      <c r="NKX17" s="73"/>
      <c r="NKY17" s="73"/>
      <c r="NKZ17" s="73"/>
      <c r="NLA17" s="73"/>
      <c r="NLB17" s="73"/>
      <c r="NLC17" s="73"/>
      <c r="NLD17" s="73"/>
      <c r="NLE17" s="73"/>
      <c r="NLF17" s="73"/>
      <c r="NLG17" s="73"/>
      <c r="NLH17" s="73"/>
      <c r="NLI17" s="73"/>
      <c r="NLJ17" s="73"/>
      <c r="NLK17" s="73"/>
      <c r="NLL17" s="73"/>
      <c r="NLM17" s="73"/>
      <c r="NLN17" s="73"/>
      <c r="NLO17" s="73"/>
      <c r="NLP17" s="73"/>
      <c r="NLQ17" s="73"/>
      <c r="NLR17" s="73"/>
      <c r="NLS17" s="73"/>
      <c r="NLT17" s="73"/>
      <c r="NLU17" s="73"/>
      <c r="NLV17" s="73"/>
      <c r="NLW17" s="73"/>
      <c r="NLX17" s="73"/>
      <c r="NLY17" s="73"/>
      <c r="NLZ17" s="73"/>
      <c r="NMA17" s="73"/>
      <c r="NMB17" s="73"/>
      <c r="NMC17" s="73"/>
      <c r="NMD17" s="73"/>
      <c r="NME17" s="73"/>
      <c r="NMF17" s="73"/>
      <c r="NMG17" s="73"/>
      <c r="NMH17" s="73"/>
      <c r="NMI17" s="73"/>
      <c r="NMJ17" s="73"/>
      <c r="NMK17" s="73"/>
      <c r="NML17" s="73"/>
      <c r="NMM17" s="73"/>
      <c r="NMN17" s="73"/>
      <c r="NMO17" s="73"/>
      <c r="NMP17" s="73"/>
      <c r="NMQ17" s="73"/>
      <c r="NMR17" s="73"/>
      <c r="NMS17" s="73"/>
      <c r="NMT17" s="73"/>
      <c r="NMU17" s="73"/>
      <c r="NMV17" s="73"/>
      <c r="NMW17" s="73"/>
      <c r="NMX17" s="73"/>
      <c r="NMY17" s="73"/>
      <c r="NMZ17" s="73"/>
      <c r="NNA17" s="73"/>
      <c r="NNB17" s="73"/>
      <c r="NNC17" s="73"/>
      <c r="NND17" s="73"/>
      <c r="NNE17" s="73"/>
      <c r="NNF17" s="73"/>
      <c r="NNG17" s="73"/>
      <c r="NNH17" s="73"/>
      <c r="NNI17" s="73"/>
      <c r="NNJ17" s="73"/>
      <c r="NNK17" s="73"/>
      <c r="NNL17" s="73"/>
      <c r="NNM17" s="73"/>
      <c r="NNN17" s="73"/>
      <c r="NNO17" s="73"/>
      <c r="NNP17" s="73"/>
      <c r="NNQ17" s="73"/>
      <c r="NNR17" s="73"/>
      <c r="NNS17" s="73"/>
      <c r="NNT17" s="73"/>
      <c r="NNU17" s="73"/>
      <c r="NNV17" s="73"/>
      <c r="NNW17" s="73"/>
      <c r="NNX17" s="73"/>
      <c r="NNY17" s="73"/>
      <c r="NNZ17" s="73"/>
      <c r="NOA17" s="73"/>
      <c r="NOB17" s="73"/>
      <c r="NOC17" s="73"/>
      <c r="NOD17" s="73"/>
      <c r="NOE17" s="73"/>
      <c r="NOF17" s="73"/>
      <c r="NOG17" s="73"/>
      <c r="NOH17" s="73"/>
      <c r="NOI17" s="73"/>
      <c r="NOJ17" s="73"/>
      <c r="NOK17" s="73"/>
      <c r="NOL17" s="73"/>
      <c r="NOM17" s="73"/>
      <c r="NON17" s="73"/>
      <c r="NOO17" s="73"/>
      <c r="NOP17" s="73"/>
      <c r="NOQ17" s="73"/>
      <c r="NOR17" s="73"/>
      <c r="NOS17" s="73"/>
      <c r="NOT17" s="73"/>
      <c r="NOU17" s="73"/>
      <c r="NOV17" s="73"/>
      <c r="NOW17" s="73"/>
      <c r="NOX17" s="73"/>
      <c r="NOY17" s="73"/>
      <c r="NOZ17" s="73"/>
      <c r="NPA17" s="73"/>
      <c r="NPB17" s="73"/>
      <c r="NPC17" s="73"/>
      <c r="NPD17" s="73"/>
      <c r="NPE17" s="73"/>
      <c r="NPF17" s="73"/>
      <c r="NPG17" s="73"/>
      <c r="NPH17" s="73"/>
      <c r="NPI17" s="73"/>
      <c r="NPJ17" s="73"/>
      <c r="NPK17" s="73"/>
      <c r="NPL17" s="73"/>
      <c r="NPM17" s="73"/>
      <c r="NPN17" s="73"/>
      <c r="NPO17" s="73"/>
      <c r="NPP17" s="73"/>
      <c r="NPQ17" s="73"/>
      <c r="NPR17" s="73"/>
      <c r="NPS17" s="73"/>
      <c r="NPT17" s="73"/>
      <c r="NPU17" s="73"/>
      <c r="NPV17" s="73"/>
      <c r="NPW17" s="73"/>
      <c r="NPX17" s="73"/>
      <c r="NPY17" s="73"/>
      <c r="NPZ17" s="73"/>
      <c r="NQA17" s="73"/>
      <c r="NQB17" s="73"/>
      <c r="NQC17" s="73"/>
      <c r="NQD17" s="73"/>
      <c r="NQE17" s="73"/>
      <c r="NQF17" s="73"/>
      <c r="NQG17" s="73"/>
      <c r="NQH17" s="73"/>
      <c r="NQI17" s="73"/>
      <c r="NQJ17" s="73"/>
      <c r="NQK17" s="73"/>
      <c r="NQL17" s="73"/>
      <c r="NQM17" s="73"/>
      <c r="NQN17" s="73"/>
      <c r="NQO17" s="73"/>
      <c r="NQP17" s="73"/>
      <c r="NQQ17" s="73"/>
      <c r="NQR17" s="73"/>
      <c r="NQS17" s="73"/>
      <c r="NQT17" s="73"/>
      <c r="NQU17" s="73"/>
      <c r="NQV17" s="73"/>
      <c r="NQW17" s="73"/>
      <c r="NQX17" s="73"/>
      <c r="NQY17" s="73"/>
      <c r="NQZ17" s="73"/>
      <c r="NRA17" s="73"/>
      <c r="NRB17" s="73"/>
      <c r="NRC17" s="73"/>
      <c r="NRD17" s="73"/>
      <c r="NRE17" s="73"/>
      <c r="NRF17" s="73"/>
      <c r="NRG17" s="73"/>
      <c r="NRH17" s="73"/>
      <c r="NRI17" s="73"/>
      <c r="NRJ17" s="73"/>
      <c r="NRK17" s="73"/>
      <c r="NRL17" s="73"/>
      <c r="NRM17" s="73"/>
      <c r="NRN17" s="73"/>
      <c r="NRO17" s="73"/>
      <c r="NRP17" s="73"/>
      <c r="NRQ17" s="73"/>
      <c r="NRR17" s="73"/>
      <c r="NRS17" s="73"/>
      <c r="NRT17" s="73"/>
      <c r="NRU17" s="73"/>
      <c r="NRV17" s="73"/>
      <c r="NRW17" s="73"/>
      <c r="NRX17" s="73"/>
      <c r="NRY17" s="73"/>
      <c r="NRZ17" s="73"/>
      <c r="NSA17" s="73"/>
      <c r="NSB17" s="73"/>
      <c r="NSC17" s="73"/>
      <c r="NSD17" s="73"/>
      <c r="NSE17" s="73"/>
      <c r="NSF17" s="73"/>
      <c r="NSG17" s="73"/>
      <c r="NSH17" s="73"/>
      <c r="NSI17" s="73"/>
      <c r="NSJ17" s="73"/>
      <c r="NSK17" s="73"/>
      <c r="NSL17" s="73"/>
      <c r="NSM17" s="73"/>
      <c r="NSN17" s="73"/>
      <c r="NSO17" s="73"/>
      <c r="NSP17" s="73"/>
      <c r="NSQ17" s="73"/>
      <c r="NSR17" s="73"/>
      <c r="NSS17" s="73"/>
      <c r="NST17" s="73"/>
      <c r="NSU17" s="73"/>
      <c r="NSV17" s="73"/>
      <c r="NSW17" s="73"/>
      <c r="NSX17" s="73"/>
      <c r="NSY17" s="73"/>
      <c r="NSZ17" s="73"/>
      <c r="NTA17" s="73"/>
      <c r="NTB17" s="73"/>
      <c r="NTC17" s="73"/>
      <c r="NTD17" s="73"/>
      <c r="NTE17" s="73"/>
      <c r="NTF17" s="73"/>
      <c r="NTG17" s="73"/>
      <c r="NTH17" s="73"/>
      <c r="NTI17" s="73"/>
      <c r="NTJ17" s="73"/>
      <c r="NTK17" s="73"/>
      <c r="NTL17" s="73"/>
      <c r="NTM17" s="73"/>
      <c r="NTN17" s="73"/>
      <c r="NTO17" s="73"/>
      <c r="NTP17" s="73"/>
      <c r="NTQ17" s="73"/>
      <c r="NTR17" s="73"/>
      <c r="NTS17" s="73"/>
      <c r="NTT17" s="73"/>
      <c r="NTU17" s="73"/>
      <c r="NTV17" s="73"/>
      <c r="NTW17" s="73"/>
      <c r="NTX17" s="73"/>
      <c r="NTY17" s="73"/>
      <c r="NTZ17" s="73"/>
      <c r="NUA17" s="73"/>
      <c r="NUB17" s="73"/>
      <c r="NUC17" s="73"/>
      <c r="NUD17" s="73"/>
      <c r="NUE17" s="73"/>
      <c r="NUF17" s="73"/>
      <c r="NUG17" s="73"/>
      <c r="NUH17" s="73"/>
      <c r="NUI17" s="73"/>
      <c r="NUJ17" s="73"/>
      <c r="NUK17" s="73"/>
      <c r="NUL17" s="73"/>
      <c r="NUM17" s="73"/>
      <c r="NUN17" s="73"/>
      <c r="NUO17" s="73"/>
      <c r="NUP17" s="73"/>
      <c r="NUQ17" s="73"/>
      <c r="NUR17" s="73"/>
      <c r="NUS17" s="73"/>
      <c r="NUT17" s="73"/>
      <c r="NUU17" s="73"/>
      <c r="NUV17" s="73"/>
      <c r="NUW17" s="73"/>
      <c r="NUX17" s="73"/>
      <c r="NUY17" s="73"/>
      <c r="NUZ17" s="73"/>
      <c r="NVA17" s="73"/>
      <c r="NVB17" s="73"/>
      <c r="NVC17" s="73"/>
      <c r="NVD17" s="73"/>
      <c r="NVE17" s="73"/>
      <c r="NVF17" s="73"/>
      <c r="NVG17" s="73"/>
      <c r="NVH17" s="73"/>
      <c r="NVI17" s="73"/>
      <c r="NVJ17" s="73"/>
      <c r="NVK17" s="73"/>
      <c r="NVL17" s="73"/>
      <c r="NVM17" s="73"/>
      <c r="NVN17" s="73"/>
      <c r="NVO17" s="73"/>
      <c r="NVP17" s="73"/>
      <c r="NVQ17" s="73"/>
      <c r="NVR17" s="73"/>
      <c r="NVS17" s="73"/>
      <c r="NVT17" s="73"/>
      <c r="NVU17" s="73"/>
      <c r="NVV17" s="73"/>
      <c r="NVW17" s="73"/>
      <c r="NVX17" s="73"/>
      <c r="NVY17" s="73"/>
      <c r="NVZ17" s="73"/>
      <c r="NWA17" s="73"/>
      <c r="NWB17" s="73"/>
      <c r="NWC17" s="73"/>
      <c r="NWD17" s="73"/>
      <c r="NWE17" s="73"/>
      <c r="NWF17" s="73"/>
      <c r="NWG17" s="73"/>
      <c r="NWH17" s="73"/>
      <c r="NWI17" s="73"/>
      <c r="NWJ17" s="73"/>
      <c r="NWK17" s="73"/>
      <c r="NWL17" s="73"/>
      <c r="NWM17" s="73"/>
      <c r="NWN17" s="73"/>
      <c r="NWO17" s="73"/>
      <c r="NWP17" s="73"/>
      <c r="NWQ17" s="73"/>
      <c r="NWR17" s="73"/>
      <c r="NWS17" s="73"/>
      <c r="NWT17" s="73"/>
      <c r="NWU17" s="73"/>
      <c r="NWV17" s="73"/>
      <c r="NWW17" s="73"/>
      <c r="NWX17" s="73"/>
      <c r="NWY17" s="73"/>
      <c r="NWZ17" s="73"/>
      <c r="NXA17" s="73"/>
      <c r="NXB17" s="73"/>
      <c r="NXC17" s="73"/>
      <c r="NXD17" s="73"/>
      <c r="NXE17" s="73"/>
      <c r="NXF17" s="73"/>
      <c r="NXG17" s="73"/>
      <c r="NXH17" s="73"/>
      <c r="NXI17" s="73"/>
      <c r="NXJ17" s="73"/>
      <c r="NXK17" s="73"/>
      <c r="NXL17" s="73"/>
      <c r="NXM17" s="73"/>
      <c r="NXN17" s="73"/>
      <c r="NXO17" s="73"/>
      <c r="NXP17" s="73"/>
      <c r="NXQ17" s="73"/>
      <c r="NXR17" s="73"/>
      <c r="NXS17" s="73"/>
      <c r="NXT17" s="73"/>
      <c r="NXU17" s="73"/>
      <c r="NXV17" s="73"/>
      <c r="NXW17" s="73"/>
      <c r="NXX17" s="73"/>
      <c r="NXY17" s="73"/>
      <c r="NXZ17" s="73"/>
      <c r="NYA17" s="73"/>
      <c r="NYB17" s="73"/>
      <c r="NYC17" s="73"/>
      <c r="NYD17" s="73"/>
      <c r="NYE17" s="73"/>
      <c r="NYF17" s="73"/>
      <c r="NYG17" s="73"/>
      <c r="NYH17" s="73"/>
      <c r="NYI17" s="73"/>
      <c r="NYJ17" s="73"/>
      <c r="NYK17" s="73"/>
      <c r="NYL17" s="73"/>
      <c r="NYM17" s="73"/>
      <c r="NYN17" s="73"/>
      <c r="NYO17" s="73"/>
      <c r="NYP17" s="73"/>
      <c r="NYQ17" s="73"/>
      <c r="NYR17" s="73"/>
      <c r="NYS17" s="73"/>
      <c r="NYT17" s="73"/>
      <c r="NYU17" s="73"/>
      <c r="NYV17" s="73"/>
      <c r="NYW17" s="73"/>
      <c r="NYX17" s="73"/>
      <c r="NYY17" s="73"/>
      <c r="NYZ17" s="73"/>
      <c r="NZA17" s="73"/>
      <c r="NZB17" s="73"/>
      <c r="NZC17" s="73"/>
      <c r="NZD17" s="73"/>
      <c r="NZE17" s="73"/>
      <c r="NZF17" s="73"/>
      <c r="NZG17" s="73"/>
      <c r="NZH17" s="73"/>
      <c r="NZI17" s="73"/>
      <c r="NZJ17" s="73"/>
      <c r="NZK17" s="73"/>
      <c r="NZL17" s="73"/>
      <c r="NZM17" s="73"/>
      <c r="NZN17" s="73"/>
      <c r="NZO17" s="73"/>
      <c r="NZP17" s="73"/>
      <c r="NZQ17" s="73"/>
      <c r="NZR17" s="73"/>
      <c r="NZS17" s="73"/>
      <c r="NZT17" s="73"/>
      <c r="NZU17" s="73"/>
      <c r="NZV17" s="73"/>
      <c r="NZW17" s="73"/>
      <c r="NZX17" s="73"/>
      <c r="NZY17" s="73"/>
      <c r="NZZ17" s="73"/>
      <c r="OAA17" s="73"/>
      <c r="OAB17" s="73"/>
      <c r="OAC17" s="73"/>
      <c r="OAD17" s="73"/>
      <c r="OAE17" s="73"/>
      <c r="OAF17" s="73"/>
      <c r="OAG17" s="73"/>
      <c r="OAH17" s="73"/>
      <c r="OAI17" s="73"/>
      <c r="OAJ17" s="73"/>
      <c r="OAK17" s="73"/>
      <c r="OAL17" s="73"/>
      <c r="OAM17" s="73"/>
      <c r="OAN17" s="73"/>
      <c r="OAO17" s="73"/>
      <c r="OAP17" s="73"/>
      <c r="OAQ17" s="73"/>
      <c r="OAR17" s="73"/>
      <c r="OAS17" s="73"/>
      <c r="OAT17" s="73"/>
      <c r="OAU17" s="73"/>
      <c r="OAV17" s="73"/>
      <c r="OAW17" s="73"/>
      <c r="OAX17" s="73"/>
      <c r="OAY17" s="73"/>
      <c r="OAZ17" s="73"/>
      <c r="OBA17" s="73"/>
      <c r="OBB17" s="73"/>
      <c r="OBC17" s="73"/>
      <c r="OBD17" s="73"/>
      <c r="OBE17" s="73"/>
      <c r="OBF17" s="73"/>
      <c r="OBG17" s="73"/>
      <c r="OBH17" s="73"/>
      <c r="OBI17" s="73"/>
      <c r="OBJ17" s="73"/>
      <c r="OBK17" s="73"/>
      <c r="OBL17" s="73"/>
      <c r="OBM17" s="73"/>
      <c r="OBN17" s="73"/>
      <c r="OBO17" s="73"/>
      <c r="OBP17" s="73"/>
      <c r="OBQ17" s="73"/>
      <c r="OBR17" s="73"/>
      <c r="OBS17" s="73"/>
      <c r="OBT17" s="73"/>
      <c r="OBU17" s="73"/>
      <c r="OBV17" s="73"/>
      <c r="OBW17" s="73"/>
      <c r="OBX17" s="73"/>
      <c r="OBY17" s="73"/>
      <c r="OBZ17" s="73"/>
      <c r="OCA17" s="73"/>
      <c r="OCB17" s="73"/>
      <c r="OCC17" s="73"/>
      <c r="OCD17" s="73"/>
      <c r="OCE17" s="73"/>
      <c r="OCF17" s="73"/>
      <c r="OCG17" s="73"/>
      <c r="OCH17" s="73"/>
      <c r="OCI17" s="73"/>
      <c r="OCJ17" s="73"/>
      <c r="OCK17" s="73"/>
      <c r="OCL17" s="73"/>
      <c r="OCM17" s="73"/>
      <c r="OCN17" s="73"/>
      <c r="OCO17" s="73"/>
      <c r="OCP17" s="73"/>
      <c r="OCQ17" s="73"/>
      <c r="OCR17" s="73"/>
      <c r="OCS17" s="73"/>
      <c r="OCT17" s="73"/>
      <c r="OCU17" s="73"/>
      <c r="OCV17" s="73"/>
      <c r="OCW17" s="73"/>
      <c r="OCX17" s="73"/>
      <c r="OCY17" s="73"/>
      <c r="OCZ17" s="73"/>
      <c r="ODA17" s="73"/>
      <c r="ODB17" s="73"/>
      <c r="ODC17" s="73"/>
      <c r="ODD17" s="73"/>
      <c r="ODE17" s="73"/>
      <c r="ODF17" s="73"/>
      <c r="ODG17" s="73"/>
      <c r="ODH17" s="73"/>
      <c r="ODI17" s="73"/>
      <c r="ODJ17" s="73"/>
      <c r="ODK17" s="73"/>
      <c r="ODL17" s="73"/>
      <c r="ODM17" s="73"/>
      <c r="ODN17" s="73"/>
      <c r="ODO17" s="73"/>
      <c r="ODP17" s="73"/>
      <c r="ODQ17" s="73"/>
      <c r="ODR17" s="73"/>
      <c r="ODS17" s="73"/>
      <c r="ODT17" s="73"/>
      <c r="ODU17" s="73"/>
      <c r="ODV17" s="73"/>
      <c r="ODW17" s="73"/>
      <c r="ODX17" s="73"/>
      <c r="ODY17" s="73"/>
      <c r="ODZ17" s="73"/>
      <c r="OEA17" s="73"/>
      <c r="OEB17" s="73"/>
      <c r="OEC17" s="73"/>
      <c r="OED17" s="73"/>
      <c r="OEE17" s="73"/>
      <c r="OEF17" s="73"/>
      <c r="OEG17" s="73"/>
      <c r="OEH17" s="73"/>
      <c r="OEI17" s="73"/>
      <c r="OEJ17" s="73"/>
      <c r="OEK17" s="73"/>
      <c r="OEL17" s="73"/>
      <c r="OEM17" s="73"/>
      <c r="OEN17" s="73"/>
      <c r="OEO17" s="73"/>
      <c r="OEP17" s="73"/>
      <c r="OEQ17" s="73"/>
      <c r="OER17" s="73"/>
      <c r="OES17" s="73"/>
      <c r="OET17" s="73"/>
      <c r="OEU17" s="73"/>
      <c r="OEV17" s="73"/>
      <c r="OEW17" s="73"/>
      <c r="OEX17" s="73"/>
      <c r="OEY17" s="73"/>
      <c r="OEZ17" s="73"/>
      <c r="OFA17" s="73"/>
      <c r="OFB17" s="73"/>
      <c r="OFC17" s="73"/>
      <c r="OFD17" s="73"/>
      <c r="OFE17" s="73"/>
      <c r="OFF17" s="73"/>
      <c r="OFG17" s="73"/>
      <c r="OFH17" s="73"/>
      <c r="OFI17" s="73"/>
      <c r="OFJ17" s="73"/>
      <c r="OFK17" s="73"/>
      <c r="OFL17" s="73"/>
      <c r="OFM17" s="73"/>
      <c r="OFN17" s="73"/>
      <c r="OFO17" s="73"/>
      <c r="OFP17" s="73"/>
      <c r="OFQ17" s="73"/>
      <c r="OFR17" s="73"/>
      <c r="OFS17" s="73"/>
      <c r="OFT17" s="73"/>
      <c r="OFU17" s="73"/>
      <c r="OFV17" s="73"/>
      <c r="OFW17" s="73"/>
      <c r="OFX17" s="73"/>
      <c r="OFY17" s="73"/>
      <c r="OFZ17" s="73"/>
      <c r="OGA17" s="73"/>
      <c r="OGB17" s="73"/>
      <c r="OGC17" s="73"/>
      <c r="OGD17" s="73"/>
      <c r="OGE17" s="73"/>
      <c r="OGF17" s="73"/>
      <c r="OGG17" s="73"/>
      <c r="OGH17" s="73"/>
      <c r="OGI17" s="73"/>
      <c r="OGJ17" s="73"/>
      <c r="OGK17" s="73"/>
      <c r="OGL17" s="73"/>
      <c r="OGM17" s="73"/>
      <c r="OGN17" s="73"/>
      <c r="OGO17" s="73"/>
      <c r="OGP17" s="73"/>
      <c r="OGQ17" s="73"/>
      <c r="OGR17" s="73"/>
      <c r="OGS17" s="73"/>
      <c r="OGT17" s="73"/>
      <c r="OGU17" s="73"/>
      <c r="OGV17" s="73"/>
      <c r="OGW17" s="73"/>
      <c r="OGX17" s="73"/>
      <c r="OGY17" s="73"/>
      <c r="OGZ17" s="73"/>
      <c r="OHA17" s="73"/>
      <c r="OHB17" s="73"/>
      <c r="OHC17" s="73"/>
      <c r="OHD17" s="73"/>
      <c r="OHE17" s="73"/>
      <c r="OHF17" s="73"/>
      <c r="OHG17" s="73"/>
      <c r="OHH17" s="73"/>
      <c r="OHI17" s="73"/>
      <c r="OHJ17" s="73"/>
      <c r="OHK17" s="73"/>
      <c r="OHL17" s="73"/>
      <c r="OHM17" s="73"/>
      <c r="OHN17" s="73"/>
      <c r="OHO17" s="73"/>
      <c r="OHP17" s="73"/>
      <c r="OHQ17" s="73"/>
      <c r="OHR17" s="73"/>
      <c r="OHS17" s="73"/>
      <c r="OHT17" s="73"/>
      <c r="OHU17" s="73"/>
      <c r="OHV17" s="73"/>
      <c r="OHW17" s="73"/>
      <c r="OHX17" s="73"/>
      <c r="OHY17" s="73"/>
      <c r="OHZ17" s="73"/>
      <c r="OIA17" s="73"/>
      <c r="OIB17" s="73"/>
      <c r="OIC17" s="73"/>
      <c r="OID17" s="73"/>
      <c r="OIE17" s="73"/>
      <c r="OIF17" s="73"/>
      <c r="OIG17" s="73"/>
      <c r="OIH17" s="73"/>
      <c r="OII17" s="73"/>
      <c r="OIJ17" s="73"/>
      <c r="OIK17" s="73"/>
      <c r="OIL17" s="73"/>
      <c r="OIM17" s="73"/>
      <c r="OIN17" s="73"/>
      <c r="OIO17" s="73"/>
      <c r="OIP17" s="73"/>
      <c r="OIQ17" s="73"/>
      <c r="OIR17" s="73"/>
      <c r="OIS17" s="73"/>
      <c r="OIT17" s="73"/>
      <c r="OIU17" s="73"/>
      <c r="OIV17" s="73"/>
      <c r="OIW17" s="73"/>
      <c r="OIX17" s="73"/>
      <c r="OIY17" s="73"/>
      <c r="OIZ17" s="73"/>
      <c r="OJA17" s="73"/>
      <c r="OJB17" s="73"/>
      <c r="OJC17" s="73"/>
      <c r="OJD17" s="73"/>
      <c r="OJE17" s="73"/>
      <c r="OJF17" s="73"/>
      <c r="OJG17" s="73"/>
      <c r="OJH17" s="73"/>
      <c r="OJI17" s="73"/>
      <c r="OJJ17" s="73"/>
      <c r="OJK17" s="73"/>
      <c r="OJL17" s="73"/>
      <c r="OJM17" s="73"/>
      <c r="OJN17" s="73"/>
      <c r="OJO17" s="73"/>
      <c r="OJP17" s="73"/>
      <c r="OJQ17" s="73"/>
      <c r="OJR17" s="73"/>
      <c r="OJS17" s="73"/>
      <c r="OJT17" s="73"/>
      <c r="OJU17" s="73"/>
      <c r="OJV17" s="73"/>
      <c r="OJW17" s="73"/>
      <c r="OJX17" s="73"/>
      <c r="OJY17" s="73"/>
      <c r="OJZ17" s="73"/>
      <c r="OKA17" s="73"/>
      <c r="OKB17" s="73"/>
      <c r="OKC17" s="73"/>
      <c r="OKD17" s="73"/>
      <c r="OKE17" s="73"/>
      <c r="OKF17" s="73"/>
      <c r="OKG17" s="73"/>
      <c r="OKH17" s="73"/>
      <c r="OKI17" s="73"/>
      <c r="OKJ17" s="73"/>
      <c r="OKK17" s="73"/>
      <c r="OKL17" s="73"/>
      <c r="OKM17" s="73"/>
      <c r="OKN17" s="73"/>
      <c r="OKO17" s="73"/>
      <c r="OKP17" s="73"/>
      <c r="OKQ17" s="73"/>
      <c r="OKR17" s="73"/>
      <c r="OKS17" s="73"/>
      <c r="OKT17" s="73"/>
      <c r="OKU17" s="73"/>
      <c r="OKV17" s="73"/>
      <c r="OKW17" s="73"/>
      <c r="OKX17" s="73"/>
      <c r="OKY17" s="73"/>
      <c r="OKZ17" s="73"/>
      <c r="OLA17" s="73"/>
      <c r="OLB17" s="73"/>
      <c r="OLC17" s="73"/>
      <c r="OLD17" s="73"/>
      <c r="OLE17" s="73"/>
      <c r="OLF17" s="73"/>
      <c r="OLG17" s="73"/>
      <c r="OLH17" s="73"/>
      <c r="OLI17" s="73"/>
      <c r="OLJ17" s="73"/>
      <c r="OLK17" s="73"/>
      <c r="OLL17" s="73"/>
      <c r="OLM17" s="73"/>
      <c r="OLN17" s="73"/>
      <c r="OLO17" s="73"/>
      <c r="OLP17" s="73"/>
      <c r="OLQ17" s="73"/>
      <c r="OLR17" s="73"/>
      <c r="OLS17" s="73"/>
      <c r="OLT17" s="73"/>
      <c r="OLU17" s="73"/>
      <c r="OLV17" s="73"/>
      <c r="OLW17" s="73"/>
      <c r="OLX17" s="73"/>
      <c r="OLY17" s="73"/>
      <c r="OLZ17" s="73"/>
      <c r="OMA17" s="73"/>
      <c r="OMB17" s="73"/>
      <c r="OMC17" s="73"/>
      <c r="OMD17" s="73"/>
      <c r="OME17" s="73"/>
      <c r="OMF17" s="73"/>
      <c r="OMG17" s="73"/>
      <c r="OMH17" s="73"/>
      <c r="OMI17" s="73"/>
      <c r="OMJ17" s="73"/>
      <c r="OMK17" s="73"/>
      <c r="OML17" s="73"/>
      <c r="OMM17" s="73"/>
      <c r="OMN17" s="73"/>
      <c r="OMO17" s="73"/>
      <c r="OMP17" s="73"/>
      <c r="OMQ17" s="73"/>
      <c r="OMR17" s="73"/>
      <c r="OMS17" s="73"/>
      <c r="OMT17" s="73"/>
      <c r="OMU17" s="73"/>
      <c r="OMV17" s="73"/>
      <c r="OMW17" s="73"/>
      <c r="OMX17" s="73"/>
      <c r="OMY17" s="73"/>
      <c r="OMZ17" s="73"/>
      <c r="ONA17" s="73"/>
      <c r="ONB17" s="73"/>
      <c r="ONC17" s="73"/>
      <c r="OND17" s="73"/>
      <c r="ONE17" s="73"/>
      <c r="ONF17" s="73"/>
      <c r="ONG17" s="73"/>
      <c r="ONH17" s="73"/>
      <c r="ONI17" s="73"/>
      <c r="ONJ17" s="73"/>
      <c r="ONK17" s="73"/>
      <c r="ONL17" s="73"/>
      <c r="ONM17" s="73"/>
      <c r="ONN17" s="73"/>
      <c r="ONO17" s="73"/>
      <c r="ONP17" s="73"/>
      <c r="ONQ17" s="73"/>
      <c r="ONR17" s="73"/>
      <c r="ONS17" s="73"/>
      <c r="ONT17" s="73"/>
      <c r="ONU17" s="73"/>
      <c r="ONV17" s="73"/>
      <c r="ONW17" s="73"/>
      <c r="ONX17" s="73"/>
      <c r="ONY17" s="73"/>
      <c r="ONZ17" s="73"/>
      <c r="OOA17" s="73"/>
      <c r="OOB17" s="73"/>
      <c r="OOC17" s="73"/>
      <c r="OOD17" s="73"/>
      <c r="OOE17" s="73"/>
      <c r="OOF17" s="73"/>
      <c r="OOG17" s="73"/>
      <c r="OOH17" s="73"/>
      <c r="OOI17" s="73"/>
      <c r="OOJ17" s="73"/>
      <c r="OOK17" s="73"/>
      <c r="OOL17" s="73"/>
      <c r="OOM17" s="73"/>
      <c r="OON17" s="73"/>
      <c r="OOO17" s="73"/>
      <c r="OOP17" s="73"/>
      <c r="OOQ17" s="73"/>
      <c r="OOR17" s="73"/>
      <c r="OOS17" s="73"/>
      <c r="OOT17" s="73"/>
      <c r="OOU17" s="73"/>
      <c r="OOV17" s="73"/>
      <c r="OOW17" s="73"/>
      <c r="OOX17" s="73"/>
      <c r="OOY17" s="73"/>
      <c r="OOZ17" s="73"/>
      <c r="OPA17" s="73"/>
      <c r="OPB17" s="73"/>
      <c r="OPC17" s="73"/>
      <c r="OPD17" s="73"/>
      <c r="OPE17" s="73"/>
      <c r="OPF17" s="73"/>
      <c r="OPG17" s="73"/>
      <c r="OPH17" s="73"/>
      <c r="OPI17" s="73"/>
      <c r="OPJ17" s="73"/>
      <c r="OPK17" s="73"/>
      <c r="OPL17" s="73"/>
      <c r="OPM17" s="73"/>
      <c r="OPN17" s="73"/>
      <c r="OPO17" s="73"/>
      <c r="OPP17" s="73"/>
      <c r="OPQ17" s="73"/>
      <c r="OPR17" s="73"/>
      <c r="OPS17" s="73"/>
      <c r="OPT17" s="73"/>
      <c r="OPU17" s="73"/>
      <c r="OPV17" s="73"/>
      <c r="OPW17" s="73"/>
      <c r="OPX17" s="73"/>
      <c r="OPY17" s="73"/>
      <c r="OPZ17" s="73"/>
      <c r="OQA17" s="73"/>
      <c r="OQB17" s="73"/>
      <c r="OQC17" s="73"/>
      <c r="OQD17" s="73"/>
      <c r="OQE17" s="73"/>
      <c r="OQF17" s="73"/>
      <c r="OQG17" s="73"/>
      <c r="OQH17" s="73"/>
      <c r="OQI17" s="73"/>
      <c r="OQJ17" s="73"/>
      <c r="OQK17" s="73"/>
      <c r="OQL17" s="73"/>
      <c r="OQM17" s="73"/>
      <c r="OQN17" s="73"/>
      <c r="OQO17" s="73"/>
      <c r="OQP17" s="73"/>
      <c r="OQQ17" s="73"/>
      <c r="OQR17" s="73"/>
      <c r="OQS17" s="73"/>
      <c r="OQT17" s="73"/>
      <c r="OQU17" s="73"/>
      <c r="OQV17" s="73"/>
      <c r="OQW17" s="73"/>
      <c r="OQX17" s="73"/>
      <c r="OQY17" s="73"/>
      <c r="OQZ17" s="73"/>
      <c r="ORA17" s="73"/>
      <c r="ORB17" s="73"/>
      <c r="ORC17" s="73"/>
      <c r="ORD17" s="73"/>
      <c r="ORE17" s="73"/>
      <c r="ORF17" s="73"/>
      <c r="ORG17" s="73"/>
      <c r="ORH17" s="73"/>
      <c r="ORI17" s="73"/>
      <c r="ORJ17" s="73"/>
      <c r="ORK17" s="73"/>
      <c r="ORL17" s="73"/>
      <c r="ORM17" s="73"/>
      <c r="ORN17" s="73"/>
      <c r="ORO17" s="73"/>
      <c r="ORP17" s="73"/>
      <c r="ORQ17" s="73"/>
      <c r="ORR17" s="73"/>
      <c r="ORS17" s="73"/>
      <c r="ORT17" s="73"/>
      <c r="ORU17" s="73"/>
      <c r="ORV17" s="73"/>
      <c r="ORW17" s="73"/>
      <c r="ORX17" s="73"/>
      <c r="ORY17" s="73"/>
      <c r="ORZ17" s="73"/>
      <c r="OSA17" s="73"/>
      <c r="OSB17" s="73"/>
      <c r="OSC17" s="73"/>
      <c r="OSD17" s="73"/>
      <c r="OSE17" s="73"/>
      <c r="OSF17" s="73"/>
      <c r="OSG17" s="73"/>
      <c r="OSH17" s="73"/>
      <c r="OSI17" s="73"/>
      <c r="OSJ17" s="73"/>
      <c r="OSK17" s="73"/>
      <c r="OSL17" s="73"/>
      <c r="OSM17" s="73"/>
      <c r="OSN17" s="73"/>
      <c r="OSO17" s="73"/>
      <c r="OSP17" s="73"/>
      <c r="OSQ17" s="73"/>
      <c r="OSR17" s="73"/>
      <c r="OSS17" s="73"/>
      <c r="OST17" s="73"/>
      <c r="OSU17" s="73"/>
      <c r="OSV17" s="73"/>
      <c r="OSW17" s="73"/>
      <c r="OSX17" s="73"/>
      <c r="OSY17" s="73"/>
      <c r="OSZ17" s="73"/>
      <c r="OTA17" s="73"/>
      <c r="OTB17" s="73"/>
      <c r="OTC17" s="73"/>
      <c r="OTD17" s="73"/>
      <c r="OTE17" s="73"/>
      <c r="OTF17" s="73"/>
      <c r="OTG17" s="73"/>
      <c r="OTH17" s="73"/>
      <c r="OTI17" s="73"/>
      <c r="OTJ17" s="73"/>
      <c r="OTK17" s="73"/>
      <c r="OTL17" s="73"/>
      <c r="OTM17" s="73"/>
      <c r="OTN17" s="73"/>
      <c r="OTO17" s="73"/>
      <c r="OTP17" s="73"/>
      <c r="OTQ17" s="73"/>
      <c r="OTR17" s="73"/>
      <c r="OTS17" s="73"/>
      <c r="OTT17" s="73"/>
      <c r="OTU17" s="73"/>
      <c r="OTV17" s="73"/>
      <c r="OTW17" s="73"/>
      <c r="OTX17" s="73"/>
      <c r="OTY17" s="73"/>
      <c r="OTZ17" s="73"/>
      <c r="OUA17" s="73"/>
      <c r="OUB17" s="73"/>
      <c r="OUC17" s="73"/>
      <c r="OUD17" s="73"/>
      <c r="OUE17" s="73"/>
      <c r="OUF17" s="73"/>
      <c r="OUG17" s="73"/>
      <c r="OUH17" s="73"/>
      <c r="OUI17" s="73"/>
      <c r="OUJ17" s="73"/>
      <c r="OUK17" s="73"/>
      <c r="OUL17" s="73"/>
      <c r="OUM17" s="73"/>
      <c r="OUN17" s="73"/>
      <c r="OUO17" s="73"/>
      <c r="OUP17" s="73"/>
      <c r="OUQ17" s="73"/>
      <c r="OUR17" s="73"/>
      <c r="OUS17" s="73"/>
      <c r="OUT17" s="73"/>
      <c r="OUU17" s="73"/>
      <c r="OUV17" s="73"/>
      <c r="OUW17" s="73"/>
      <c r="OUX17" s="73"/>
      <c r="OUY17" s="73"/>
      <c r="OUZ17" s="73"/>
      <c r="OVA17" s="73"/>
      <c r="OVB17" s="73"/>
      <c r="OVC17" s="73"/>
      <c r="OVD17" s="73"/>
      <c r="OVE17" s="73"/>
      <c r="OVF17" s="73"/>
      <c r="OVG17" s="73"/>
      <c r="OVH17" s="73"/>
      <c r="OVI17" s="73"/>
      <c r="OVJ17" s="73"/>
      <c r="OVK17" s="73"/>
      <c r="OVL17" s="73"/>
      <c r="OVM17" s="73"/>
      <c r="OVN17" s="73"/>
      <c r="OVO17" s="73"/>
      <c r="OVP17" s="73"/>
      <c r="OVQ17" s="73"/>
      <c r="OVR17" s="73"/>
      <c r="OVS17" s="73"/>
      <c r="OVT17" s="73"/>
      <c r="OVU17" s="73"/>
      <c r="OVV17" s="73"/>
      <c r="OVW17" s="73"/>
      <c r="OVX17" s="73"/>
      <c r="OVY17" s="73"/>
      <c r="OVZ17" s="73"/>
      <c r="OWA17" s="73"/>
      <c r="OWB17" s="73"/>
      <c r="OWC17" s="73"/>
      <c r="OWD17" s="73"/>
      <c r="OWE17" s="73"/>
      <c r="OWF17" s="73"/>
      <c r="OWG17" s="73"/>
      <c r="OWH17" s="73"/>
      <c r="OWI17" s="73"/>
      <c r="OWJ17" s="73"/>
      <c r="OWK17" s="73"/>
      <c r="OWL17" s="73"/>
      <c r="OWM17" s="73"/>
      <c r="OWN17" s="73"/>
      <c r="OWO17" s="73"/>
      <c r="OWP17" s="73"/>
      <c r="OWQ17" s="73"/>
      <c r="OWR17" s="73"/>
      <c r="OWS17" s="73"/>
      <c r="OWT17" s="73"/>
      <c r="OWU17" s="73"/>
      <c r="OWV17" s="73"/>
      <c r="OWW17" s="73"/>
      <c r="OWX17" s="73"/>
      <c r="OWY17" s="73"/>
      <c r="OWZ17" s="73"/>
      <c r="OXA17" s="73"/>
      <c r="OXB17" s="73"/>
      <c r="OXC17" s="73"/>
      <c r="OXD17" s="73"/>
      <c r="OXE17" s="73"/>
      <c r="OXF17" s="73"/>
      <c r="OXG17" s="73"/>
      <c r="OXH17" s="73"/>
      <c r="OXI17" s="73"/>
      <c r="OXJ17" s="73"/>
      <c r="OXK17" s="73"/>
      <c r="OXL17" s="73"/>
      <c r="OXM17" s="73"/>
      <c r="OXN17" s="73"/>
      <c r="OXO17" s="73"/>
      <c r="OXP17" s="73"/>
      <c r="OXQ17" s="73"/>
      <c r="OXR17" s="73"/>
      <c r="OXS17" s="73"/>
      <c r="OXT17" s="73"/>
      <c r="OXU17" s="73"/>
      <c r="OXV17" s="73"/>
      <c r="OXW17" s="73"/>
      <c r="OXX17" s="73"/>
      <c r="OXY17" s="73"/>
      <c r="OXZ17" s="73"/>
      <c r="OYA17" s="73"/>
      <c r="OYB17" s="73"/>
      <c r="OYC17" s="73"/>
      <c r="OYD17" s="73"/>
      <c r="OYE17" s="73"/>
      <c r="OYF17" s="73"/>
      <c r="OYG17" s="73"/>
      <c r="OYH17" s="73"/>
      <c r="OYI17" s="73"/>
      <c r="OYJ17" s="73"/>
      <c r="OYK17" s="73"/>
      <c r="OYL17" s="73"/>
      <c r="OYM17" s="73"/>
      <c r="OYN17" s="73"/>
      <c r="OYO17" s="73"/>
      <c r="OYP17" s="73"/>
      <c r="OYQ17" s="73"/>
      <c r="OYR17" s="73"/>
      <c r="OYS17" s="73"/>
      <c r="OYT17" s="73"/>
      <c r="OYU17" s="73"/>
      <c r="OYV17" s="73"/>
      <c r="OYW17" s="73"/>
      <c r="OYX17" s="73"/>
      <c r="OYY17" s="73"/>
      <c r="OYZ17" s="73"/>
      <c r="OZA17" s="73"/>
      <c r="OZB17" s="73"/>
      <c r="OZC17" s="73"/>
      <c r="OZD17" s="73"/>
      <c r="OZE17" s="73"/>
      <c r="OZF17" s="73"/>
      <c r="OZG17" s="73"/>
      <c r="OZH17" s="73"/>
      <c r="OZI17" s="73"/>
      <c r="OZJ17" s="73"/>
      <c r="OZK17" s="73"/>
      <c r="OZL17" s="73"/>
      <c r="OZM17" s="73"/>
      <c r="OZN17" s="73"/>
      <c r="OZO17" s="73"/>
      <c r="OZP17" s="73"/>
      <c r="OZQ17" s="73"/>
      <c r="OZR17" s="73"/>
      <c r="OZS17" s="73"/>
      <c r="OZT17" s="73"/>
      <c r="OZU17" s="73"/>
      <c r="OZV17" s="73"/>
      <c r="OZW17" s="73"/>
      <c r="OZX17" s="73"/>
      <c r="OZY17" s="73"/>
      <c r="OZZ17" s="73"/>
      <c r="PAA17" s="73"/>
      <c r="PAB17" s="73"/>
      <c r="PAC17" s="73"/>
      <c r="PAD17" s="73"/>
      <c r="PAE17" s="73"/>
      <c r="PAF17" s="73"/>
      <c r="PAG17" s="73"/>
      <c r="PAH17" s="73"/>
      <c r="PAI17" s="73"/>
      <c r="PAJ17" s="73"/>
      <c r="PAK17" s="73"/>
      <c r="PAL17" s="73"/>
      <c r="PAM17" s="73"/>
      <c r="PAN17" s="73"/>
      <c r="PAO17" s="73"/>
      <c r="PAP17" s="73"/>
      <c r="PAQ17" s="73"/>
      <c r="PAR17" s="73"/>
      <c r="PAS17" s="73"/>
      <c r="PAT17" s="73"/>
      <c r="PAU17" s="73"/>
      <c r="PAV17" s="73"/>
      <c r="PAW17" s="73"/>
      <c r="PAX17" s="73"/>
      <c r="PAY17" s="73"/>
      <c r="PAZ17" s="73"/>
      <c r="PBA17" s="73"/>
      <c r="PBB17" s="73"/>
      <c r="PBC17" s="73"/>
      <c r="PBD17" s="73"/>
      <c r="PBE17" s="73"/>
      <c r="PBF17" s="73"/>
      <c r="PBG17" s="73"/>
      <c r="PBH17" s="73"/>
      <c r="PBI17" s="73"/>
      <c r="PBJ17" s="73"/>
      <c r="PBK17" s="73"/>
      <c r="PBL17" s="73"/>
      <c r="PBM17" s="73"/>
      <c r="PBN17" s="73"/>
      <c r="PBO17" s="73"/>
      <c r="PBP17" s="73"/>
      <c r="PBQ17" s="73"/>
      <c r="PBR17" s="73"/>
      <c r="PBS17" s="73"/>
      <c r="PBT17" s="73"/>
      <c r="PBU17" s="73"/>
      <c r="PBV17" s="73"/>
      <c r="PBW17" s="73"/>
      <c r="PBX17" s="73"/>
      <c r="PBY17" s="73"/>
      <c r="PBZ17" s="73"/>
      <c r="PCA17" s="73"/>
      <c r="PCB17" s="73"/>
      <c r="PCC17" s="73"/>
      <c r="PCD17" s="73"/>
      <c r="PCE17" s="73"/>
      <c r="PCF17" s="73"/>
      <c r="PCG17" s="73"/>
      <c r="PCH17" s="73"/>
      <c r="PCI17" s="73"/>
      <c r="PCJ17" s="73"/>
      <c r="PCK17" s="73"/>
      <c r="PCL17" s="73"/>
      <c r="PCM17" s="73"/>
      <c r="PCN17" s="73"/>
      <c r="PCO17" s="73"/>
      <c r="PCP17" s="73"/>
      <c r="PCQ17" s="73"/>
      <c r="PCR17" s="73"/>
      <c r="PCS17" s="73"/>
      <c r="PCT17" s="73"/>
      <c r="PCU17" s="73"/>
      <c r="PCV17" s="73"/>
      <c r="PCW17" s="73"/>
      <c r="PCX17" s="73"/>
      <c r="PCY17" s="73"/>
      <c r="PCZ17" s="73"/>
      <c r="PDA17" s="73"/>
      <c r="PDB17" s="73"/>
      <c r="PDC17" s="73"/>
      <c r="PDD17" s="73"/>
      <c r="PDE17" s="73"/>
      <c r="PDF17" s="73"/>
      <c r="PDG17" s="73"/>
      <c r="PDH17" s="73"/>
      <c r="PDI17" s="73"/>
      <c r="PDJ17" s="73"/>
      <c r="PDK17" s="73"/>
      <c r="PDL17" s="73"/>
      <c r="PDM17" s="73"/>
      <c r="PDN17" s="73"/>
      <c r="PDO17" s="73"/>
      <c r="PDP17" s="73"/>
      <c r="PDQ17" s="73"/>
      <c r="PDR17" s="73"/>
      <c r="PDS17" s="73"/>
      <c r="PDT17" s="73"/>
      <c r="PDU17" s="73"/>
      <c r="PDV17" s="73"/>
      <c r="PDW17" s="73"/>
      <c r="PDX17" s="73"/>
      <c r="PDY17" s="73"/>
      <c r="PDZ17" s="73"/>
      <c r="PEA17" s="73"/>
      <c r="PEB17" s="73"/>
      <c r="PEC17" s="73"/>
      <c r="PED17" s="73"/>
      <c r="PEE17" s="73"/>
      <c r="PEF17" s="73"/>
      <c r="PEG17" s="73"/>
      <c r="PEH17" s="73"/>
      <c r="PEI17" s="73"/>
      <c r="PEJ17" s="73"/>
      <c r="PEK17" s="73"/>
      <c r="PEL17" s="73"/>
      <c r="PEM17" s="73"/>
      <c r="PEN17" s="73"/>
      <c r="PEO17" s="73"/>
      <c r="PEP17" s="73"/>
      <c r="PEQ17" s="73"/>
      <c r="PER17" s="73"/>
      <c r="PES17" s="73"/>
      <c r="PET17" s="73"/>
      <c r="PEU17" s="73"/>
      <c r="PEV17" s="73"/>
      <c r="PEW17" s="73"/>
      <c r="PEX17" s="73"/>
      <c r="PEY17" s="73"/>
      <c r="PEZ17" s="73"/>
      <c r="PFA17" s="73"/>
      <c r="PFB17" s="73"/>
      <c r="PFC17" s="73"/>
      <c r="PFD17" s="73"/>
      <c r="PFE17" s="73"/>
      <c r="PFF17" s="73"/>
      <c r="PFG17" s="73"/>
      <c r="PFH17" s="73"/>
      <c r="PFI17" s="73"/>
      <c r="PFJ17" s="73"/>
      <c r="PFK17" s="73"/>
      <c r="PFL17" s="73"/>
      <c r="PFM17" s="73"/>
      <c r="PFN17" s="73"/>
      <c r="PFO17" s="73"/>
      <c r="PFP17" s="73"/>
      <c r="PFQ17" s="73"/>
      <c r="PFR17" s="73"/>
      <c r="PFS17" s="73"/>
      <c r="PFT17" s="73"/>
      <c r="PFU17" s="73"/>
      <c r="PFV17" s="73"/>
      <c r="PFW17" s="73"/>
      <c r="PFX17" s="73"/>
      <c r="PFY17" s="73"/>
      <c r="PFZ17" s="73"/>
      <c r="PGA17" s="73"/>
      <c r="PGB17" s="73"/>
      <c r="PGC17" s="73"/>
      <c r="PGD17" s="73"/>
      <c r="PGE17" s="73"/>
      <c r="PGF17" s="73"/>
      <c r="PGG17" s="73"/>
      <c r="PGH17" s="73"/>
      <c r="PGI17" s="73"/>
      <c r="PGJ17" s="73"/>
      <c r="PGK17" s="73"/>
      <c r="PGL17" s="73"/>
      <c r="PGM17" s="73"/>
      <c r="PGN17" s="73"/>
      <c r="PGO17" s="73"/>
      <c r="PGP17" s="73"/>
      <c r="PGQ17" s="73"/>
      <c r="PGR17" s="73"/>
      <c r="PGS17" s="73"/>
      <c r="PGT17" s="73"/>
      <c r="PGU17" s="73"/>
      <c r="PGV17" s="73"/>
      <c r="PGW17" s="73"/>
      <c r="PGX17" s="73"/>
      <c r="PGY17" s="73"/>
      <c r="PGZ17" s="73"/>
      <c r="PHA17" s="73"/>
      <c r="PHB17" s="73"/>
      <c r="PHC17" s="73"/>
      <c r="PHD17" s="73"/>
      <c r="PHE17" s="73"/>
      <c r="PHF17" s="73"/>
      <c r="PHG17" s="73"/>
      <c r="PHH17" s="73"/>
      <c r="PHI17" s="73"/>
      <c r="PHJ17" s="73"/>
      <c r="PHK17" s="73"/>
      <c r="PHL17" s="73"/>
      <c r="PHM17" s="73"/>
      <c r="PHN17" s="73"/>
      <c r="PHO17" s="73"/>
      <c r="PHP17" s="73"/>
      <c r="PHQ17" s="73"/>
      <c r="PHR17" s="73"/>
      <c r="PHS17" s="73"/>
      <c r="PHT17" s="73"/>
      <c r="PHU17" s="73"/>
      <c r="PHV17" s="73"/>
      <c r="PHW17" s="73"/>
      <c r="PHX17" s="73"/>
      <c r="PHY17" s="73"/>
      <c r="PHZ17" s="73"/>
      <c r="PIA17" s="73"/>
      <c r="PIB17" s="73"/>
      <c r="PIC17" s="73"/>
      <c r="PID17" s="73"/>
      <c r="PIE17" s="73"/>
      <c r="PIF17" s="73"/>
      <c r="PIG17" s="73"/>
      <c r="PIH17" s="73"/>
      <c r="PII17" s="73"/>
      <c r="PIJ17" s="73"/>
      <c r="PIK17" s="73"/>
      <c r="PIL17" s="73"/>
      <c r="PIM17" s="73"/>
      <c r="PIN17" s="73"/>
      <c r="PIO17" s="73"/>
      <c r="PIP17" s="73"/>
      <c r="PIQ17" s="73"/>
      <c r="PIR17" s="73"/>
      <c r="PIS17" s="73"/>
      <c r="PIT17" s="73"/>
      <c r="PIU17" s="73"/>
      <c r="PIV17" s="73"/>
      <c r="PIW17" s="73"/>
      <c r="PIX17" s="73"/>
      <c r="PIY17" s="73"/>
      <c r="PIZ17" s="73"/>
      <c r="PJA17" s="73"/>
      <c r="PJB17" s="73"/>
      <c r="PJC17" s="73"/>
      <c r="PJD17" s="73"/>
      <c r="PJE17" s="73"/>
      <c r="PJF17" s="73"/>
      <c r="PJG17" s="73"/>
      <c r="PJH17" s="73"/>
      <c r="PJI17" s="73"/>
      <c r="PJJ17" s="73"/>
      <c r="PJK17" s="73"/>
      <c r="PJL17" s="73"/>
      <c r="PJM17" s="73"/>
      <c r="PJN17" s="73"/>
      <c r="PJO17" s="73"/>
      <c r="PJP17" s="73"/>
      <c r="PJQ17" s="73"/>
      <c r="PJR17" s="73"/>
      <c r="PJS17" s="73"/>
      <c r="PJT17" s="73"/>
      <c r="PJU17" s="73"/>
      <c r="PJV17" s="73"/>
      <c r="PJW17" s="73"/>
      <c r="PJX17" s="73"/>
      <c r="PJY17" s="73"/>
      <c r="PJZ17" s="73"/>
      <c r="PKA17" s="73"/>
      <c r="PKB17" s="73"/>
      <c r="PKC17" s="73"/>
      <c r="PKD17" s="73"/>
      <c r="PKE17" s="73"/>
      <c r="PKF17" s="73"/>
      <c r="PKG17" s="73"/>
      <c r="PKH17" s="73"/>
      <c r="PKI17" s="73"/>
      <c r="PKJ17" s="73"/>
      <c r="PKK17" s="73"/>
      <c r="PKL17" s="73"/>
      <c r="PKM17" s="73"/>
      <c r="PKN17" s="73"/>
      <c r="PKO17" s="73"/>
      <c r="PKP17" s="73"/>
      <c r="PKQ17" s="73"/>
      <c r="PKR17" s="73"/>
      <c r="PKS17" s="73"/>
      <c r="PKT17" s="73"/>
      <c r="PKU17" s="73"/>
      <c r="PKV17" s="73"/>
      <c r="PKW17" s="73"/>
      <c r="PKX17" s="73"/>
      <c r="PKY17" s="73"/>
      <c r="PKZ17" s="73"/>
      <c r="PLA17" s="73"/>
      <c r="PLB17" s="73"/>
      <c r="PLC17" s="73"/>
      <c r="PLD17" s="73"/>
      <c r="PLE17" s="73"/>
      <c r="PLF17" s="73"/>
      <c r="PLG17" s="73"/>
      <c r="PLH17" s="73"/>
      <c r="PLI17" s="73"/>
      <c r="PLJ17" s="73"/>
      <c r="PLK17" s="73"/>
      <c r="PLL17" s="73"/>
      <c r="PLM17" s="73"/>
      <c r="PLN17" s="73"/>
      <c r="PLO17" s="73"/>
      <c r="PLP17" s="73"/>
      <c r="PLQ17" s="73"/>
      <c r="PLR17" s="73"/>
      <c r="PLS17" s="73"/>
      <c r="PLT17" s="73"/>
      <c r="PLU17" s="73"/>
      <c r="PLV17" s="73"/>
      <c r="PLW17" s="73"/>
      <c r="PLX17" s="73"/>
      <c r="PLY17" s="73"/>
      <c r="PLZ17" s="73"/>
      <c r="PMA17" s="73"/>
      <c r="PMB17" s="73"/>
      <c r="PMC17" s="73"/>
      <c r="PMD17" s="73"/>
      <c r="PME17" s="73"/>
      <c r="PMF17" s="73"/>
      <c r="PMG17" s="73"/>
      <c r="PMH17" s="73"/>
      <c r="PMI17" s="73"/>
      <c r="PMJ17" s="73"/>
      <c r="PMK17" s="73"/>
      <c r="PML17" s="73"/>
      <c r="PMM17" s="73"/>
      <c r="PMN17" s="73"/>
      <c r="PMO17" s="73"/>
      <c r="PMP17" s="73"/>
      <c r="PMQ17" s="73"/>
      <c r="PMR17" s="73"/>
      <c r="PMS17" s="73"/>
      <c r="PMT17" s="73"/>
      <c r="PMU17" s="73"/>
      <c r="PMV17" s="73"/>
      <c r="PMW17" s="73"/>
      <c r="PMX17" s="73"/>
      <c r="PMY17" s="73"/>
      <c r="PMZ17" s="73"/>
      <c r="PNA17" s="73"/>
      <c r="PNB17" s="73"/>
      <c r="PNC17" s="73"/>
      <c r="PND17" s="73"/>
      <c r="PNE17" s="73"/>
      <c r="PNF17" s="73"/>
      <c r="PNG17" s="73"/>
      <c r="PNH17" s="73"/>
      <c r="PNI17" s="73"/>
      <c r="PNJ17" s="73"/>
      <c r="PNK17" s="73"/>
      <c r="PNL17" s="73"/>
      <c r="PNM17" s="73"/>
      <c r="PNN17" s="73"/>
      <c r="PNO17" s="73"/>
      <c r="PNP17" s="73"/>
      <c r="PNQ17" s="73"/>
      <c r="PNR17" s="73"/>
      <c r="PNS17" s="73"/>
      <c r="PNT17" s="73"/>
      <c r="PNU17" s="73"/>
      <c r="PNV17" s="73"/>
      <c r="PNW17" s="73"/>
      <c r="PNX17" s="73"/>
      <c r="PNY17" s="73"/>
      <c r="PNZ17" s="73"/>
      <c r="POA17" s="73"/>
      <c r="POB17" s="73"/>
      <c r="POC17" s="73"/>
      <c r="POD17" s="73"/>
      <c r="POE17" s="73"/>
      <c r="POF17" s="73"/>
      <c r="POG17" s="73"/>
      <c r="POH17" s="73"/>
      <c r="POI17" s="73"/>
      <c r="POJ17" s="73"/>
      <c r="POK17" s="73"/>
      <c r="POL17" s="73"/>
      <c r="POM17" s="73"/>
      <c r="PON17" s="73"/>
      <c r="POO17" s="73"/>
      <c r="POP17" s="73"/>
      <c r="POQ17" s="73"/>
      <c r="POR17" s="73"/>
      <c r="POS17" s="73"/>
      <c r="POT17" s="73"/>
      <c r="POU17" s="73"/>
      <c r="POV17" s="73"/>
      <c r="POW17" s="73"/>
      <c r="POX17" s="73"/>
      <c r="POY17" s="73"/>
      <c r="POZ17" s="73"/>
      <c r="PPA17" s="73"/>
      <c r="PPB17" s="73"/>
      <c r="PPC17" s="73"/>
      <c r="PPD17" s="73"/>
      <c r="PPE17" s="73"/>
      <c r="PPF17" s="73"/>
      <c r="PPG17" s="73"/>
      <c r="PPH17" s="73"/>
      <c r="PPI17" s="73"/>
      <c r="PPJ17" s="73"/>
      <c r="PPK17" s="73"/>
      <c r="PPL17" s="73"/>
      <c r="PPM17" s="73"/>
      <c r="PPN17" s="73"/>
      <c r="PPO17" s="73"/>
      <c r="PPP17" s="73"/>
      <c r="PPQ17" s="73"/>
      <c r="PPR17" s="73"/>
      <c r="PPS17" s="73"/>
      <c r="PPT17" s="73"/>
      <c r="PPU17" s="73"/>
      <c r="PPV17" s="73"/>
      <c r="PPW17" s="73"/>
      <c r="PPX17" s="73"/>
      <c r="PPY17" s="73"/>
      <c r="PPZ17" s="73"/>
      <c r="PQA17" s="73"/>
      <c r="PQB17" s="73"/>
      <c r="PQC17" s="73"/>
      <c r="PQD17" s="73"/>
      <c r="PQE17" s="73"/>
      <c r="PQF17" s="73"/>
      <c r="PQG17" s="73"/>
      <c r="PQH17" s="73"/>
      <c r="PQI17" s="73"/>
      <c r="PQJ17" s="73"/>
      <c r="PQK17" s="73"/>
      <c r="PQL17" s="73"/>
      <c r="PQM17" s="73"/>
      <c r="PQN17" s="73"/>
      <c r="PQO17" s="73"/>
      <c r="PQP17" s="73"/>
      <c r="PQQ17" s="73"/>
      <c r="PQR17" s="73"/>
      <c r="PQS17" s="73"/>
      <c r="PQT17" s="73"/>
      <c r="PQU17" s="73"/>
      <c r="PQV17" s="73"/>
      <c r="PQW17" s="73"/>
      <c r="PQX17" s="73"/>
      <c r="PQY17" s="73"/>
      <c r="PQZ17" s="73"/>
      <c r="PRA17" s="73"/>
      <c r="PRB17" s="73"/>
      <c r="PRC17" s="73"/>
      <c r="PRD17" s="73"/>
      <c r="PRE17" s="73"/>
      <c r="PRF17" s="73"/>
      <c r="PRG17" s="73"/>
      <c r="PRH17" s="73"/>
      <c r="PRI17" s="73"/>
      <c r="PRJ17" s="73"/>
      <c r="PRK17" s="73"/>
      <c r="PRL17" s="73"/>
      <c r="PRM17" s="73"/>
      <c r="PRN17" s="73"/>
      <c r="PRO17" s="73"/>
      <c r="PRP17" s="73"/>
      <c r="PRQ17" s="73"/>
      <c r="PRR17" s="73"/>
      <c r="PRS17" s="73"/>
      <c r="PRT17" s="73"/>
      <c r="PRU17" s="73"/>
      <c r="PRV17" s="73"/>
      <c r="PRW17" s="73"/>
      <c r="PRX17" s="73"/>
      <c r="PRY17" s="73"/>
      <c r="PRZ17" s="73"/>
      <c r="PSA17" s="73"/>
      <c r="PSB17" s="73"/>
      <c r="PSC17" s="73"/>
      <c r="PSD17" s="73"/>
      <c r="PSE17" s="73"/>
      <c r="PSF17" s="73"/>
      <c r="PSG17" s="73"/>
      <c r="PSH17" s="73"/>
      <c r="PSI17" s="73"/>
      <c r="PSJ17" s="73"/>
      <c r="PSK17" s="73"/>
      <c r="PSL17" s="73"/>
      <c r="PSM17" s="73"/>
      <c r="PSN17" s="73"/>
      <c r="PSO17" s="73"/>
      <c r="PSP17" s="73"/>
      <c r="PSQ17" s="73"/>
      <c r="PSR17" s="73"/>
      <c r="PSS17" s="73"/>
      <c r="PST17" s="73"/>
      <c r="PSU17" s="73"/>
      <c r="PSV17" s="73"/>
      <c r="PSW17" s="73"/>
      <c r="PSX17" s="73"/>
      <c r="PSY17" s="73"/>
      <c r="PSZ17" s="73"/>
      <c r="PTA17" s="73"/>
      <c r="PTB17" s="73"/>
      <c r="PTC17" s="73"/>
      <c r="PTD17" s="73"/>
      <c r="PTE17" s="73"/>
      <c r="PTF17" s="73"/>
      <c r="PTG17" s="73"/>
      <c r="PTH17" s="73"/>
      <c r="PTI17" s="73"/>
      <c r="PTJ17" s="73"/>
      <c r="PTK17" s="73"/>
      <c r="PTL17" s="73"/>
      <c r="PTM17" s="73"/>
      <c r="PTN17" s="73"/>
      <c r="PTO17" s="73"/>
      <c r="PTP17" s="73"/>
      <c r="PTQ17" s="73"/>
      <c r="PTR17" s="73"/>
      <c r="PTS17" s="73"/>
      <c r="PTT17" s="73"/>
      <c r="PTU17" s="73"/>
      <c r="PTV17" s="73"/>
      <c r="PTW17" s="73"/>
      <c r="PTX17" s="73"/>
      <c r="PTY17" s="73"/>
      <c r="PTZ17" s="73"/>
      <c r="PUA17" s="73"/>
      <c r="PUB17" s="73"/>
      <c r="PUC17" s="73"/>
      <c r="PUD17" s="73"/>
      <c r="PUE17" s="73"/>
      <c r="PUF17" s="73"/>
      <c r="PUG17" s="73"/>
      <c r="PUH17" s="73"/>
      <c r="PUI17" s="73"/>
      <c r="PUJ17" s="73"/>
      <c r="PUK17" s="73"/>
      <c r="PUL17" s="73"/>
      <c r="PUM17" s="73"/>
      <c r="PUN17" s="73"/>
      <c r="PUO17" s="73"/>
      <c r="PUP17" s="73"/>
      <c r="PUQ17" s="73"/>
      <c r="PUR17" s="73"/>
      <c r="PUS17" s="73"/>
      <c r="PUT17" s="73"/>
      <c r="PUU17" s="73"/>
      <c r="PUV17" s="73"/>
      <c r="PUW17" s="73"/>
      <c r="PUX17" s="73"/>
      <c r="PUY17" s="73"/>
      <c r="PUZ17" s="73"/>
      <c r="PVA17" s="73"/>
      <c r="PVB17" s="73"/>
      <c r="PVC17" s="73"/>
      <c r="PVD17" s="73"/>
      <c r="PVE17" s="73"/>
      <c r="PVF17" s="73"/>
      <c r="PVG17" s="73"/>
      <c r="PVH17" s="73"/>
      <c r="PVI17" s="73"/>
      <c r="PVJ17" s="73"/>
      <c r="PVK17" s="73"/>
      <c r="PVL17" s="73"/>
      <c r="PVM17" s="73"/>
      <c r="PVN17" s="73"/>
      <c r="PVO17" s="73"/>
      <c r="PVP17" s="73"/>
      <c r="PVQ17" s="73"/>
      <c r="PVR17" s="73"/>
      <c r="PVS17" s="73"/>
      <c r="PVT17" s="73"/>
      <c r="PVU17" s="73"/>
      <c r="PVV17" s="73"/>
      <c r="PVW17" s="73"/>
      <c r="PVX17" s="73"/>
      <c r="PVY17" s="73"/>
      <c r="PVZ17" s="73"/>
      <c r="PWA17" s="73"/>
      <c r="PWB17" s="73"/>
      <c r="PWC17" s="73"/>
      <c r="PWD17" s="73"/>
      <c r="PWE17" s="73"/>
      <c r="PWF17" s="73"/>
      <c r="PWG17" s="73"/>
      <c r="PWH17" s="73"/>
      <c r="PWI17" s="73"/>
      <c r="PWJ17" s="73"/>
      <c r="PWK17" s="73"/>
      <c r="PWL17" s="73"/>
      <c r="PWM17" s="73"/>
      <c r="PWN17" s="73"/>
      <c r="PWO17" s="73"/>
      <c r="PWP17" s="73"/>
      <c r="PWQ17" s="73"/>
      <c r="PWR17" s="73"/>
      <c r="PWS17" s="73"/>
      <c r="PWT17" s="73"/>
      <c r="PWU17" s="73"/>
      <c r="PWV17" s="73"/>
      <c r="PWW17" s="73"/>
      <c r="PWX17" s="73"/>
      <c r="PWY17" s="73"/>
      <c r="PWZ17" s="73"/>
      <c r="PXA17" s="73"/>
      <c r="PXB17" s="73"/>
      <c r="PXC17" s="73"/>
      <c r="PXD17" s="73"/>
      <c r="PXE17" s="73"/>
      <c r="PXF17" s="73"/>
      <c r="PXG17" s="73"/>
      <c r="PXH17" s="73"/>
      <c r="PXI17" s="73"/>
      <c r="PXJ17" s="73"/>
      <c r="PXK17" s="73"/>
      <c r="PXL17" s="73"/>
      <c r="PXM17" s="73"/>
      <c r="PXN17" s="73"/>
      <c r="PXO17" s="73"/>
      <c r="PXP17" s="73"/>
      <c r="PXQ17" s="73"/>
      <c r="PXR17" s="73"/>
      <c r="PXS17" s="73"/>
      <c r="PXT17" s="73"/>
      <c r="PXU17" s="73"/>
      <c r="PXV17" s="73"/>
      <c r="PXW17" s="73"/>
      <c r="PXX17" s="73"/>
      <c r="PXY17" s="73"/>
      <c r="PXZ17" s="73"/>
      <c r="PYA17" s="73"/>
      <c r="PYB17" s="73"/>
      <c r="PYC17" s="73"/>
      <c r="PYD17" s="73"/>
      <c r="PYE17" s="73"/>
      <c r="PYF17" s="73"/>
      <c r="PYG17" s="73"/>
      <c r="PYH17" s="73"/>
      <c r="PYI17" s="73"/>
      <c r="PYJ17" s="73"/>
      <c r="PYK17" s="73"/>
      <c r="PYL17" s="73"/>
      <c r="PYM17" s="73"/>
      <c r="PYN17" s="73"/>
      <c r="PYO17" s="73"/>
      <c r="PYP17" s="73"/>
      <c r="PYQ17" s="73"/>
      <c r="PYR17" s="73"/>
      <c r="PYS17" s="73"/>
      <c r="PYT17" s="73"/>
      <c r="PYU17" s="73"/>
      <c r="PYV17" s="73"/>
      <c r="PYW17" s="73"/>
      <c r="PYX17" s="73"/>
      <c r="PYY17" s="73"/>
      <c r="PYZ17" s="73"/>
      <c r="PZA17" s="73"/>
      <c r="PZB17" s="73"/>
      <c r="PZC17" s="73"/>
      <c r="PZD17" s="73"/>
      <c r="PZE17" s="73"/>
      <c r="PZF17" s="73"/>
      <c r="PZG17" s="73"/>
      <c r="PZH17" s="73"/>
      <c r="PZI17" s="73"/>
      <c r="PZJ17" s="73"/>
      <c r="PZK17" s="73"/>
      <c r="PZL17" s="73"/>
      <c r="PZM17" s="73"/>
      <c r="PZN17" s="73"/>
      <c r="PZO17" s="73"/>
      <c r="PZP17" s="73"/>
      <c r="PZQ17" s="73"/>
      <c r="PZR17" s="73"/>
      <c r="PZS17" s="73"/>
      <c r="PZT17" s="73"/>
      <c r="PZU17" s="73"/>
      <c r="PZV17" s="73"/>
      <c r="PZW17" s="73"/>
      <c r="PZX17" s="73"/>
      <c r="PZY17" s="73"/>
      <c r="PZZ17" s="73"/>
      <c r="QAA17" s="73"/>
      <c r="QAB17" s="73"/>
      <c r="QAC17" s="73"/>
      <c r="QAD17" s="73"/>
      <c r="QAE17" s="73"/>
      <c r="QAF17" s="73"/>
      <c r="QAG17" s="73"/>
      <c r="QAH17" s="73"/>
      <c r="QAI17" s="73"/>
      <c r="QAJ17" s="73"/>
      <c r="QAK17" s="73"/>
      <c r="QAL17" s="73"/>
      <c r="QAM17" s="73"/>
      <c r="QAN17" s="73"/>
      <c r="QAO17" s="73"/>
      <c r="QAP17" s="73"/>
      <c r="QAQ17" s="73"/>
      <c r="QAR17" s="73"/>
      <c r="QAS17" s="73"/>
      <c r="QAT17" s="73"/>
      <c r="QAU17" s="73"/>
      <c r="QAV17" s="73"/>
      <c r="QAW17" s="73"/>
      <c r="QAX17" s="73"/>
      <c r="QAY17" s="73"/>
      <c r="QAZ17" s="73"/>
      <c r="QBA17" s="73"/>
      <c r="QBB17" s="73"/>
      <c r="QBC17" s="73"/>
      <c r="QBD17" s="73"/>
      <c r="QBE17" s="73"/>
      <c r="QBF17" s="73"/>
      <c r="QBG17" s="73"/>
      <c r="QBH17" s="73"/>
      <c r="QBI17" s="73"/>
      <c r="QBJ17" s="73"/>
      <c r="QBK17" s="73"/>
      <c r="QBL17" s="73"/>
      <c r="QBM17" s="73"/>
      <c r="QBN17" s="73"/>
      <c r="QBO17" s="73"/>
      <c r="QBP17" s="73"/>
      <c r="QBQ17" s="73"/>
      <c r="QBR17" s="73"/>
      <c r="QBS17" s="73"/>
      <c r="QBT17" s="73"/>
      <c r="QBU17" s="73"/>
      <c r="QBV17" s="73"/>
      <c r="QBW17" s="73"/>
      <c r="QBX17" s="73"/>
      <c r="QBY17" s="73"/>
      <c r="QBZ17" s="73"/>
      <c r="QCA17" s="73"/>
      <c r="QCB17" s="73"/>
      <c r="QCC17" s="73"/>
      <c r="QCD17" s="73"/>
      <c r="QCE17" s="73"/>
      <c r="QCF17" s="73"/>
      <c r="QCG17" s="73"/>
      <c r="QCH17" s="73"/>
      <c r="QCI17" s="73"/>
      <c r="QCJ17" s="73"/>
      <c r="QCK17" s="73"/>
      <c r="QCL17" s="73"/>
      <c r="QCM17" s="73"/>
      <c r="QCN17" s="73"/>
      <c r="QCO17" s="73"/>
      <c r="QCP17" s="73"/>
      <c r="QCQ17" s="73"/>
      <c r="QCR17" s="73"/>
      <c r="QCS17" s="73"/>
      <c r="QCT17" s="73"/>
      <c r="QCU17" s="73"/>
      <c r="QCV17" s="73"/>
      <c r="QCW17" s="73"/>
      <c r="QCX17" s="73"/>
      <c r="QCY17" s="73"/>
      <c r="QCZ17" s="73"/>
      <c r="QDA17" s="73"/>
      <c r="QDB17" s="73"/>
      <c r="QDC17" s="73"/>
      <c r="QDD17" s="73"/>
      <c r="QDE17" s="73"/>
      <c r="QDF17" s="73"/>
      <c r="QDG17" s="73"/>
      <c r="QDH17" s="73"/>
      <c r="QDI17" s="73"/>
      <c r="QDJ17" s="73"/>
      <c r="QDK17" s="73"/>
      <c r="QDL17" s="73"/>
      <c r="QDM17" s="73"/>
      <c r="QDN17" s="73"/>
      <c r="QDO17" s="73"/>
      <c r="QDP17" s="73"/>
      <c r="QDQ17" s="73"/>
      <c r="QDR17" s="73"/>
      <c r="QDS17" s="73"/>
      <c r="QDT17" s="73"/>
      <c r="QDU17" s="73"/>
      <c r="QDV17" s="73"/>
      <c r="QDW17" s="73"/>
      <c r="QDX17" s="73"/>
      <c r="QDY17" s="73"/>
      <c r="QDZ17" s="73"/>
      <c r="QEA17" s="73"/>
      <c r="QEB17" s="73"/>
      <c r="QEC17" s="73"/>
      <c r="QED17" s="73"/>
      <c r="QEE17" s="73"/>
      <c r="QEF17" s="73"/>
      <c r="QEG17" s="73"/>
      <c r="QEH17" s="73"/>
      <c r="QEI17" s="73"/>
      <c r="QEJ17" s="73"/>
      <c r="QEK17" s="73"/>
      <c r="QEL17" s="73"/>
      <c r="QEM17" s="73"/>
      <c r="QEN17" s="73"/>
      <c r="QEO17" s="73"/>
      <c r="QEP17" s="73"/>
      <c r="QEQ17" s="73"/>
      <c r="QER17" s="73"/>
      <c r="QES17" s="73"/>
      <c r="QET17" s="73"/>
      <c r="QEU17" s="73"/>
      <c r="QEV17" s="73"/>
      <c r="QEW17" s="73"/>
      <c r="QEX17" s="73"/>
      <c r="QEY17" s="73"/>
      <c r="QEZ17" s="73"/>
      <c r="QFA17" s="73"/>
      <c r="QFB17" s="73"/>
      <c r="QFC17" s="73"/>
      <c r="QFD17" s="73"/>
      <c r="QFE17" s="73"/>
      <c r="QFF17" s="73"/>
      <c r="QFG17" s="73"/>
      <c r="QFH17" s="73"/>
      <c r="QFI17" s="73"/>
      <c r="QFJ17" s="73"/>
      <c r="QFK17" s="73"/>
      <c r="QFL17" s="73"/>
      <c r="QFM17" s="73"/>
      <c r="QFN17" s="73"/>
      <c r="QFO17" s="73"/>
      <c r="QFP17" s="73"/>
      <c r="QFQ17" s="73"/>
      <c r="QFR17" s="73"/>
      <c r="QFS17" s="73"/>
      <c r="QFT17" s="73"/>
      <c r="QFU17" s="73"/>
      <c r="QFV17" s="73"/>
      <c r="QFW17" s="73"/>
      <c r="QFX17" s="73"/>
      <c r="QFY17" s="73"/>
      <c r="QFZ17" s="73"/>
      <c r="QGA17" s="73"/>
      <c r="QGB17" s="73"/>
      <c r="QGC17" s="73"/>
      <c r="QGD17" s="73"/>
      <c r="QGE17" s="73"/>
      <c r="QGF17" s="73"/>
      <c r="QGG17" s="73"/>
      <c r="QGH17" s="73"/>
      <c r="QGI17" s="73"/>
      <c r="QGJ17" s="73"/>
      <c r="QGK17" s="73"/>
      <c r="QGL17" s="73"/>
      <c r="QGM17" s="73"/>
      <c r="QGN17" s="73"/>
      <c r="QGO17" s="73"/>
      <c r="QGP17" s="73"/>
      <c r="QGQ17" s="73"/>
      <c r="QGR17" s="73"/>
      <c r="QGS17" s="73"/>
      <c r="QGT17" s="73"/>
      <c r="QGU17" s="73"/>
      <c r="QGV17" s="73"/>
      <c r="QGW17" s="73"/>
      <c r="QGX17" s="73"/>
      <c r="QGY17" s="73"/>
      <c r="QGZ17" s="73"/>
      <c r="QHA17" s="73"/>
      <c r="QHB17" s="73"/>
      <c r="QHC17" s="73"/>
      <c r="QHD17" s="73"/>
      <c r="QHE17" s="73"/>
      <c r="QHF17" s="73"/>
      <c r="QHG17" s="73"/>
      <c r="QHH17" s="73"/>
      <c r="QHI17" s="73"/>
      <c r="QHJ17" s="73"/>
      <c r="QHK17" s="73"/>
      <c r="QHL17" s="73"/>
      <c r="QHM17" s="73"/>
      <c r="QHN17" s="73"/>
      <c r="QHO17" s="73"/>
      <c r="QHP17" s="73"/>
      <c r="QHQ17" s="73"/>
      <c r="QHR17" s="73"/>
      <c r="QHS17" s="73"/>
      <c r="QHT17" s="73"/>
      <c r="QHU17" s="73"/>
      <c r="QHV17" s="73"/>
      <c r="QHW17" s="73"/>
      <c r="QHX17" s="73"/>
      <c r="QHY17" s="73"/>
      <c r="QHZ17" s="73"/>
      <c r="QIA17" s="73"/>
      <c r="QIB17" s="73"/>
      <c r="QIC17" s="73"/>
      <c r="QID17" s="73"/>
      <c r="QIE17" s="73"/>
      <c r="QIF17" s="73"/>
      <c r="QIG17" s="73"/>
      <c r="QIH17" s="73"/>
      <c r="QII17" s="73"/>
      <c r="QIJ17" s="73"/>
      <c r="QIK17" s="73"/>
      <c r="QIL17" s="73"/>
      <c r="QIM17" s="73"/>
      <c r="QIN17" s="73"/>
      <c r="QIO17" s="73"/>
      <c r="QIP17" s="73"/>
      <c r="QIQ17" s="73"/>
      <c r="QIR17" s="73"/>
      <c r="QIS17" s="73"/>
      <c r="QIT17" s="73"/>
      <c r="QIU17" s="73"/>
      <c r="QIV17" s="73"/>
      <c r="QIW17" s="73"/>
      <c r="QIX17" s="73"/>
      <c r="QIY17" s="73"/>
      <c r="QIZ17" s="73"/>
      <c r="QJA17" s="73"/>
      <c r="QJB17" s="73"/>
      <c r="QJC17" s="73"/>
      <c r="QJD17" s="73"/>
      <c r="QJE17" s="73"/>
      <c r="QJF17" s="73"/>
      <c r="QJG17" s="73"/>
      <c r="QJH17" s="73"/>
      <c r="QJI17" s="73"/>
      <c r="QJJ17" s="73"/>
      <c r="QJK17" s="73"/>
      <c r="QJL17" s="73"/>
      <c r="QJM17" s="73"/>
      <c r="QJN17" s="73"/>
      <c r="QJO17" s="73"/>
      <c r="QJP17" s="73"/>
      <c r="QJQ17" s="73"/>
      <c r="QJR17" s="73"/>
      <c r="QJS17" s="73"/>
      <c r="QJT17" s="73"/>
      <c r="QJU17" s="73"/>
      <c r="QJV17" s="73"/>
      <c r="QJW17" s="73"/>
      <c r="QJX17" s="73"/>
      <c r="QJY17" s="73"/>
      <c r="QJZ17" s="73"/>
      <c r="QKA17" s="73"/>
      <c r="QKB17" s="73"/>
      <c r="QKC17" s="73"/>
      <c r="QKD17" s="73"/>
      <c r="QKE17" s="73"/>
      <c r="QKF17" s="73"/>
      <c r="QKG17" s="73"/>
      <c r="QKH17" s="73"/>
      <c r="QKI17" s="73"/>
      <c r="QKJ17" s="73"/>
      <c r="QKK17" s="73"/>
      <c r="QKL17" s="73"/>
      <c r="QKM17" s="73"/>
      <c r="QKN17" s="73"/>
      <c r="QKO17" s="73"/>
      <c r="QKP17" s="73"/>
      <c r="QKQ17" s="73"/>
      <c r="QKR17" s="73"/>
      <c r="QKS17" s="73"/>
      <c r="QKT17" s="73"/>
      <c r="QKU17" s="73"/>
      <c r="QKV17" s="73"/>
      <c r="QKW17" s="73"/>
      <c r="QKX17" s="73"/>
      <c r="QKY17" s="73"/>
      <c r="QKZ17" s="73"/>
      <c r="QLA17" s="73"/>
      <c r="QLB17" s="73"/>
      <c r="QLC17" s="73"/>
      <c r="QLD17" s="73"/>
      <c r="QLE17" s="73"/>
      <c r="QLF17" s="73"/>
      <c r="QLG17" s="73"/>
      <c r="QLH17" s="73"/>
      <c r="QLI17" s="73"/>
      <c r="QLJ17" s="73"/>
      <c r="QLK17" s="73"/>
      <c r="QLL17" s="73"/>
      <c r="QLM17" s="73"/>
      <c r="QLN17" s="73"/>
      <c r="QLO17" s="73"/>
      <c r="QLP17" s="73"/>
      <c r="QLQ17" s="73"/>
      <c r="QLR17" s="73"/>
      <c r="QLS17" s="73"/>
      <c r="QLT17" s="73"/>
      <c r="QLU17" s="73"/>
      <c r="QLV17" s="73"/>
      <c r="QLW17" s="73"/>
      <c r="QLX17" s="73"/>
      <c r="QLY17" s="73"/>
      <c r="QLZ17" s="73"/>
      <c r="QMA17" s="73"/>
      <c r="QMB17" s="73"/>
      <c r="QMC17" s="73"/>
      <c r="QMD17" s="73"/>
      <c r="QME17" s="73"/>
      <c r="QMF17" s="73"/>
      <c r="QMG17" s="73"/>
      <c r="QMH17" s="73"/>
      <c r="QMI17" s="73"/>
      <c r="QMJ17" s="73"/>
      <c r="QMK17" s="73"/>
      <c r="QML17" s="73"/>
      <c r="QMM17" s="73"/>
      <c r="QMN17" s="73"/>
      <c r="QMO17" s="73"/>
      <c r="QMP17" s="73"/>
      <c r="QMQ17" s="73"/>
      <c r="QMR17" s="73"/>
      <c r="QMS17" s="73"/>
      <c r="QMT17" s="73"/>
      <c r="QMU17" s="73"/>
      <c r="QMV17" s="73"/>
      <c r="QMW17" s="73"/>
      <c r="QMX17" s="73"/>
      <c r="QMY17" s="73"/>
      <c r="QMZ17" s="73"/>
      <c r="QNA17" s="73"/>
      <c r="QNB17" s="73"/>
      <c r="QNC17" s="73"/>
      <c r="QND17" s="73"/>
      <c r="QNE17" s="73"/>
      <c r="QNF17" s="73"/>
      <c r="QNG17" s="73"/>
      <c r="QNH17" s="73"/>
      <c r="QNI17" s="73"/>
      <c r="QNJ17" s="73"/>
      <c r="QNK17" s="73"/>
      <c r="QNL17" s="73"/>
      <c r="QNM17" s="73"/>
      <c r="QNN17" s="73"/>
      <c r="QNO17" s="73"/>
      <c r="QNP17" s="73"/>
      <c r="QNQ17" s="73"/>
      <c r="QNR17" s="73"/>
      <c r="QNS17" s="73"/>
      <c r="QNT17" s="73"/>
      <c r="QNU17" s="73"/>
      <c r="QNV17" s="73"/>
      <c r="QNW17" s="73"/>
      <c r="QNX17" s="73"/>
      <c r="QNY17" s="73"/>
      <c r="QNZ17" s="73"/>
      <c r="QOA17" s="73"/>
      <c r="QOB17" s="73"/>
      <c r="QOC17" s="73"/>
      <c r="QOD17" s="73"/>
      <c r="QOE17" s="73"/>
      <c r="QOF17" s="73"/>
      <c r="QOG17" s="73"/>
      <c r="QOH17" s="73"/>
      <c r="QOI17" s="73"/>
      <c r="QOJ17" s="73"/>
      <c r="QOK17" s="73"/>
      <c r="QOL17" s="73"/>
      <c r="QOM17" s="73"/>
      <c r="QON17" s="73"/>
      <c r="QOO17" s="73"/>
      <c r="QOP17" s="73"/>
      <c r="QOQ17" s="73"/>
      <c r="QOR17" s="73"/>
      <c r="QOS17" s="73"/>
      <c r="QOT17" s="73"/>
      <c r="QOU17" s="73"/>
      <c r="QOV17" s="73"/>
      <c r="QOW17" s="73"/>
      <c r="QOX17" s="73"/>
      <c r="QOY17" s="73"/>
      <c r="QOZ17" s="73"/>
      <c r="QPA17" s="73"/>
      <c r="QPB17" s="73"/>
      <c r="QPC17" s="73"/>
      <c r="QPD17" s="73"/>
      <c r="QPE17" s="73"/>
      <c r="QPF17" s="73"/>
      <c r="QPG17" s="73"/>
      <c r="QPH17" s="73"/>
      <c r="QPI17" s="73"/>
      <c r="QPJ17" s="73"/>
      <c r="QPK17" s="73"/>
      <c r="QPL17" s="73"/>
      <c r="QPM17" s="73"/>
      <c r="QPN17" s="73"/>
      <c r="QPO17" s="73"/>
      <c r="QPP17" s="73"/>
      <c r="QPQ17" s="73"/>
      <c r="QPR17" s="73"/>
      <c r="QPS17" s="73"/>
      <c r="QPT17" s="73"/>
      <c r="QPU17" s="73"/>
      <c r="QPV17" s="73"/>
      <c r="QPW17" s="73"/>
      <c r="QPX17" s="73"/>
      <c r="QPY17" s="73"/>
      <c r="QPZ17" s="73"/>
      <c r="QQA17" s="73"/>
      <c r="QQB17" s="73"/>
      <c r="QQC17" s="73"/>
      <c r="QQD17" s="73"/>
      <c r="QQE17" s="73"/>
      <c r="QQF17" s="73"/>
      <c r="QQG17" s="73"/>
      <c r="QQH17" s="73"/>
      <c r="QQI17" s="73"/>
      <c r="QQJ17" s="73"/>
      <c r="QQK17" s="73"/>
      <c r="QQL17" s="73"/>
      <c r="QQM17" s="73"/>
      <c r="QQN17" s="73"/>
      <c r="QQO17" s="73"/>
      <c r="QQP17" s="73"/>
      <c r="QQQ17" s="73"/>
      <c r="QQR17" s="73"/>
      <c r="QQS17" s="73"/>
      <c r="QQT17" s="73"/>
      <c r="QQU17" s="73"/>
      <c r="QQV17" s="73"/>
      <c r="QQW17" s="73"/>
      <c r="QQX17" s="73"/>
      <c r="QQY17" s="73"/>
      <c r="QQZ17" s="73"/>
      <c r="QRA17" s="73"/>
      <c r="QRB17" s="73"/>
      <c r="QRC17" s="73"/>
      <c r="QRD17" s="73"/>
      <c r="QRE17" s="73"/>
      <c r="QRF17" s="73"/>
      <c r="QRG17" s="73"/>
      <c r="QRH17" s="73"/>
      <c r="QRI17" s="73"/>
      <c r="QRJ17" s="73"/>
      <c r="QRK17" s="73"/>
      <c r="QRL17" s="73"/>
      <c r="QRM17" s="73"/>
      <c r="QRN17" s="73"/>
      <c r="QRO17" s="73"/>
      <c r="QRP17" s="73"/>
      <c r="QRQ17" s="73"/>
      <c r="QRR17" s="73"/>
      <c r="QRS17" s="73"/>
      <c r="QRT17" s="73"/>
      <c r="QRU17" s="73"/>
      <c r="QRV17" s="73"/>
      <c r="QRW17" s="73"/>
      <c r="QRX17" s="73"/>
      <c r="QRY17" s="73"/>
      <c r="QRZ17" s="73"/>
      <c r="QSA17" s="73"/>
      <c r="QSB17" s="73"/>
      <c r="QSC17" s="73"/>
      <c r="QSD17" s="73"/>
      <c r="QSE17" s="73"/>
      <c r="QSF17" s="73"/>
      <c r="QSG17" s="73"/>
      <c r="QSH17" s="73"/>
      <c r="QSI17" s="73"/>
      <c r="QSJ17" s="73"/>
      <c r="QSK17" s="73"/>
      <c r="QSL17" s="73"/>
      <c r="QSM17" s="73"/>
      <c r="QSN17" s="73"/>
      <c r="QSO17" s="73"/>
      <c r="QSP17" s="73"/>
      <c r="QSQ17" s="73"/>
      <c r="QSR17" s="73"/>
      <c r="QSS17" s="73"/>
      <c r="QST17" s="73"/>
      <c r="QSU17" s="73"/>
      <c r="QSV17" s="73"/>
      <c r="QSW17" s="73"/>
      <c r="QSX17" s="73"/>
      <c r="QSY17" s="73"/>
      <c r="QSZ17" s="73"/>
      <c r="QTA17" s="73"/>
      <c r="QTB17" s="73"/>
      <c r="QTC17" s="73"/>
      <c r="QTD17" s="73"/>
      <c r="QTE17" s="73"/>
      <c r="QTF17" s="73"/>
      <c r="QTG17" s="73"/>
      <c r="QTH17" s="73"/>
      <c r="QTI17" s="73"/>
      <c r="QTJ17" s="73"/>
      <c r="QTK17" s="73"/>
      <c r="QTL17" s="73"/>
      <c r="QTM17" s="73"/>
      <c r="QTN17" s="73"/>
      <c r="QTO17" s="73"/>
      <c r="QTP17" s="73"/>
      <c r="QTQ17" s="73"/>
      <c r="QTR17" s="73"/>
      <c r="QTS17" s="73"/>
      <c r="QTT17" s="73"/>
      <c r="QTU17" s="73"/>
      <c r="QTV17" s="73"/>
      <c r="QTW17" s="73"/>
      <c r="QTX17" s="73"/>
      <c r="QTY17" s="73"/>
      <c r="QTZ17" s="73"/>
      <c r="QUA17" s="73"/>
      <c r="QUB17" s="73"/>
      <c r="QUC17" s="73"/>
      <c r="QUD17" s="73"/>
      <c r="QUE17" s="73"/>
      <c r="QUF17" s="73"/>
      <c r="QUG17" s="73"/>
      <c r="QUH17" s="73"/>
      <c r="QUI17" s="73"/>
      <c r="QUJ17" s="73"/>
      <c r="QUK17" s="73"/>
      <c r="QUL17" s="73"/>
      <c r="QUM17" s="73"/>
      <c r="QUN17" s="73"/>
      <c r="QUO17" s="73"/>
      <c r="QUP17" s="73"/>
      <c r="QUQ17" s="73"/>
      <c r="QUR17" s="73"/>
      <c r="QUS17" s="73"/>
      <c r="QUT17" s="73"/>
      <c r="QUU17" s="73"/>
      <c r="QUV17" s="73"/>
      <c r="QUW17" s="73"/>
      <c r="QUX17" s="73"/>
      <c r="QUY17" s="73"/>
      <c r="QUZ17" s="73"/>
      <c r="QVA17" s="73"/>
      <c r="QVB17" s="73"/>
      <c r="QVC17" s="73"/>
      <c r="QVD17" s="73"/>
      <c r="QVE17" s="73"/>
      <c r="QVF17" s="73"/>
      <c r="QVG17" s="73"/>
      <c r="QVH17" s="73"/>
      <c r="QVI17" s="73"/>
      <c r="QVJ17" s="73"/>
      <c r="QVK17" s="73"/>
      <c r="QVL17" s="73"/>
      <c r="QVM17" s="73"/>
      <c r="QVN17" s="73"/>
      <c r="QVO17" s="73"/>
      <c r="QVP17" s="73"/>
      <c r="QVQ17" s="73"/>
      <c r="QVR17" s="73"/>
      <c r="QVS17" s="73"/>
      <c r="QVT17" s="73"/>
      <c r="QVU17" s="73"/>
      <c r="QVV17" s="73"/>
      <c r="QVW17" s="73"/>
      <c r="QVX17" s="73"/>
      <c r="QVY17" s="73"/>
      <c r="QVZ17" s="73"/>
      <c r="QWA17" s="73"/>
      <c r="QWB17" s="73"/>
      <c r="QWC17" s="73"/>
      <c r="QWD17" s="73"/>
      <c r="QWE17" s="73"/>
      <c r="QWF17" s="73"/>
      <c r="QWG17" s="73"/>
      <c r="QWH17" s="73"/>
      <c r="QWI17" s="73"/>
      <c r="QWJ17" s="73"/>
      <c r="QWK17" s="73"/>
      <c r="QWL17" s="73"/>
      <c r="QWM17" s="73"/>
      <c r="QWN17" s="73"/>
      <c r="QWO17" s="73"/>
      <c r="QWP17" s="73"/>
      <c r="QWQ17" s="73"/>
      <c r="QWR17" s="73"/>
      <c r="QWS17" s="73"/>
      <c r="QWT17" s="73"/>
      <c r="QWU17" s="73"/>
      <c r="QWV17" s="73"/>
      <c r="QWW17" s="73"/>
      <c r="QWX17" s="73"/>
      <c r="QWY17" s="73"/>
      <c r="QWZ17" s="73"/>
      <c r="QXA17" s="73"/>
      <c r="QXB17" s="73"/>
      <c r="QXC17" s="73"/>
      <c r="QXD17" s="73"/>
      <c r="QXE17" s="73"/>
      <c r="QXF17" s="73"/>
      <c r="QXG17" s="73"/>
      <c r="QXH17" s="73"/>
      <c r="QXI17" s="73"/>
      <c r="QXJ17" s="73"/>
      <c r="QXK17" s="73"/>
      <c r="QXL17" s="73"/>
      <c r="QXM17" s="73"/>
      <c r="QXN17" s="73"/>
      <c r="QXO17" s="73"/>
      <c r="QXP17" s="73"/>
      <c r="QXQ17" s="73"/>
      <c r="QXR17" s="73"/>
      <c r="QXS17" s="73"/>
      <c r="QXT17" s="73"/>
      <c r="QXU17" s="73"/>
      <c r="QXV17" s="73"/>
      <c r="QXW17" s="73"/>
      <c r="QXX17" s="73"/>
      <c r="QXY17" s="73"/>
      <c r="QXZ17" s="73"/>
      <c r="QYA17" s="73"/>
      <c r="QYB17" s="73"/>
      <c r="QYC17" s="73"/>
      <c r="QYD17" s="73"/>
      <c r="QYE17" s="73"/>
      <c r="QYF17" s="73"/>
      <c r="QYG17" s="73"/>
      <c r="QYH17" s="73"/>
      <c r="QYI17" s="73"/>
      <c r="QYJ17" s="73"/>
      <c r="QYK17" s="73"/>
      <c r="QYL17" s="73"/>
      <c r="QYM17" s="73"/>
      <c r="QYN17" s="73"/>
      <c r="QYO17" s="73"/>
      <c r="QYP17" s="73"/>
      <c r="QYQ17" s="73"/>
      <c r="QYR17" s="73"/>
      <c r="QYS17" s="73"/>
      <c r="QYT17" s="73"/>
      <c r="QYU17" s="73"/>
      <c r="QYV17" s="73"/>
      <c r="QYW17" s="73"/>
      <c r="QYX17" s="73"/>
      <c r="QYY17" s="73"/>
      <c r="QYZ17" s="73"/>
      <c r="QZA17" s="73"/>
      <c r="QZB17" s="73"/>
      <c r="QZC17" s="73"/>
      <c r="QZD17" s="73"/>
      <c r="QZE17" s="73"/>
      <c r="QZF17" s="73"/>
      <c r="QZG17" s="73"/>
      <c r="QZH17" s="73"/>
      <c r="QZI17" s="73"/>
      <c r="QZJ17" s="73"/>
      <c r="QZK17" s="73"/>
      <c r="QZL17" s="73"/>
      <c r="QZM17" s="73"/>
      <c r="QZN17" s="73"/>
      <c r="QZO17" s="73"/>
      <c r="QZP17" s="73"/>
      <c r="QZQ17" s="73"/>
      <c r="QZR17" s="73"/>
      <c r="QZS17" s="73"/>
      <c r="QZT17" s="73"/>
      <c r="QZU17" s="73"/>
      <c r="QZV17" s="73"/>
      <c r="QZW17" s="73"/>
      <c r="QZX17" s="73"/>
      <c r="QZY17" s="73"/>
      <c r="QZZ17" s="73"/>
      <c r="RAA17" s="73"/>
      <c r="RAB17" s="73"/>
      <c r="RAC17" s="73"/>
      <c r="RAD17" s="73"/>
      <c r="RAE17" s="73"/>
      <c r="RAF17" s="73"/>
      <c r="RAG17" s="73"/>
      <c r="RAH17" s="73"/>
      <c r="RAI17" s="73"/>
      <c r="RAJ17" s="73"/>
      <c r="RAK17" s="73"/>
      <c r="RAL17" s="73"/>
      <c r="RAM17" s="73"/>
      <c r="RAN17" s="73"/>
      <c r="RAO17" s="73"/>
      <c r="RAP17" s="73"/>
      <c r="RAQ17" s="73"/>
      <c r="RAR17" s="73"/>
      <c r="RAS17" s="73"/>
      <c r="RAT17" s="73"/>
      <c r="RAU17" s="73"/>
      <c r="RAV17" s="73"/>
      <c r="RAW17" s="73"/>
      <c r="RAX17" s="73"/>
      <c r="RAY17" s="73"/>
      <c r="RAZ17" s="73"/>
      <c r="RBA17" s="73"/>
      <c r="RBB17" s="73"/>
      <c r="RBC17" s="73"/>
      <c r="RBD17" s="73"/>
      <c r="RBE17" s="73"/>
      <c r="RBF17" s="73"/>
      <c r="RBG17" s="73"/>
      <c r="RBH17" s="73"/>
      <c r="RBI17" s="73"/>
      <c r="RBJ17" s="73"/>
      <c r="RBK17" s="73"/>
      <c r="RBL17" s="73"/>
      <c r="RBM17" s="73"/>
      <c r="RBN17" s="73"/>
      <c r="RBO17" s="73"/>
      <c r="RBP17" s="73"/>
      <c r="RBQ17" s="73"/>
      <c r="RBR17" s="73"/>
      <c r="RBS17" s="73"/>
      <c r="RBT17" s="73"/>
      <c r="RBU17" s="73"/>
      <c r="RBV17" s="73"/>
      <c r="RBW17" s="73"/>
      <c r="RBX17" s="73"/>
      <c r="RBY17" s="73"/>
      <c r="RBZ17" s="73"/>
      <c r="RCA17" s="73"/>
      <c r="RCB17" s="73"/>
      <c r="RCC17" s="73"/>
      <c r="RCD17" s="73"/>
      <c r="RCE17" s="73"/>
      <c r="RCF17" s="73"/>
      <c r="RCG17" s="73"/>
      <c r="RCH17" s="73"/>
      <c r="RCI17" s="73"/>
      <c r="RCJ17" s="73"/>
      <c r="RCK17" s="73"/>
      <c r="RCL17" s="73"/>
      <c r="RCM17" s="73"/>
      <c r="RCN17" s="73"/>
      <c r="RCO17" s="73"/>
      <c r="RCP17" s="73"/>
      <c r="RCQ17" s="73"/>
      <c r="RCR17" s="73"/>
      <c r="RCS17" s="73"/>
      <c r="RCT17" s="73"/>
      <c r="RCU17" s="73"/>
      <c r="RCV17" s="73"/>
      <c r="RCW17" s="73"/>
      <c r="RCX17" s="73"/>
      <c r="RCY17" s="73"/>
      <c r="RCZ17" s="73"/>
      <c r="RDA17" s="73"/>
      <c r="RDB17" s="73"/>
      <c r="RDC17" s="73"/>
      <c r="RDD17" s="73"/>
      <c r="RDE17" s="73"/>
      <c r="RDF17" s="73"/>
      <c r="RDG17" s="73"/>
      <c r="RDH17" s="73"/>
      <c r="RDI17" s="73"/>
      <c r="RDJ17" s="73"/>
      <c r="RDK17" s="73"/>
      <c r="RDL17" s="73"/>
      <c r="RDM17" s="73"/>
      <c r="RDN17" s="73"/>
      <c r="RDO17" s="73"/>
      <c r="RDP17" s="73"/>
      <c r="RDQ17" s="73"/>
      <c r="RDR17" s="73"/>
      <c r="RDS17" s="73"/>
      <c r="RDT17" s="73"/>
      <c r="RDU17" s="73"/>
      <c r="RDV17" s="73"/>
      <c r="RDW17" s="73"/>
      <c r="RDX17" s="73"/>
      <c r="RDY17" s="73"/>
      <c r="RDZ17" s="73"/>
      <c r="REA17" s="73"/>
      <c r="REB17" s="73"/>
      <c r="REC17" s="73"/>
      <c r="RED17" s="73"/>
      <c r="REE17" s="73"/>
      <c r="REF17" s="73"/>
      <c r="REG17" s="73"/>
      <c r="REH17" s="73"/>
      <c r="REI17" s="73"/>
      <c r="REJ17" s="73"/>
      <c r="REK17" s="73"/>
      <c r="REL17" s="73"/>
      <c r="REM17" s="73"/>
      <c r="REN17" s="73"/>
      <c r="REO17" s="73"/>
      <c r="REP17" s="73"/>
      <c r="REQ17" s="73"/>
      <c r="RER17" s="73"/>
      <c r="RES17" s="73"/>
      <c r="RET17" s="73"/>
      <c r="REU17" s="73"/>
      <c r="REV17" s="73"/>
      <c r="REW17" s="73"/>
      <c r="REX17" s="73"/>
      <c r="REY17" s="73"/>
      <c r="REZ17" s="73"/>
      <c r="RFA17" s="73"/>
      <c r="RFB17" s="73"/>
      <c r="RFC17" s="73"/>
      <c r="RFD17" s="73"/>
      <c r="RFE17" s="73"/>
      <c r="RFF17" s="73"/>
      <c r="RFG17" s="73"/>
      <c r="RFH17" s="73"/>
      <c r="RFI17" s="73"/>
      <c r="RFJ17" s="73"/>
      <c r="RFK17" s="73"/>
      <c r="RFL17" s="73"/>
      <c r="RFM17" s="73"/>
      <c r="RFN17" s="73"/>
      <c r="RFO17" s="73"/>
      <c r="RFP17" s="73"/>
      <c r="RFQ17" s="73"/>
      <c r="RFR17" s="73"/>
      <c r="RFS17" s="73"/>
      <c r="RFT17" s="73"/>
      <c r="RFU17" s="73"/>
      <c r="RFV17" s="73"/>
      <c r="RFW17" s="73"/>
      <c r="RFX17" s="73"/>
      <c r="RFY17" s="73"/>
      <c r="RFZ17" s="73"/>
      <c r="RGA17" s="73"/>
      <c r="RGB17" s="73"/>
      <c r="RGC17" s="73"/>
      <c r="RGD17" s="73"/>
      <c r="RGE17" s="73"/>
      <c r="RGF17" s="73"/>
      <c r="RGG17" s="73"/>
      <c r="RGH17" s="73"/>
      <c r="RGI17" s="73"/>
      <c r="RGJ17" s="73"/>
      <c r="RGK17" s="73"/>
      <c r="RGL17" s="73"/>
      <c r="RGM17" s="73"/>
      <c r="RGN17" s="73"/>
      <c r="RGO17" s="73"/>
      <c r="RGP17" s="73"/>
      <c r="RGQ17" s="73"/>
      <c r="RGR17" s="73"/>
      <c r="RGS17" s="73"/>
      <c r="RGT17" s="73"/>
      <c r="RGU17" s="73"/>
      <c r="RGV17" s="73"/>
      <c r="RGW17" s="73"/>
      <c r="RGX17" s="73"/>
      <c r="RGY17" s="73"/>
      <c r="RGZ17" s="73"/>
      <c r="RHA17" s="73"/>
      <c r="RHB17" s="73"/>
      <c r="RHC17" s="73"/>
      <c r="RHD17" s="73"/>
      <c r="RHE17" s="73"/>
      <c r="RHF17" s="73"/>
      <c r="RHG17" s="73"/>
      <c r="RHH17" s="73"/>
      <c r="RHI17" s="73"/>
      <c r="RHJ17" s="73"/>
      <c r="RHK17" s="73"/>
      <c r="RHL17" s="73"/>
      <c r="RHM17" s="73"/>
      <c r="RHN17" s="73"/>
      <c r="RHO17" s="73"/>
      <c r="RHP17" s="73"/>
      <c r="RHQ17" s="73"/>
      <c r="RHR17" s="73"/>
      <c r="RHS17" s="73"/>
      <c r="RHT17" s="73"/>
      <c r="RHU17" s="73"/>
      <c r="RHV17" s="73"/>
      <c r="RHW17" s="73"/>
      <c r="RHX17" s="73"/>
      <c r="RHY17" s="73"/>
      <c r="RHZ17" s="73"/>
      <c r="RIA17" s="73"/>
      <c r="RIB17" s="73"/>
      <c r="RIC17" s="73"/>
      <c r="RID17" s="73"/>
      <c r="RIE17" s="73"/>
      <c r="RIF17" s="73"/>
      <c r="RIG17" s="73"/>
      <c r="RIH17" s="73"/>
      <c r="RII17" s="73"/>
      <c r="RIJ17" s="73"/>
      <c r="RIK17" s="73"/>
      <c r="RIL17" s="73"/>
      <c r="RIM17" s="73"/>
      <c r="RIN17" s="73"/>
      <c r="RIO17" s="73"/>
      <c r="RIP17" s="73"/>
      <c r="RIQ17" s="73"/>
      <c r="RIR17" s="73"/>
      <c r="RIS17" s="73"/>
      <c r="RIT17" s="73"/>
      <c r="RIU17" s="73"/>
      <c r="RIV17" s="73"/>
      <c r="RIW17" s="73"/>
      <c r="RIX17" s="73"/>
      <c r="RIY17" s="73"/>
      <c r="RIZ17" s="73"/>
      <c r="RJA17" s="73"/>
      <c r="RJB17" s="73"/>
      <c r="RJC17" s="73"/>
      <c r="RJD17" s="73"/>
      <c r="RJE17" s="73"/>
      <c r="RJF17" s="73"/>
      <c r="RJG17" s="73"/>
      <c r="RJH17" s="73"/>
      <c r="RJI17" s="73"/>
      <c r="RJJ17" s="73"/>
      <c r="RJK17" s="73"/>
      <c r="RJL17" s="73"/>
      <c r="RJM17" s="73"/>
      <c r="RJN17" s="73"/>
      <c r="RJO17" s="73"/>
      <c r="RJP17" s="73"/>
      <c r="RJQ17" s="73"/>
      <c r="RJR17" s="73"/>
      <c r="RJS17" s="73"/>
      <c r="RJT17" s="73"/>
      <c r="RJU17" s="73"/>
      <c r="RJV17" s="73"/>
      <c r="RJW17" s="73"/>
      <c r="RJX17" s="73"/>
      <c r="RJY17" s="73"/>
      <c r="RJZ17" s="73"/>
      <c r="RKA17" s="73"/>
      <c r="RKB17" s="73"/>
      <c r="RKC17" s="73"/>
      <c r="RKD17" s="73"/>
      <c r="RKE17" s="73"/>
      <c r="RKF17" s="73"/>
      <c r="RKG17" s="73"/>
      <c r="RKH17" s="73"/>
      <c r="RKI17" s="73"/>
      <c r="RKJ17" s="73"/>
      <c r="RKK17" s="73"/>
      <c r="RKL17" s="73"/>
      <c r="RKM17" s="73"/>
      <c r="RKN17" s="73"/>
      <c r="RKO17" s="73"/>
      <c r="RKP17" s="73"/>
      <c r="RKQ17" s="73"/>
      <c r="RKR17" s="73"/>
      <c r="RKS17" s="73"/>
      <c r="RKT17" s="73"/>
      <c r="RKU17" s="73"/>
      <c r="RKV17" s="73"/>
      <c r="RKW17" s="73"/>
      <c r="RKX17" s="73"/>
      <c r="RKY17" s="73"/>
      <c r="RKZ17" s="73"/>
      <c r="RLA17" s="73"/>
      <c r="RLB17" s="73"/>
      <c r="RLC17" s="73"/>
      <c r="RLD17" s="73"/>
      <c r="RLE17" s="73"/>
      <c r="RLF17" s="73"/>
      <c r="RLG17" s="73"/>
      <c r="RLH17" s="73"/>
      <c r="RLI17" s="73"/>
      <c r="RLJ17" s="73"/>
      <c r="RLK17" s="73"/>
      <c r="RLL17" s="73"/>
      <c r="RLM17" s="73"/>
      <c r="RLN17" s="73"/>
      <c r="RLO17" s="73"/>
      <c r="RLP17" s="73"/>
      <c r="RLQ17" s="73"/>
      <c r="RLR17" s="73"/>
      <c r="RLS17" s="73"/>
      <c r="RLT17" s="73"/>
      <c r="RLU17" s="73"/>
      <c r="RLV17" s="73"/>
      <c r="RLW17" s="73"/>
      <c r="RLX17" s="73"/>
      <c r="RLY17" s="73"/>
      <c r="RLZ17" s="73"/>
      <c r="RMA17" s="73"/>
      <c r="RMB17" s="73"/>
      <c r="RMC17" s="73"/>
      <c r="RMD17" s="73"/>
      <c r="RME17" s="73"/>
      <c r="RMF17" s="73"/>
      <c r="RMG17" s="73"/>
      <c r="RMH17" s="73"/>
      <c r="RMI17" s="73"/>
      <c r="RMJ17" s="73"/>
      <c r="RMK17" s="73"/>
      <c r="RML17" s="73"/>
      <c r="RMM17" s="73"/>
      <c r="RMN17" s="73"/>
      <c r="RMO17" s="73"/>
      <c r="RMP17" s="73"/>
      <c r="RMQ17" s="73"/>
      <c r="RMR17" s="73"/>
      <c r="RMS17" s="73"/>
      <c r="RMT17" s="73"/>
      <c r="RMU17" s="73"/>
      <c r="RMV17" s="73"/>
      <c r="RMW17" s="73"/>
      <c r="RMX17" s="73"/>
      <c r="RMY17" s="73"/>
      <c r="RMZ17" s="73"/>
      <c r="RNA17" s="73"/>
      <c r="RNB17" s="73"/>
      <c r="RNC17" s="73"/>
      <c r="RND17" s="73"/>
      <c r="RNE17" s="73"/>
      <c r="RNF17" s="73"/>
      <c r="RNG17" s="73"/>
      <c r="RNH17" s="73"/>
      <c r="RNI17" s="73"/>
      <c r="RNJ17" s="73"/>
      <c r="RNK17" s="73"/>
      <c r="RNL17" s="73"/>
      <c r="RNM17" s="73"/>
      <c r="RNN17" s="73"/>
      <c r="RNO17" s="73"/>
      <c r="RNP17" s="73"/>
      <c r="RNQ17" s="73"/>
      <c r="RNR17" s="73"/>
      <c r="RNS17" s="73"/>
      <c r="RNT17" s="73"/>
      <c r="RNU17" s="73"/>
      <c r="RNV17" s="73"/>
      <c r="RNW17" s="73"/>
      <c r="RNX17" s="73"/>
      <c r="RNY17" s="73"/>
      <c r="RNZ17" s="73"/>
      <c r="ROA17" s="73"/>
      <c r="ROB17" s="73"/>
      <c r="ROC17" s="73"/>
      <c r="ROD17" s="73"/>
      <c r="ROE17" s="73"/>
      <c r="ROF17" s="73"/>
      <c r="ROG17" s="73"/>
      <c r="ROH17" s="73"/>
      <c r="ROI17" s="73"/>
      <c r="ROJ17" s="73"/>
      <c r="ROK17" s="73"/>
      <c r="ROL17" s="73"/>
      <c r="ROM17" s="73"/>
      <c r="RON17" s="73"/>
      <c r="ROO17" s="73"/>
      <c r="ROP17" s="73"/>
      <c r="ROQ17" s="73"/>
      <c r="ROR17" s="73"/>
      <c r="ROS17" s="73"/>
      <c r="ROT17" s="73"/>
      <c r="ROU17" s="73"/>
      <c r="ROV17" s="73"/>
      <c r="ROW17" s="73"/>
      <c r="ROX17" s="73"/>
      <c r="ROY17" s="73"/>
      <c r="ROZ17" s="73"/>
      <c r="RPA17" s="73"/>
      <c r="RPB17" s="73"/>
      <c r="RPC17" s="73"/>
      <c r="RPD17" s="73"/>
      <c r="RPE17" s="73"/>
      <c r="RPF17" s="73"/>
      <c r="RPG17" s="73"/>
      <c r="RPH17" s="73"/>
      <c r="RPI17" s="73"/>
      <c r="RPJ17" s="73"/>
      <c r="RPK17" s="73"/>
      <c r="RPL17" s="73"/>
      <c r="RPM17" s="73"/>
      <c r="RPN17" s="73"/>
      <c r="RPO17" s="73"/>
      <c r="RPP17" s="73"/>
      <c r="RPQ17" s="73"/>
      <c r="RPR17" s="73"/>
      <c r="RPS17" s="73"/>
      <c r="RPT17" s="73"/>
      <c r="RPU17" s="73"/>
      <c r="RPV17" s="73"/>
      <c r="RPW17" s="73"/>
      <c r="RPX17" s="73"/>
      <c r="RPY17" s="73"/>
      <c r="RPZ17" s="73"/>
      <c r="RQA17" s="73"/>
      <c r="RQB17" s="73"/>
      <c r="RQC17" s="73"/>
      <c r="RQD17" s="73"/>
      <c r="RQE17" s="73"/>
      <c r="RQF17" s="73"/>
      <c r="RQG17" s="73"/>
      <c r="RQH17" s="73"/>
      <c r="RQI17" s="73"/>
      <c r="RQJ17" s="73"/>
      <c r="RQK17" s="73"/>
      <c r="RQL17" s="73"/>
      <c r="RQM17" s="73"/>
      <c r="RQN17" s="73"/>
      <c r="RQO17" s="73"/>
      <c r="RQP17" s="73"/>
      <c r="RQQ17" s="73"/>
      <c r="RQR17" s="73"/>
      <c r="RQS17" s="73"/>
      <c r="RQT17" s="73"/>
      <c r="RQU17" s="73"/>
      <c r="RQV17" s="73"/>
      <c r="RQW17" s="73"/>
      <c r="RQX17" s="73"/>
      <c r="RQY17" s="73"/>
      <c r="RQZ17" s="73"/>
      <c r="RRA17" s="73"/>
      <c r="RRB17" s="73"/>
      <c r="RRC17" s="73"/>
      <c r="RRD17" s="73"/>
      <c r="RRE17" s="73"/>
      <c r="RRF17" s="73"/>
      <c r="RRG17" s="73"/>
      <c r="RRH17" s="73"/>
      <c r="RRI17" s="73"/>
      <c r="RRJ17" s="73"/>
      <c r="RRK17" s="73"/>
      <c r="RRL17" s="73"/>
      <c r="RRM17" s="73"/>
      <c r="RRN17" s="73"/>
      <c r="RRO17" s="73"/>
      <c r="RRP17" s="73"/>
      <c r="RRQ17" s="73"/>
      <c r="RRR17" s="73"/>
      <c r="RRS17" s="73"/>
      <c r="RRT17" s="73"/>
      <c r="RRU17" s="73"/>
      <c r="RRV17" s="73"/>
      <c r="RRW17" s="73"/>
      <c r="RRX17" s="73"/>
      <c r="RRY17" s="73"/>
      <c r="RRZ17" s="73"/>
      <c r="RSA17" s="73"/>
      <c r="RSB17" s="73"/>
      <c r="RSC17" s="73"/>
      <c r="RSD17" s="73"/>
      <c r="RSE17" s="73"/>
      <c r="RSF17" s="73"/>
      <c r="RSG17" s="73"/>
      <c r="RSH17" s="73"/>
      <c r="RSI17" s="73"/>
      <c r="RSJ17" s="73"/>
      <c r="RSK17" s="73"/>
      <c r="RSL17" s="73"/>
      <c r="RSM17" s="73"/>
      <c r="RSN17" s="73"/>
      <c r="RSO17" s="73"/>
      <c r="RSP17" s="73"/>
      <c r="RSQ17" s="73"/>
      <c r="RSR17" s="73"/>
      <c r="RSS17" s="73"/>
      <c r="RST17" s="73"/>
      <c r="RSU17" s="73"/>
      <c r="RSV17" s="73"/>
      <c r="RSW17" s="73"/>
      <c r="RSX17" s="73"/>
      <c r="RSY17" s="73"/>
      <c r="RSZ17" s="73"/>
      <c r="RTA17" s="73"/>
      <c r="RTB17" s="73"/>
      <c r="RTC17" s="73"/>
      <c r="RTD17" s="73"/>
      <c r="RTE17" s="73"/>
      <c r="RTF17" s="73"/>
      <c r="RTG17" s="73"/>
      <c r="RTH17" s="73"/>
      <c r="RTI17" s="73"/>
      <c r="RTJ17" s="73"/>
      <c r="RTK17" s="73"/>
      <c r="RTL17" s="73"/>
      <c r="RTM17" s="73"/>
      <c r="RTN17" s="73"/>
      <c r="RTO17" s="73"/>
      <c r="RTP17" s="73"/>
      <c r="RTQ17" s="73"/>
      <c r="RTR17" s="73"/>
      <c r="RTS17" s="73"/>
      <c r="RTT17" s="73"/>
      <c r="RTU17" s="73"/>
      <c r="RTV17" s="73"/>
      <c r="RTW17" s="73"/>
      <c r="RTX17" s="73"/>
      <c r="RTY17" s="73"/>
      <c r="RTZ17" s="73"/>
      <c r="RUA17" s="73"/>
      <c r="RUB17" s="73"/>
      <c r="RUC17" s="73"/>
      <c r="RUD17" s="73"/>
      <c r="RUE17" s="73"/>
      <c r="RUF17" s="73"/>
      <c r="RUG17" s="73"/>
      <c r="RUH17" s="73"/>
      <c r="RUI17" s="73"/>
      <c r="RUJ17" s="73"/>
      <c r="RUK17" s="73"/>
      <c r="RUL17" s="73"/>
      <c r="RUM17" s="73"/>
      <c r="RUN17" s="73"/>
      <c r="RUO17" s="73"/>
      <c r="RUP17" s="73"/>
      <c r="RUQ17" s="73"/>
      <c r="RUR17" s="73"/>
      <c r="RUS17" s="73"/>
      <c r="RUT17" s="73"/>
      <c r="RUU17" s="73"/>
      <c r="RUV17" s="73"/>
      <c r="RUW17" s="73"/>
      <c r="RUX17" s="73"/>
      <c r="RUY17" s="73"/>
      <c r="RUZ17" s="73"/>
      <c r="RVA17" s="73"/>
      <c r="RVB17" s="73"/>
      <c r="RVC17" s="73"/>
      <c r="RVD17" s="73"/>
      <c r="RVE17" s="73"/>
      <c r="RVF17" s="73"/>
      <c r="RVG17" s="73"/>
      <c r="RVH17" s="73"/>
      <c r="RVI17" s="73"/>
      <c r="RVJ17" s="73"/>
      <c r="RVK17" s="73"/>
      <c r="RVL17" s="73"/>
      <c r="RVM17" s="73"/>
      <c r="RVN17" s="73"/>
      <c r="RVO17" s="73"/>
      <c r="RVP17" s="73"/>
      <c r="RVQ17" s="73"/>
      <c r="RVR17" s="73"/>
      <c r="RVS17" s="73"/>
      <c r="RVT17" s="73"/>
      <c r="RVU17" s="73"/>
      <c r="RVV17" s="73"/>
      <c r="RVW17" s="73"/>
      <c r="RVX17" s="73"/>
      <c r="RVY17" s="73"/>
      <c r="RVZ17" s="73"/>
      <c r="RWA17" s="73"/>
      <c r="RWB17" s="73"/>
      <c r="RWC17" s="73"/>
      <c r="RWD17" s="73"/>
      <c r="RWE17" s="73"/>
      <c r="RWF17" s="73"/>
      <c r="RWG17" s="73"/>
      <c r="RWH17" s="73"/>
      <c r="RWI17" s="73"/>
      <c r="RWJ17" s="73"/>
      <c r="RWK17" s="73"/>
      <c r="RWL17" s="73"/>
      <c r="RWM17" s="73"/>
      <c r="RWN17" s="73"/>
      <c r="RWO17" s="73"/>
      <c r="RWP17" s="73"/>
      <c r="RWQ17" s="73"/>
      <c r="RWR17" s="73"/>
      <c r="RWS17" s="73"/>
      <c r="RWT17" s="73"/>
      <c r="RWU17" s="73"/>
      <c r="RWV17" s="73"/>
      <c r="RWW17" s="73"/>
      <c r="RWX17" s="73"/>
      <c r="RWY17" s="73"/>
      <c r="RWZ17" s="73"/>
      <c r="RXA17" s="73"/>
      <c r="RXB17" s="73"/>
      <c r="RXC17" s="73"/>
      <c r="RXD17" s="73"/>
      <c r="RXE17" s="73"/>
      <c r="RXF17" s="73"/>
      <c r="RXG17" s="73"/>
      <c r="RXH17" s="73"/>
      <c r="RXI17" s="73"/>
      <c r="RXJ17" s="73"/>
      <c r="RXK17" s="73"/>
      <c r="RXL17" s="73"/>
      <c r="RXM17" s="73"/>
      <c r="RXN17" s="73"/>
      <c r="RXO17" s="73"/>
      <c r="RXP17" s="73"/>
      <c r="RXQ17" s="73"/>
      <c r="RXR17" s="73"/>
      <c r="RXS17" s="73"/>
      <c r="RXT17" s="73"/>
      <c r="RXU17" s="73"/>
      <c r="RXV17" s="73"/>
      <c r="RXW17" s="73"/>
      <c r="RXX17" s="73"/>
      <c r="RXY17" s="73"/>
      <c r="RXZ17" s="73"/>
      <c r="RYA17" s="73"/>
      <c r="RYB17" s="73"/>
      <c r="RYC17" s="73"/>
      <c r="RYD17" s="73"/>
      <c r="RYE17" s="73"/>
      <c r="RYF17" s="73"/>
      <c r="RYG17" s="73"/>
      <c r="RYH17" s="73"/>
      <c r="RYI17" s="73"/>
      <c r="RYJ17" s="73"/>
      <c r="RYK17" s="73"/>
      <c r="RYL17" s="73"/>
      <c r="RYM17" s="73"/>
      <c r="RYN17" s="73"/>
      <c r="RYO17" s="73"/>
      <c r="RYP17" s="73"/>
      <c r="RYQ17" s="73"/>
      <c r="RYR17" s="73"/>
      <c r="RYS17" s="73"/>
      <c r="RYT17" s="73"/>
      <c r="RYU17" s="73"/>
      <c r="RYV17" s="73"/>
      <c r="RYW17" s="73"/>
      <c r="RYX17" s="73"/>
      <c r="RYY17" s="73"/>
      <c r="RYZ17" s="73"/>
      <c r="RZA17" s="73"/>
      <c r="RZB17" s="73"/>
      <c r="RZC17" s="73"/>
      <c r="RZD17" s="73"/>
      <c r="RZE17" s="73"/>
      <c r="RZF17" s="73"/>
      <c r="RZG17" s="73"/>
      <c r="RZH17" s="73"/>
      <c r="RZI17" s="73"/>
      <c r="RZJ17" s="73"/>
      <c r="RZK17" s="73"/>
      <c r="RZL17" s="73"/>
      <c r="RZM17" s="73"/>
      <c r="RZN17" s="73"/>
      <c r="RZO17" s="73"/>
      <c r="RZP17" s="73"/>
      <c r="RZQ17" s="73"/>
      <c r="RZR17" s="73"/>
      <c r="RZS17" s="73"/>
      <c r="RZT17" s="73"/>
      <c r="RZU17" s="73"/>
      <c r="RZV17" s="73"/>
      <c r="RZW17" s="73"/>
      <c r="RZX17" s="73"/>
      <c r="RZY17" s="73"/>
      <c r="RZZ17" s="73"/>
      <c r="SAA17" s="73"/>
      <c r="SAB17" s="73"/>
      <c r="SAC17" s="73"/>
      <c r="SAD17" s="73"/>
      <c r="SAE17" s="73"/>
      <c r="SAF17" s="73"/>
      <c r="SAG17" s="73"/>
      <c r="SAH17" s="73"/>
      <c r="SAI17" s="73"/>
      <c r="SAJ17" s="73"/>
      <c r="SAK17" s="73"/>
      <c r="SAL17" s="73"/>
      <c r="SAM17" s="73"/>
      <c r="SAN17" s="73"/>
      <c r="SAO17" s="73"/>
      <c r="SAP17" s="73"/>
      <c r="SAQ17" s="73"/>
      <c r="SAR17" s="73"/>
      <c r="SAS17" s="73"/>
      <c r="SAT17" s="73"/>
      <c r="SAU17" s="73"/>
      <c r="SAV17" s="73"/>
      <c r="SAW17" s="73"/>
      <c r="SAX17" s="73"/>
      <c r="SAY17" s="73"/>
      <c r="SAZ17" s="73"/>
      <c r="SBA17" s="73"/>
      <c r="SBB17" s="73"/>
      <c r="SBC17" s="73"/>
      <c r="SBD17" s="73"/>
      <c r="SBE17" s="73"/>
      <c r="SBF17" s="73"/>
      <c r="SBG17" s="73"/>
      <c r="SBH17" s="73"/>
      <c r="SBI17" s="73"/>
      <c r="SBJ17" s="73"/>
      <c r="SBK17" s="73"/>
      <c r="SBL17" s="73"/>
      <c r="SBM17" s="73"/>
      <c r="SBN17" s="73"/>
      <c r="SBO17" s="73"/>
      <c r="SBP17" s="73"/>
      <c r="SBQ17" s="73"/>
      <c r="SBR17" s="73"/>
      <c r="SBS17" s="73"/>
      <c r="SBT17" s="73"/>
      <c r="SBU17" s="73"/>
      <c r="SBV17" s="73"/>
      <c r="SBW17" s="73"/>
      <c r="SBX17" s="73"/>
      <c r="SBY17" s="73"/>
      <c r="SBZ17" s="73"/>
      <c r="SCA17" s="73"/>
      <c r="SCB17" s="73"/>
      <c r="SCC17" s="73"/>
      <c r="SCD17" s="73"/>
      <c r="SCE17" s="73"/>
      <c r="SCF17" s="73"/>
      <c r="SCG17" s="73"/>
      <c r="SCH17" s="73"/>
      <c r="SCI17" s="73"/>
      <c r="SCJ17" s="73"/>
      <c r="SCK17" s="73"/>
      <c r="SCL17" s="73"/>
      <c r="SCM17" s="73"/>
      <c r="SCN17" s="73"/>
      <c r="SCO17" s="73"/>
      <c r="SCP17" s="73"/>
      <c r="SCQ17" s="73"/>
      <c r="SCR17" s="73"/>
      <c r="SCS17" s="73"/>
      <c r="SCT17" s="73"/>
      <c r="SCU17" s="73"/>
      <c r="SCV17" s="73"/>
      <c r="SCW17" s="73"/>
      <c r="SCX17" s="73"/>
      <c r="SCY17" s="73"/>
      <c r="SCZ17" s="73"/>
      <c r="SDA17" s="73"/>
      <c r="SDB17" s="73"/>
      <c r="SDC17" s="73"/>
      <c r="SDD17" s="73"/>
      <c r="SDE17" s="73"/>
      <c r="SDF17" s="73"/>
      <c r="SDG17" s="73"/>
      <c r="SDH17" s="73"/>
      <c r="SDI17" s="73"/>
      <c r="SDJ17" s="73"/>
      <c r="SDK17" s="73"/>
      <c r="SDL17" s="73"/>
      <c r="SDM17" s="73"/>
      <c r="SDN17" s="73"/>
      <c r="SDO17" s="73"/>
      <c r="SDP17" s="73"/>
      <c r="SDQ17" s="73"/>
      <c r="SDR17" s="73"/>
      <c r="SDS17" s="73"/>
      <c r="SDT17" s="73"/>
      <c r="SDU17" s="73"/>
      <c r="SDV17" s="73"/>
      <c r="SDW17" s="73"/>
      <c r="SDX17" s="73"/>
      <c r="SDY17" s="73"/>
      <c r="SDZ17" s="73"/>
      <c r="SEA17" s="73"/>
      <c r="SEB17" s="73"/>
      <c r="SEC17" s="73"/>
      <c r="SED17" s="73"/>
      <c r="SEE17" s="73"/>
      <c r="SEF17" s="73"/>
      <c r="SEG17" s="73"/>
      <c r="SEH17" s="73"/>
      <c r="SEI17" s="73"/>
      <c r="SEJ17" s="73"/>
      <c r="SEK17" s="73"/>
      <c r="SEL17" s="73"/>
      <c r="SEM17" s="73"/>
      <c r="SEN17" s="73"/>
      <c r="SEO17" s="73"/>
      <c r="SEP17" s="73"/>
      <c r="SEQ17" s="73"/>
      <c r="SER17" s="73"/>
      <c r="SES17" s="73"/>
      <c r="SET17" s="73"/>
      <c r="SEU17" s="73"/>
      <c r="SEV17" s="73"/>
      <c r="SEW17" s="73"/>
      <c r="SEX17" s="73"/>
      <c r="SEY17" s="73"/>
      <c r="SEZ17" s="73"/>
      <c r="SFA17" s="73"/>
      <c r="SFB17" s="73"/>
      <c r="SFC17" s="73"/>
      <c r="SFD17" s="73"/>
      <c r="SFE17" s="73"/>
      <c r="SFF17" s="73"/>
      <c r="SFG17" s="73"/>
      <c r="SFH17" s="73"/>
      <c r="SFI17" s="73"/>
      <c r="SFJ17" s="73"/>
      <c r="SFK17" s="73"/>
      <c r="SFL17" s="73"/>
      <c r="SFM17" s="73"/>
      <c r="SFN17" s="73"/>
      <c r="SFO17" s="73"/>
      <c r="SFP17" s="73"/>
      <c r="SFQ17" s="73"/>
      <c r="SFR17" s="73"/>
      <c r="SFS17" s="73"/>
      <c r="SFT17" s="73"/>
      <c r="SFU17" s="73"/>
      <c r="SFV17" s="73"/>
      <c r="SFW17" s="73"/>
      <c r="SFX17" s="73"/>
      <c r="SFY17" s="73"/>
      <c r="SFZ17" s="73"/>
      <c r="SGA17" s="73"/>
      <c r="SGB17" s="73"/>
      <c r="SGC17" s="73"/>
      <c r="SGD17" s="73"/>
      <c r="SGE17" s="73"/>
      <c r="SGF17" s="73"/>
      <c r="SGG17" s="73"/>
      <c r="SGH17" s="73"/>
      <c r="SGI17" s="73"/>
      <c r="SGJ17" s="73"/>
      <c r="SGK17" s="73"/>
      <c r="SGL17" s="73"/>
      <c r="SGM17" s="73"/>
      <c r="SGN17" s="73"/>
      <c r="SGO17" s="73"/>
      <c r="SGP17" s="73"/>
      <c r="SGQ17" s="73"/>
      <c r="SGR17" s="73"/>
      <c r="SGS17" s="73"/>
      <c r="SGT17" s="73"/>
      <c r="SGU17" s="73"/>
      <c r="SGV17" s="73"/>
      <c r="SGW17" s="73"/>
      <c r="SGX17" s="73"/>
      <c r="SGY17" s="73"/>
      <c r="SGZ17" s="73"/>
      <c r="SHA17" s="73"/>
      <c r="SHB17" s="73"/>
      <c r="SHC17" s="73"/>
      <c r="SHD17" s="73"/>
      <c r="SHE17" s="73"/>
      <c r="SHF17" s="73"/>
      <c r="SHG17" s="73"/>
      <c r="SHH17" s="73"/>
      <c r="SHI17" s="73"/>
      <c r="SHJ17" s="73"/>
      <c r="SHK17" s="73"/>
      <c r="SHL17" s="73"/>
      <c r="SHM17" s="73"/>
      <c r="SHN17" s="73"/>
      <c r="SHO17" s="73"/>
      <c r="SHP17" s="73"/>
      <c r="SHQ17" s="73"/>
      <c r="SHR17" s="73"/>
      <c r="SHS17" s="73"/>
      <c r="SHT17" s="73"/>
      <c r="SHU17" s="73"/>
      <c r="SHV17" s="73"/>
      <c r="SHW17" s="73"/>
      <c r="SHX17" s="73"/>
      <c r="SHY17" s="73"/>
      <c r="SHZ17" s="73"/>
      <c r="SIA17" s="73"/>
      <c r="SIB17" s="73"/>
      <c r="SIC17" s="73"/>
      <c r="SID17" s="73"/>
      <c r="SIE17" s="73"/>
      <c r="SIF17" s="73"/>
      <c r="SIG17" s="73"/>
      <c r="SIH17" s="73"/>
      <c r="SII17" s="73"/>
      <c r="SIJ17" s="73"/>
      <c r="SIK17" s="73"/>
      <c r="SIL17" s="73"/>
      <c r="SIM17" s="73"/>
      <c r="SIN17" s="73"/>
      <c r="SIO17" s="73"/>
      <c r="SIP17" s="73"/>
      <c r="SIQ17" s="73"/>
      <c r="SIR17" s="73"/>
      <c r="SIS17" s="73"/>
      <c r="SIT17" s="73"/>
      <c r="SIU17" s="73"/>
      <c r="SIV17" s="73"/>
      <c r="SIW17" s="73"/>
      <c r="SIX17" s="73"/>
      <c r="SIY17" s="73"/>
      <c r="SIZ17" s="73"/>
      <c r="SJA17" s="73"/>
      <c r="SJB17" s="73"/>
      <c r="SJC17" s="73"/>
      <c r="SJD17" s="73"/>
      <c r="SJE17" s="73"/>
      <c r="SJF17" s="73"/>
      <c r="SJG17" s="73"/>
      <c r="SJH17" s="73"/>
      <c r="SJI17" s="73"/>
      <c r="SJJ17" s="73"/>
      <c r="SJK17" s="73"/>
      <c r="SJL17" s="73"/>
      <c r="SJM17" s="73"/>
      <c r="SJN17" s="73"/>
      <c r="SJO17" s="73"/>
      <c r="SJP17" s="73"/>
      <c r="SJQ17" s="73"/>
      <c r="SJR17" s="73"/>
      <c r="SJS17" s="73"/>
      <c r="SJT17" s="73"/>
      <c r="SJU17" s="73"/>
      <c r="SJV17" s="73"/>
      <c r="SJW17" s="73"/>
      <c r="SJX17" s="73"/>
      <c r="SJY17" s="73"/>
      <c r="SJZ17" s="73"/>
      <c r="SKA17" s="73"/>
      <c r="SKB17" s="73"/>
      <c r="SKC17" s="73"/>
      <c r="SKD17" s="73"/>
      <c r="SKE17" s="73"/>
      <c r="SKF17" s="73"/>
      <c r="SKG17" s="73"/>
      <c r="SKH17" s="73"/>
      <c r="SKI17" s="73"/>
      <c r="SKJ17" s="73"/>
      <c r="SKK17" s="73"/>
      <c r="SKL17" s="73"/>
      <c r="SKM17" s="73"/>
      <c r="SKN17" s="73"/>
      <c r="SKO17" s="73"/>
      <c r="SKP17" s="73"/>
      <c r="SKQ17" s="73"/>
      <c r="SKR17" s="73"/>
      <c r="SKS17" s="73"/>
      <c r="SKT17" s="73"/>
      <c r="SKU17" s="73"/>
      <c r="SKV17" s="73"/>
      <c r="SKW17" s="73"/>
      <c r="SKX17" s="73"/>
      <c r="SKY17" s="73"/>
      <c r="SKZ17" s="73"/>
      <c r="SLA17" s="73"/>
      <c r="SLB17" s="73"/>
      <c r="SLC17" s="73"/>
      <c r="SLD17" s="73"/>
      <c r="SLE17" s="73"/>
      <c r="SLF17" s="73"/>
      <c r="SLG17" s="73"/>
      <c r="SLH17" s="73"/>
      <c r="SLI17" s="73"/>
      <c r="SLJ17" s="73"/>
      <c r="SLK17" s="73"/>
      <c r="SLL17" s="73"/>
      <c r="SLM17" s="73"/>
      <c r="SLN17" s="73"/>
      <c r="SLO17" s="73"/>
      <c r="SLP17" s="73"/>
      <c r="SLQ17" s="73"/>
      <c r="SLR17" s="73"/>
      <c r="SLS17" s="73"/>
      <c r="SLT17" s="73"/>
      <c r="SLU17" s="73"/>
      <c r="SLV17" s="73"/>
      <c r="SLW17" s="73"/>
      <c r="SLX17" s="73"/>
      <c r="SLY17" s="73"/>
      <c r="SLZ17" s="73"/>
      <c r="SMA17" s="73"/>
      <c r="SMB17" s="73"/>
      <c r="SMC17" s="73"/>
      <c r="SMD17" s="73"/>
      <c r="SME17" s="73"/>
      <c r="SMF17" s="73"/>
      <c r="SMG17" s="73"/>
      <c r="SMH17" s="73"/>
      <c r="SMI17" s="73"/>
      <c r="SMJ17" s="73"/>
      <c r="SMK17" s="73"/>
      <c r="SML17" s="73"/>
      <c r="SMM17" s="73"/>
      <c r="SMN17" s="73"/>
      <c r="SMO17" s="73"/>
      <c r="SMP17" s="73"/>
      <c r="SMQ17" s="73"/>
      <c r="SMR17" s="73"/>
      <c r="SMS17" s="73"/>
      <c r="SMT17" s="73"/>
      <c r="SMU17" s="73"/>
      <c r="SMV17" s="73"/>
      <c r="SMW17" s="73"/>
      <c r="SMX17" s="73"/>
      <c r="SMY17" s="73"/>
      <c r="SMZ17" s="73"/>
      <c r="SNA17" s="73"/>
      <c r="SNB17" s="73"/>
      <c r="SNC17" s="73"/>
      <c r="SND17" s="73"/>
      <c r="SNE17" s="73"/>
      <c r="SNF17" s="73"/>
      <c r="SNG17" s="73"/>
      <c r="SNH17" s="73"/>
      <c r="SNI17" s="73"/>
      <c r="SNJ17" s="73"/>
      <c r="SNK17" s="73"/>
      <c r="SNL17" s="73"/>
      <c r="SNM17" s="73"/>
      <c r="SNN17" s="73"/>
      <c r="SNO17" s="73"/>
      <c r="SNP17" s="73"/>
      <c r="SNQ17" s="73"/>
      <c r="SNR17" s="73"/>
      <c r="SNS17" s="73"/>
      <c r="SNT17" s="73"/>
      <c r="SNU17" s="73"/>
      <c r="SNV17" s="73"/>
      <c r="SNW17" s="73"/>
      <c r="SNX17" s="73"/>
      <c r="SNY17" s="73"/>
      <c r="SNZ17" s="73"/>
      <c r="SOA17" s="73"/>
      <c r="SOB17" s="73"/>
      <c r="SOC17" s="73"/>
      <c r="SOD17" s="73"/>
      <c r="SOE17" s="73"/>
      <c r="SOF17" s="73"/>
      <c r="SOG17" s="73"/>
      <c r="SOH17" s="73"/>
      <c r="SOI17" s="73"/>
      <c r="SOJ17" s="73"/>
      <c r="SOK17" s="73"/>
      <c r="SOL17" s="73"/>
      <c r="SOM17" s="73"/>
      <c r="SON17" s="73"/>
      <c r="SOO17" s="73"/>
      <c r="SOP17" s="73"/>
      <c r="SOQ17" s="73"/>
      <c r="SOR17" s="73"/>
      <c r="SOS17" s="73"/>
      <c r="SOT17" s="73"/>
      <c r="SOU17" s="73"/>
      <c r="SOV17" s="73"/>
      <c r="SOW17" s="73"/>
      <c r="SOX17" s="73"/>
      <c r="SOY17" s="73"/>
      <c r="SOZ17" s="73"/>
      <c r="SPA17" s="73"/>
      <c r="SPB17" s="73"/>
      <c r="SPC17" s="73"/>
      <c r="SPD17" s="73"/>
      <c r="SPE17" s="73"/>
      <c r="SPF17" s="73"/>
      <c r="SPG17" s="73"/>
      <c r="SPH17" s="73"/>
      <c r="SPI17" s="73"/>
      <c r="SPJ17" s="73"/>
      <c r="SPK17" s="73"/>
      <c r="SPL17" s="73"/>
      <c r="SPM17" s="73"/>
      <c r="SPN17" s="73"/>
      <c r="SPO17" s="73"/>
      <c r="SPP17" s="73"/>
      <c r="SPQ17" s="73"/>
      <c r="SPR17" s="73"/>
      <c r="SPS17" s="73"/>
      <c r="SPT17" s="73"/>
      <c r="SPU17" s="73"/>
      <c r="SPV17" s="73"/>
      <c r="SPW17" s="73"/>
      <c r="SPX17" s="73"/>
      <c r="SPY17" s="73"/>
      <c r="SPZ17" s="73"/>
      <c r="SQA17" s="73"/>
      <c r="SQB17" s="73"/>
      <c r="SQC17" s="73"/>
      <c r="SQD17" s="73"/>
      <c r="SQE17" s="73"/>
      <c r="SQF17" s="73"/>
      <c r="SQG17" s="73"/>
      <c r="SQH17" s="73"/>
      <c r="SQI17" s="73"/>
      <c r="SQJ17" s="73"/>
      <c r="SQK17" s="73"/>
      <c r="SQL17" s="73"/>
      <c r="SQM17" s="73"/>
      <c r="SQN17" s="73"/>
      <c r="SQO17" s="73"/>
      <c r="SQP17" s="73"/>
      <c r="SQQ17" s="73"/>
      <c r="SQR17" s="73"/>
      <c r="SQS17" s="73"/>
      <c r="SQT17" s="73"/>
      <c r="SQU17" s="73"/>
      <c r="SQV17" s="73"/>
      <c r="SQW17" s="73"/>
      <c r="SQX17" s="73"/>
      <c r="SQY17" s="73"/>
      <c r="SQZ17" s="73"/>
      <c r="SRA17" s="73"/>
      <c r="SRB17" s="73"/>
      <c r="SRC17" s="73"/>
      <c r="SRD17" s="73"/>
      <c r="SRE17" s="73"/>
      <c r="SRF17" s="73"/>
      <c r="SRG17" s="73"/>
      <c r="SRH17" s="73"/>
      <c r="SRI17" s="73"/>
      <c r="SRJ17" s="73"/>
      <c r="SRK17" s="73"/>
      <c r="SRL17" s="73"/>
      <c r="SRM17" s="73"/>
      <c r="SRN17" s="73"/>
      <c r="SRO17" s="73"/>
      <c r="SRP17" s="73"/>
      <c r="SRQ17" s="73"/>
      <c r="SRR17" s="73"/>
      <c r="SRS17" s="73"/>
      <c r="SRT17" s="73"/>
      <c r="SRU17" s="73"/>
      <c r="SRV17" s="73"/>
      <c r="SRW17" s="73"/>
      <c r="SRX17" s="73"/>
      <c r="SRY17" s="73"/>
      <c r="SRZ17" s="73"/>
      <c r="SSA17" s="73"/>
      <c r="SSB17" s="73"/>
      <c r="SSC17" s="73"/>
      <c r="SSD17" s="73"/>
      <c r="SSE17" s="73"/>
      <c r="SSF17" s="73"/>
      <c r="SSG17" s="73"/>
      <c r="SSH17" s="73"/>
      <c r="SSI17" s="73"/>
      <c r="SSJ17" s="73"/>
      <c r="SSK17" s="73"/>
      <c r="SSL17" s="73"/>
      <c r="SSM17" s="73"/>
      <c r="SSN17" s="73"/>
      <c r="SSO17" s="73"/>
      <c r="SSP17" s="73"/>
      <c r="SSQ17" s="73"/>
      <c r="SSR17" s="73"/>
      <c r="SSS17" s="73"/>
      <c r="SST17" s="73"/>
      <c r="SSU17" s="73"/>
      <c r="SSV17" s="73"/>
      <c r="SSW17" s="73"/>
      <c r="SSX17" s="73"/>
      <c r="SSY17" s="73"/>
      <c r="SSZ17" s="73"/>
      <c r="STA17" s="73"/>
      <c r="STB17" s="73"/>
      <c r="STC17" s="73"/>
      <c r="STD17" s="73"/>
      <c r="STE17" s="73"/>
      <c r="STF17" s="73"/>
      <c r="STG17" s="73"/>
      <c r="STH17" s="73"/>
      <c r="STI17" s="73"/>
      <c r="STJ17" s="73"/>
      <c r="STK17" s="73"/>
      <c r="STL17" s="73"/>
      <c r="STM17" s="73"/>
      <c r="STN17" s="73"/>
      <c r="STO17" s="73"/>
      <c r="STP17" s="73"/>
      <c r="STQ17" s="73"/>
      <c r="STR17" s="73"/>
      <c r="STS17" s="73"/>
      <c r="STT17" s="73"/>
      <c r="STU17" s="73"/>
      <c r="STV17" s="73"/>
      <c r="STW17" s="73"/>
      <c r="STX17" s="73"/>
      <c r="STY17" s="73"/>
      <c r="STZ17" s="73"/>
      <c r="SUA17" s="73"/>
      <c r="SUB17" s="73"/>
      <c r="SUC17" s="73"/>
      <c r="SUD17" s="73"/>
      <c r="SUE17" s="73"/>
      <c r="SUF17" s="73"/>
      <c r="SUG17" s="73"/>
      <c r="SUH17" s="73"/>
      <c r="SUI17" s="73"/>
      <c r="SUJ17" s="73"/>
      <c r="SUK17" s="73"/>
      <c r="SUL17" s="73"/>
      <c r="SUM17" s="73"/>
      <c r="SUN17" s="73"/>
      <c r="SUO17" s="73"/>
      <c r="SUP17" s="73"/>
      <c r="SUQ17" s="73"/>
      <c r="SUR17" s="73"/>
      <c r="SUS17" s="73"/>
      <c r="SUT17" s="73"/>
      <c r="SUU17" s="73"/>
      <c r="SUV17" s="73"/>
      <c r="SUW17" s="73"/>
      <c r="SUX17" s="73"/>
      <c r="SUY17" s="73"/>
      <c r="SUZ17" s="73"/>
      <c r="SVA17" s="73"/>
      <c r="SVB17" s="73"/>
      <c r="SVC17" s="73"/>
      <c r="SVD17" s="73"/>
      <c r="SVE17" s="73"/>
      <c r="SVF17" s="73"/>
      <c r="SVG17" s="73"/>
      <c r="SVH17" s="73"/>
      <c r="SVI17" s="73"/>
      <c r="SVJ17" s="73"/>
      <c r="SVK17" s="73"/>
      <c r="SVL17" s="73"/>
      <c r="SVM17" s="73"/>
      <c r="SVN17" s="73"/>
      <c r="SVO17" s="73"/>
      <c r="SVP17" s="73"/>
      <c r="SVQ17" s="73"/>
      <c r="SVR17" s="73"/>
      <c r="SVS17" s="73"/>
      <c r="SVT17" s="73"/>
      <c r="SVU17" s="73"/>
      <c r="SVV17" s="73"/>
      <c r="SVW17" s="73"/>
      <c r="SVX17" s="73"/>
      <c r="SVY17" s="73"/>
      <c r="SVZ17" s="73"/>
      <c r="SWA17" s="73"/>
      <c r="SWB17" s="73"/>
      <c r="SWC17" s="73"/>
      <c r="SWD17" s="73"/>
      <c r="SWE17" s="73"/>
      <c r="SWF17" s="73"/>
      <c r="SWG17" s="73"/>
      <c r="SWH17" s="73"/>
      <c r="SWI17" s="73"/>
      <c r="SWJ17" s="73"/>
      <c r="SWK17" s="73"/>
      <c r="SWL17" s="73"/>
      <c r="SWM17" s="73"/>
      <c r="SWN17" s="73"/>
      <c r="SWO17" s="73"/>
      <c r="SWP17" s="73"/>
      <c r="SWQ17" s="73"/>
      <c r="SWR17" s="73"/>
      <c r="SWS17" s="73"/>
      <c r="SWT17" s="73"/>
      <c r="SWU17" s="73"/>
      <c r="SWV17" s="73"/>
      <c r="SWW17" s="73"/>
      <c r="SWX17" s="73"/>
      <c r="SWY17" s="73"/>
      <c r="SWZ17" s="73"/>
      <c r="SXA17" s="73"/>
      <c r="SXB17" s="73"/>
      <c r="SXC17" s="73"/>
      <c r="SXD17" s="73"/>
      <c r="SXE17" s="73"/>
      <c r="SXF17" s="73"/>
      <c r="SXG17" s="73"/>
      <c r="SXH17" s="73"/>
      <c r="SXI17" s="73"/>
      <c r="SXJ17" s="73"/>
      <c r="SXK17" s="73"/>
      <c r="SXL17" s="73"/>
      <c r="SXM17" s="73"/>
      <c r="SXN17" s="73"/>
      <c r="SXO17" s="73"/>
      <c r="SXP17" s="73"/>
      <c r="SXQ17" s="73"/>
      <c r="SXR17" s="73"/>
      <c r="SXS17" s="73"/>
      <c r="SXT17" s="73"/>
      <c r="SXU17" s="73"/>
      <c r="SXV17" s="73"/>
      <c r="SXW17" s="73"/>
      <c r="SXX17" s="73"/>
      <c r="SXY17" s="73"/>
      <c r="SXZ17" s="73"/>
      <c r="SYA17" s="73"/>
      <c r="SYB17" s="73"/>
      <c r="SYC17" s="73"/>
      <c r="SYD17" s="73"/>
      <c r="SYE17" s="73"/>
      <c r="SYF17" s="73"/>
      <c r="SYG17" s="73"/>
      <c r="SYH17" s="73"/>
      <c r="SYI17" s="73"/>
      <c r="SYJ17" s="73"/>
      <c r="SYK17" s="73"/>
      <c r="SYL17" s="73"/>
      <c r="SYM17" s="73"/>
      <c r="SYN17" s="73"/>
      <c r="SYO17" s="73"/>
      <c r="SYP17" s="73"/>
      <c r="SYQ17" s="73"/>
      <c r="SYR17" s="73"/>
      <c r="SYS17" s="73"/>
      <c r="SYT17" s="73"/>
      <c r="SYU17" s="73"/>
      <c r="SYV17" s="73"/>
      <c r="SYW17" s="73"/>
      <c r="SYX17" s="73"/>
      <c r="SYY17" s="73"/>
      <c r="SYZ17" s="73"/>
      <c r="SZA17" s="73"/>
      <c r="SZB17" s="73"/>
      <c r="SZC17" s="73"/>
      <c r="SZD17" s="73"/>
      <c r="SZE17" s="73"/>
      <c r="SZF17" s="73"/>
      <c r="SZG17" s="73"/>
      <c r="SZH17" s="73"/>
      <c r="SZI17" s="73"/>
      <c r="SZJ17" s="73"/>
      <c r="SZK17" s="73"/>
      <c r="SZL17" s="73"/>
      <c r="SZM17" s="73"/>
      <c r="SZN17" s="73"/>
      <c r="SZO17" s="73"/>
      <c r="SZP17" s="73"/>
      <c r="SZQ17" s="73"/>
      <c r="SZR17" s="73"/>
      <c r="SZS17" s="73"/>
      <c r="SZT17" s="73"/>
      <c r="SZU17" s="73"/>
      <c r="SZV17" s="73"/>
      <c r="SZW17" s="73"/>
      <c r="SZX17" s="73"/>
      <c r="SZY17" s="73"/>
      <c r="SZZ17" s="73"/>
      <c r="TAA17" s="73"/>
      <c r="TAB17" s="73"/>
      <c r="TAC17" s="73"/>
      <c r="TAD17" s="73"/>
      <c r="TAE17" s="73"/>
      <c r="TAF17" s="73"/>
      <c r="TAG17" s="73"/>
      <c r="TAH17" s="73"/>
      <c r="TAI17" s="73"/>
      <c r="TAJ17" s="73"/>
      <c r="TAK17" s="73"/>
      <c r="TAL17" s="73"/>
      <c r="TAM17" s="73"/>
      <c r="TAN17" s="73"/>
      <c r="TAO17" s="73"/>
      <c r="TAP17" s="73"/>
      <c r="TAQ17" s="73"/>
      <c r="TAR17" s="73"/>
      <c r="TAS17" s="73"/>
      <c r="TAT17" s="73"/>
      <c r="TAU17" s="73"/>
      <c r="TAV17" s="73"/>
      <c r="TAW17" s="73"/>
      <c r="TAX17" s="73"/>
      <c r="TAY17" s="73"/>
      <c r="TAZ17" s="73"/>
      <c r="TBA17" s="73"/>
      <c r="TBB17" s="73"/>
      <c r="TBC17" s="73"/>
      <c r="TBD17" s="73"/>
      <c r="TBE17" s="73"/>
      <c r="TBF17" s="73"/>
      <c r="TBG17" s="73"/>
      <c r="TBH17" s="73"/>
      <c r="TBI17" s="73"/>
      <c r="TBJ17" s="73"/>
      <c r="TBK17" s="73"/>
      <c r="TBL17" s="73"/>
      <c r="TBM17" s="73"/>
      <c r="TBN17" s="73"/>
      <c r="TBO17" s="73"/>
      <c r="TBP17" s="73"/>
      <c r="TBQ17" s="73"/>
      <c r="TBR17" s="73"/>
      <c r="TBS17" s="73"/>
      <c r="TBT17" s="73"/>
      <c r="TBU17" s="73"/>
      <c r="TBV17" s="73"/>
      <c r="TBW17" s="73"/>
      <c r="TBX17" s="73"/>
      <c r="TBY17" s="73"/>
      <c r="TBZ17" s="73"/>
      <c r="TCA17" s="73"/>
      <c r="TCB17" s="73"/>
      <c r="TCC17" s="73"/>
      <c r="TCD17" s="73"/>
      <c r="TCE17" s="73"/>
      <c r="TCF17" s="73"/>
      <c r="TCG17" s="73"/>
      <c r="TCH17" s="73"/>
      <c r="TCI17" s="73"/>
      <c r="TCJ17" s="73"/>
      <c r="TCK17" s="73"/>
      <c r="TCL17" s="73"/>
      <c r="TCM17" s="73"/>
      <c r="TCN17" s="73"/>
      <c r="TCO17" s="73"/>
      <c r="TCP17" s="73"/>
      <c r="TCQ17" s="73"/>
      <c r="TCR17" s="73"/>
      <c r="TCS17" s="73"/>
      <c r="TCT17" s="73"/>
      <c r="TCU17" s="73"/>
      <c r="TCV17" s="73"/>
      <c r="TCW17" s="73"/>
      <c r="TCX17" s="73"/>
      <c r="TCY17" s="73"/>
      <c r="TCZ17" s="73"/>
      <c r="TDA17" s="73"/>
      <c r="TDB17" s="73"/>
      <c r="TDC17" s="73"/>
      <c r="TDD17" s="73"/>
      <c r="TDE17" s="73"/>
      <c r="TDF17" s="73"/>
      <c r="TDG17" s="73"/>
      <c r="TDH17" s="73"/>
      <c r="TDI17" s="73"/>
      <c r="TDJ17" s="73"/>
      <c r="TDK17" s="73"/>
      <c r="TDL17" s="73"/>
      <c r="TDM17" s="73"/>
      <c r="TDN17" s="73"/>
      <c r="TDO17" s="73"/>
      <c r="TDP17" s="73"/>
      <c r="TDQ17" s="73"/>
      <c r="TDR17" s="73"/>
      <c r="TDS17" s="73"/>
      <c r="TDT17" s="73"/>
      <c r="TDU17" s="73"/>
      <c r="TDV17" s="73"/>
      <c r="TDW17" s="73"/>
      <c r="TDX17" s="73"/>
      <c r="TDY17" s="73"/>
      <c r="TDZ17" s="73"/>
      <c r="TEA17" s="73"/>
      <c r="TEB17" s="73"/>
      <c r="TEC17" s="73"/>
      <c r="TED17" s="73"/>
      <c r="TEE17" s="73"/>
      <c r="TEF17" s="73"/>
      <c r="TEG17" s="73"/>
      <c r="TEH17" s="73"/>
      <c r="TEI17" s="73"/>
      <c r="TEJ17" s="73"/>
      <c r="TEK17" s="73"/>
      <c r="TEL17" s="73"/>
      <c r="TEM17" s="73"/>
      <c r="TEN17" s="73"/>
      <c r="TEO17" s="73"/>
      <c r="TEP17" s="73"/>
      <c r="TEQ17" s="73"/>
      <c r="TER17" s="73"/>
      <c r="TES17" s="73"/>
      <c r="TET17" s="73"/>
      <c r="TEU17" s="73"/>
      <c r="TEV17" s="73"/>
      <c r="TEW17" s="73"/>
      <c r="TEX17" s="73"/>
      <c r="TEY17" s="73"/>
      <c r="TEZ17" s="73"/>
      <c r="TFA17" s="73"/>
      <c r="TFB17" s="73"/>
      <c r="TFC17" s="73"/>
      <c r="TFD17" s="73"/>
      <c r="TFE17" s="73"/>
      <c r="TFF17" s="73"/>
      <c r="TFG17" s="73"/>
      <c r="TFH17" s="73"/>
      <c r="TFI17" s="73"/>
      <c r="TFJ17" s="73"/>
      <c r="TFK17" s="73"/>
      <c r="TFL17" s="73"/>
      <c r="TFM17" s="73"/>
      <c r="TFN17" s="73"/>
      <c r="TFO17" s="73"/>
      <c r="TFP17" s="73"/>
      <c r="TFQ17" s="73"/>
      <c r="TFR17" s="73"/>
      <c r="TFS17" s="73"/>
      <c r="TFT17" s="73"/>
      <c r="TFU17" s="73"/>
      <c r="TFV17" s="73"/>
      <c r="TFW17" s="73"/>
      <c r="TFX17" s="73"/>
      <c r="TFY17" s="73"/>
      <c r="TFZ17" s="73"/>
      <c r="TGA17" s="73"/>
      <c r="TGB17" s="73"/>
      <c r="TGC17" s="73"/>
      <c r="TGD17" s="73"/>
      <c r="TGE17" s="73"/>
      <c r="TGF17" s="73"/>
      <c r="TGG17" s="73"/>
      <c r="TGH17" s="73"/>
      <c r="TGI17" s="73"/>
      <c r="TGJ17" s="73"/>
      <c r="TGK17" s="73"/>
      <c r="TGL17" s="73"/>
      <c r="TGM17" s="73"/>
      <c r="TGN17" s="73"/>
      <c r="TGO17" s="73"/>
      <c r="TGP17" s="73"/>
      <c r="TGQ17" s="73"/>
      <c r="TGR17" s="73"/>
      <c r="TGS17" s="73"/>
      <c r="TGT17" s="73"/>
      <c r="TGU17" s="73"/>
      <c r="TGV17" s="73"/>
      <c r="TGW17" s="73"/>
      <c r="TGX17" s="73"/>
      <c r="TGY17" s="73"/>
      <c r="TGZ17" s="73"/>
      <c r="THA17" s="73"/>
      <c r="THB17" s="73"/>
      <c r="THC17" s="73"/>
      <c r="THD17" s="73"/>
      <c r="THE17" s="73"/>
      <c r="THF17" s="73"/>
      <c r="THG17" s="73"/>
      <c r="THH17" s="73"/>
      <c r="THI17" s="73"/>
      <c r="THJ17" s="73"/>
      <c r="THK17" s="73"/>
      <c r="THL17" s="73"/>
      <c r="THM17" s="73"/>
      <c r="THN17" s="73"/>
      <c r="THO17" s="73"/>
      <c r="THP17" s="73"/>
      <c r="THQ17" s="73"/>
      <c r="THR17" s="73"/>
      <c r="THS17" s="73"/>
      <c r="THT17" s="73"/>
      <c r="THU17" s="73"/>
      <c r="THV17" s="73"/>
      <c r="THW17" s="73"/>
      <c r="THX17" s="73"/>
      <c r="THY17" s="73"/>
      <c r="THZ17" s="73"/>
      <c r="TIA17" s="73"/>
      <c r="TIB17" s="73"/>
      <c r="TIC17" s="73"/>
      <c r="TID17" s="73"/>
      <c r="TIE17" s="73"/>
      <c r="TIF17" s="73"/>
      <c r="TIG17" s="73"/>
      <c r="TIH17" s="73"/>
      <c r="TII17" s="73"/>
      <c r="TIJ17" s="73"/>
      <c r="TIK17" s="73"/>
      <c r="TIL17" s="73"/>
      <c r="TIM17" s="73"/>
      <c r="TIN17" s="73"/>
      <c r="TIO17" s="73"/>
      <c r="TIP17" s="73"/>
      <c r="TIQ17" s="73"/>
      <c r="TIR17" s="73"/>
      <c r="TIS17" s="73"/>
      <c r="TIT17" s="73"/>
      <c r="TIU17" s="73"/>
      <c r="TIV17" s="73"/>
      <c r="TIW17" s="73"/>
      <c r="TIX17" s="73"/>
      <c r="TIY17" s="73"/>
      <c r="TIZ17" s="73"/>
      <c r="TJA17" s="73"/>
      <c r="TJB17" s="73"/>
      <c r="TJC17" s="73"/>
      <c r="TJD17" s="73"/>
      <c r="TJE17" s="73"/>
      <c r="TJF17" s="73"/>
      <c r="TJG17" s="73"/>
      <c r="TJH17" s="73"/>
      <c r="TJI17" s="73"/>
      <c r="TJJ17" s="73"/>
      <c r="TJK17" s="73"/>
      <c r="TJL17" s="73"/>
      <c r="TJM17" s="73"/>
      <c r="TJN17" s="73"/>
      <c r="TJO17" s="73"/>
      <c r="TJP17" s="73"/>
      <c r="TJQ17" s="73"/>
      <c r="TJR17" s="73"/>
      <c r="TJS17" s="73"/>
      <c r="TJT17" s="73"/>
      <c r="TJU17" s="73"/>
      <c r="TJV17" s="73"/>
      <c r="TJW17" s="73"/>
      <c r="TJX17" s="73"/>
      <c r="TJY17" s="73"/>
      <c r="TJZ17" s="73"/>
      <c r="TKA17" s="73"/>
      <c r="TKB17" s="73"/>
      <c r="TKC17" s="73"/>
      <c r="TKD17" s="73"/>
      <c r="TKE17" s="73"/>
      <c r="TKF17" s="73"/>
      <c r="TKG17" s="73"/>
      <c r="TKH17" s="73"/>
      <c r="TKI17" s="73"/>
      <c r="TKJ17" s="73"/>
      <c r="TKK17" s="73"/>
      <c r="TKL17" s="73"/>
      <c r="TKM17" s="73"/>
      <c r="TKN17" s="73"/>
      <c r="TKO17" s="73"/>
      <c r="TKP17" s="73"/>
      <c r="TKQ17" s="73"/>
      <c r="TKR17" s="73"/>
      <c r="TKS17" s="73"/>
      <c r="TKT17" s="73"/>
      <c r="TKU17" s="73"/>
      <c r="TKV17" s="73"/>
      <c r="TKW17" s="73"/>
      <c r="TKX17" s="73"/>
      <c r="TKY17" s="73"/>
      <c r="TKZ17" s="73"/>
      <c r="TLA17" s="73"/>
      <c r="TLB17" s="73"/>
      <c r="TLC17" s="73"/>
      <c r="TLD17" s="73"/>
      <c r="TLE17" s="73"/>
      <c r="TLF17" s="73"/>
      <c r="TLG17" s="73"/>
      <c r="TLH17" s="73"/>
      <c r="TLI17" s="73"/>
      <c r="TLJ17" s="73"/>
      <c r="TLK17" s="73"/>
      <c r="TLL17" s="73"/>
      <c r="TLM17" s="73"/>
      <c r="TLN17" s="73"/>
      <c r="TLO17" s="73"/>
      <c r="TLP17" s="73"/>
      <c r="TLQ17" s="73"/>
      <c r="TLR17" s="73"/>
      <c r="TLS17" s="73"/>
      <c r="TLT17" s="73"/>
      <c r="TLU17" s="73"/>
      <c r="TLV17" s="73"/>
      <c r="TLW17" s="73"/>
      <c r="TLX17" s="73"/>
      <c r="TLY17" s="73"/>
      <c r="TLZ17" s="73"/>
      <c r="TMA17" s="73"/>
      <c r="TMB17" s="73"/>
      <c r="TMC17" s="73"/>
      <c r="TMD17" s="73"/>
      <c r="TME17" s="73"/>
      <c r="TMF17" s="73"/>
      <c r="TMG17" s="73"/>
      <c r="TMH17" s="73"/>
      <c r="TMI17" s="73"/>
      <c r="TMJ17" s="73"/>
      <c r="TMK17" s="73"/>
      <c r="TML17" s="73"/>
      <c r="TMM17" s="73"/>
      <c r="TMN17" s="73"/>
      <c r="TMO17" s="73"/>
      <c r="TMP17" s="73"/>
      <c r="TMQ17" s="73"/>
      <c r="TMR17" s="73"/>
      <c r="TMS17" s="73"/>
      <c r="TMT17" s="73"/>
      <c r="TMU17" s="73"/>
      <c r="TMV17" s="73"/>
      <c r="TMW17" s="73"/>
      <c r="TMX17" s="73"/>
      <c r="TMY17" s="73"/>
      <c r="TMZ17" s="73"/>
      <c r="TNA17" s="73"/>
      <c r="TNB17" s="73"/>
      <c r="TNC17" s="73"/>
      <c r="TND17" s="73"/>
      <c r="TNE17" s="73"/>
      <c r="TNF17" s="73"/>
      <c r="TNG17" s="73"/>
      <c r="TNH17" s="73"/>
      <c r="TNI17" s="73"/>
      <c r="TNJ17" s="73"/>
      <c r="TNK17" s="73"/>
      <c r="TNL17" s="73"/>
      <c r="TNM17" s="73"/>
      <c r="TNN17" s="73"/>
      <c r="TNO17" s="73"/>
      <c r="TNP17" s="73"/>
      <c r="TNQ17" s="73"/>
      <c r="TNR17" s="73"/>
      <c r="TNS17" s="73"/>
      <c r="TNT17" s="73"/>
      <c r="TNU17" s="73"/>
      <c r="TNV17" s="73"/>
      <c r="TNW17" s="73"/>
      <c r="TNX17" s="73"/>
      <c r="TNY17" s="73"/>
      <c r="TNZ17" s="73"/>
      <c r="TOA17" s="73"/>
      <c r="TOB17" s="73"/>
      <c r="TOC17" s="73"/>
      <c r="TOD17" s="73"/>
      <c r="TOE17" s="73"/>
      <c r="TOF17" s="73"/>
      <c r="TOG17" s="73"/>
      <c r="TOH17" s="73"/>
      <c r="TOI17" s="73"/>
      <c r="TOJ17" s="73"/>
      <c r="TOK17" s="73"/>
      <c r="TOL17" s="73"/>
      <c r="TOM17" s="73"/>
      <c r="TON17" s="73"/>
      <c r="TOO17" s="73"/>
      <c r="TOP17" s="73"/>
      <c r="TOQ17" s="73"/>
      <c r="TOR17" s="73"/>
      <c r="TOS17" s="73"/>
      <c r="TOT17" s="73"/>
      <c r="TOU17" s="73"/>
      <c r="TOV17" s="73"/>
      <c r="TOW17" s="73"/>
      <c r="TOX17" s="73"/>
      <c r="TOY17" s="73"/>
      <c r="TOZ17" s="73"/>
      <c r="TPA17" s="73"/>
      <c r="TPB17" s="73"/>
      <c r="TPC17" s="73"/>
      <c r="TPD17" s="73"/>
      <c r="TPE17" s="73"/>
      <c r="TPF17" s="73"/>
      <c r="TPG17" s="73"/>
      <c r="TPH17" s="73"/>
      <c r="TPI17" s="73"/>
      <c r="TPJ17" s="73"/>
      <c r="TPK17" s="73"/>
      <c r="TPL17" s="73"/>
      <c r="TPM17" s="73"/>
      <c r="TPN17" s="73"/>
      <c r="TPO17" s="73"/>
      <c r="TPP17" s="73"/>
      <c r="TPQ17" s="73"/>
      <c r="TPR17" s="73"/>
      <c r="TPS17" s="73"/>
      <c r="TPT17" s="73"/>
      <c r="TPU17" s="73"/>
      <c r="TPV17" s="73"/>
      <c r="TPW17" s="73"/>
      <c r="TPX17" s="73"/>
      <c r="TPY17" s="73"/>
      <c r="TPZ17" s="73"/>
      <c r="TQA17" s="73"/>
      <c r="TQB17" s="73"/>
      <c r="TQC17" s="73"/>
      <c r="TQD17" s="73"/>
      <c r="TQE17" s="73"/>
      <c r="TQF17" s="73"/>
      <c r="TQG17" s="73"/>
      <c r="TQH17" s="73"/>
      <c r="TQI17" s="73"/>
      <c r="TQJ17" s="73"/>
      <c r="TQK17" s="73"/>
      <c r="TQL17" s="73"/>
      <c r="TQM17" s="73"/>
      <c r="TQN17" s="73"/>
      <c r="TQO17" s="73"/>
      <c r="TQP17" s="73"/>
      <c r="TQQ17" s="73"/>
      <c r="TQR17" s="73"/>
      <c r="TQS17" s="73"/>
      <c r="TQT17" s="73"/>
      <c r="TQU17" s="73"/>
      <c r="TQV17" s="73"/>
      <c r="TQW17" s="73"/>
      <c r="TQX17" s="73"/>
      <c r="TQY17" s="73"/>
      <c r="TQZ17" s="73"/>
      <c r="TRA17" s="73"/>
      <c r="TRB17" s="73"/>
      <c r="TRC17" s="73"/>
      <c r="TRD17" s="73"/>
      <c r="TRE17" s="73"/>
      <c r="TRF17" s="73"/>
      <c r="TRG17" s="73"/>
      <c r="TRH17" s="73"/>
      <c r="TRI17" s="73"/>
      <c r="TRJ17" s="73"/>
      <c r="TRK17" s="73"/>
      <c r="TRL17" s="73"/>
      <c r="TRM17" s="73"/>
      <c r="TRN17" s="73"/>
      <c r="TRO17" s="73"/>
      <c r="TRP17" s="73"/>
      <c r="TRQ17" s="73"/>
      <c r="TRR17" s="73"/>
      <c r="TRS17" s="73"/>
      <c r="TRT17" s="73"/>
      <c r="TRU17" s="73"/>
      <c r="TRV17" s="73"/>
      <c r="TRW17" s="73"/>
      <c r="TRX17" s="73"/>
      <c r="TRY17" s="73"/>
      <c r="TRZ17" s="73"/>
      <c r="TSA17" s="73"/>
      <c r="TSB17" s="73"/>
      <c r="TSC17" s="73"/>
      <c r="TSD17" s="73"/>
      <c r="TSE17" s="73"/>
      <c r="TSF17" s="73"/>
      <c r="TSG17" s="73"/>
      <c r="TSH17" s="73"/>
      <c r="TSI17" s="73"/>
      <c r="TSJ17" s="73"/>
      <c r="TSK17" s="73"/>
      <c r="TSL17" s="73"/>
      <c r="TSM17" s="73"/>
      <c r="TSN17" s="73"/>
      <c r="TSO17" s="73"/>
      <c r="TSP17" s="73"/>
      <c r="TSQ17" s="73"/>
      <c r="TSR17" s="73"/>
      <c r="TSS17" s="73"/>
      <c r="TST17" s="73"/>
      <c r="TSU17" s="73"/>
      <c r="TSV17" s="73"/>
      <c r="TSW17" s="73"/>
      <c r="TSX17" s="73"/>
      <c r="TSY17" s="73"/>
      <c r="TSZ17" s="73"/>
      <c r="TTA17" s="73"/>
      <c r="TTB17" s="73"/>
      <c r="TTC17" s="73"/>
      <c r="TTD17" s="73"/>
      <c r="TTE17" s="73"/>
      <c r="TTF17" s="73"/>
      <c r="TTG17" s="73"/>
      <c r="TTH17" s="73"/>
      <c r="TTI17" s="73"/>
      <c r="TTJ17" s="73"/>
      <c r="TTK17" s="73"/>
      <c r="TTL17" s="73"/>
      <c r="TTM17" s="73"/>
      <c r="TTN17" s="73"/>
      <c r="TTO17" s="73"/>
      <c r="TTP17" s="73"/>
      <c r="TTQ17" s="73"/>
      <c r="TTR17" s="73"/>
      <c r="TTS17" s="73"/>
      <c r="TTT17" s="73"/>
      <c r="TTU17" s="73"/>
      <c r="TTV17" s="73"/>
      <c r="TTW17" s="73"/>
      <c r="TTX17" s="73"/>
      <c r="TTY17" s="73"/>
      <c r="TTZ17" s="73"/>
      <c r="TUA17" s="73"/>
      <c r="TUB17" s="73"/>
      <c r="TUC17" s="73"/>
      <c r="TUD17" s="73"/>
      <c r="TUE17" s="73"/>
      <c r="TUF17" s="73"/>
      <c r="TUG17" s="73"/>
      <c r="TUH17" s="73"/>
      <c r="TUI17" s="73"/>
      <c r="TUJ17" s="73"/>
      <c r="TUK17" s="73"/>
      <c r="TUL17" s="73"/>
      <c r="TUM17" s="73"/>
      <c r="TUN17" s="73"/>
      <c r="TUO17" s="73"/>
      <c r="TUP17" s="73"/>
      <c r="TUQ17" s="73"/>
      <c r="TUR17" s="73"/>
      <c r="TUS17" s="73"/>
      <c r="TUT17" s="73"/>
      <c r="TUU17" s="73"/>
      <c r="TUV17" s="73"/>
      <c r="TUW17" s="73"/>
      <c r="TUX17" s="73"/>
      <c r="TUY17" s="73"/>
      <c r="TUZ17" s="73"/>
      <c r="TVA17" s="73"/>
      <c r="TVB17" s="73"/>
      <c r="TVC17" s="73"/>
      <c r="TVD17" s="73"/>
      <c r="TVE17" s="73"/>
      <c r="TVF17" s="73"/>
      <c r="TVG17" s="73"/>
      <c r="TVH17" s="73"/>
      <c r="TVI17" s="73"/>
      <c r="TVJ17" s="73"/>
      <c r="TVK17" s="73"/>
      <c r="TVL17" s="73"/>
      <c r="TVM17" s="73"/>
      <c r="TVN17" s="73"/>
      <c r="TVO17" s="73"/>
      <c r="TVP17" s="73"/>
      <c r="TVQ17" s="73"/>
      <c r="TVR17" s="73"/>
      <c r="TVS17" s="73"/>
      <c r="TVT17" s="73"/>
      <c r="TVU17" s="73"/>
      <c r="TVV17" s="73"/>
      <c r="TVW17" s="73"/>
      <c r="TVX17" s="73"/>
      <c r="TVY17" s="73"/>
      <c r="TVZ17" s="73"/>
      <c r="TWA17" s="73"/>
      <c r="TWB17" s="73"/>
      <c r="TWC17" s="73"/>
      <c r="TWD17" s="73"/>
      <c r="TWE17" s="73"/>
      <c r="TWF17" s="73"/>
      <c r="TWG17" s="73"/>
      <c r="TWH17" s="73"/>
      <c r="TWI17" s="73"/>
      <c r="TWJ17" s="73"/>
      <c r="TWK17" s="73"/>
      <c r="TWL17" s="73"/>
      <c r="TWM17" s="73"/>
      <c r="TWN17" s="73"/>
      <c r="TWO17" s="73"/>
      <c r="TWP17" s="73"/>
      <c r="TWQ17" s="73"/>
      <c r="TWR17" s="73"/>
      <c r="TWS17" s="73"/>
      <c r="TWT17" s="73"/>
      <c r="TWU17" s="73"/>
      <c r="TWV17" s="73"/>
      <c r="TWW17" s="73"/>
      <c r="TWX17" s="73"/>
      <c r="TWY17" s="73"/>
      <c r="TWZ17" s="73"/>
      <c r="TXA17" s="73"/>
      <c r="TXB17" s="73"/>
      <c r="TXC17" s="73"/>
      <c r="TXD17" s="73"/>
      <c r="TXE17" s="73"/>
      <c r="TXF17" s="73"/>
      <c r="TXG17" s="73"/>
      <c r="TXH17" s="73"/>
      <c r="TXI17" s="73"/>
      <c r="TXJ17" s="73"/>
      <c r="TXK17" s="73"/>
      <c r="TXL17" s="73"/>
      <c r="TXM17" s="73"/>
      <c r="TXN17" s="73"/>
      <c r="TXO17" s="73"/>
      <c r="TXP17" s="73"/>
      <c r="TXQ17" s="73"/>
      <c r="TXR17" s="73"/>
      <c r="TXS17" s="73"/>
      <c r="TXT17" s="73"/>
      <c r="TXU17" s="73"/>
      <c r="TXV17" s="73"/>
      <c r="TXW17" s="73"/>
      <c r="TXX17" s="73"/>
      <c r="TXY17" s="73"/>
      <c r="TXZ17" s="73"/>
      <c r="TYA17" s="73"/>
      <c r="TYB17" s="73"/>
      <c r="TYC17" s="73"/>
      <c r="TYD17" s="73"/>
      <c r="TYE17" s="73"/>
      <c r="TYF17" s="73"/>
      <c r="TYG17" s="73"/>
      <c r="TYH17" s="73"/>
      <c r="TYI17" s="73"/>
      <c r="TYJ17" s="73"/>
      <c r="TYK17" s="73"/>
      <c r="TYL17" s="73"/>
      <c r="TYM17" s="73"/>
      <c r="TYN17" s="73"/>
      <c r="TYO17" s="73"/>
      <c r="TYP17" s="73"/>
      <c r="TYQ17" s="73"/>
      <c r="TYR17" s="73"/>
      <c r="TYS17" s="73"/>
      <c r="TYT17" s="73"/>
      <c r="TYU17" s="73"/>
      <c r="TYV17" s="73"/>
      <c r="TYW17" s="73"/>
      <c r="TYX17" s="73"/>
      <c r="TYY17" s="73"/>
      <c r="TYZ17" s="73"/>
      <c r="TZA17" s="73"/>
      <c r="TZB17" s="73"/>
      <c r="TZC17" s="73"/>
      <c r="TZD17" s="73"/>
      <c r="TZE17" s="73"/>
      <c r="TZF17" s="73"/>
      <c r="TZG17" s="73"/>
      <c r="TZH17" s="73"/>
      <c r="TZI17" s="73"/>
      <c r="TZJ17" s="73"/>
      <c r="TZK17" s="73"/>
      <c r="TZL17" s="73"/>
      <c r="TZM17" s="73"/>
      <c r="TZN17" s="73"/>
      <c r="TZO17" s="73"/>
      <c r="TZP17" s="73"/>
      <c r="TZQ17" s="73"/>
      <c r="TZR17" s="73"/>
      <c r="TZS17" s="73"/>
      <c r="TZT17" s="73"/>
      <c r="TZU17" s="73"/>
      <c r="TZV17" s="73"/>
      <c r="TZW17" s="73"/>
      <c r="TZX17" s="73"/>
      <c r="TZY17" s="73"/>
      <c r="TZZ17" s="73"/>
      <c r="UAA17" s="73"/>
      <c r="UAB17" s="73"/>
      <c r="UAC17" s="73"/>
      <c r="UAD17" s="73"/>
      <c r="UAE17" s="73"/>
      <c r="UAF17" s="73"/>
      <c r="UAG17" s="73"/>
      <c r="UAH17" s="73"/>
      <c r="UAI17" s="73"/>
      <c r="UAJ17" s="73"/>
      <c r="UAK17" s="73"/>
      <c r="UAL17" s="73"/>
      <c r="UAM17" s="73"/>
      <c r="UAN17" s="73"/>
      <c r="UAO17" s="73"/>
      <c r="UAP17" s="73"/>
      <c r="UAQ17" s="73"/>
      <c r="UAR17" s="73"/>
      <c r="UAS17" s="73"/>
      <c r="UAT17" s="73"/>
      <c r="UAU17" s="73"/>
      <c r="UAV17" s="73"/>
      <c r="UAW17" s="73"/>
      <c r="UAX17" s="73"/>
      <c r="UAY17" s="73"/>
      <c r="UAZ17" s="73"/>
      <c r="UBA17" s="73"/>
      <c r="UBB17" s="73"/>
      <c r="UBC17" s="73"/>
      <c r="UBD17" s="73"/>
      <c r="UBE17" s="73"/>
      <c r="UBF17" s="73"/>
      <c r="UBG17" s="73"/>
      <c r="UBH17" s="73"/>
      <c r="UBI17" s="73"/>
      <c r="UBJ17" s="73"/>
      <c r="UBK17" s="73"/>
      <c r="UBL17" s="73"/>
      <c r="UBM17" s="73"/>
      <c r="UBN17" s="73"/>
      <c r="UBO17" s="73"/>
      <c r="UBP17" s="73"/>
      <c r="UBQ17" s="73"/>
      <c r="UBR17" s="73"/>
      <c r="UBS17" s="73"/>
      <c r="UBT17" s="73"/>
      <c r="UBU17" s="73"/>
      <c r="UBV17" s="73"/>
      <c r="UBW17" s="73"/>
      <c r="UBX17" s="73"/>
      <c r="UBY17" s="73"/>
      <c r="UBZ17" s="73"/>
      <c r="UCA17" s="73"/>
      <c r="UCB17" s="73"/>
      <c r="UCC17" s="73"/>
      <c r="UCD17" s="73"/>
      <c r="UCE17" s="73"/>
      <c r="UCF17" s="73"/>
      <c r="UCG17" s="73"/>
      <c r="UCH17" s="73"/>
      <c r="UCI17" s="73"/>
      <c r="UCJ17" s="73"/>
      <c r="UCK17" s="73"/>
      <c r="UCL17" s="73"/>
      <c r="UCM17" s="73"/>
      <c r="UCN17" s="73"/>
      <c r="UCO17" s="73"/>
      <c r="UCP17" s="73"/>
      <c r="UCQ17" s="73"/>
      <c r="UCR17" s="73"/>
      <c r="UCS17" s="73"/>
      <c r="UCT17" s="73"/>
      <c r="UCU17" s="73"/>
      <c r="UCV17" s="73"/>
      <c r="UCW17" s="73"/>
      <c r="UCX17" s="73"/>
      <c r="UCY17" s="73"/>
      <c r="UCZ17" s="73"/>
      <c r="UDA17" s="73"/>
      <c r="UDB17" s="73"/>
      <c r="UDC17" s="73"/>
      <c r="UDD17" s="73"/>
      <c r="UDE17" s="73"/>
      <c r="UDF17" s="73"/>
      <c r="UDG17" s="73"/>
      <c r="UDH17" s="73"/>
      <c r="UDI17" s="73"/>
      <c r="UDJ17" s="73"/>
      <c r="UDK17" s="73"/>
      <c r="UDL17" s="73"/>
      <c r="UDM17" s="73"/>
      <c r="UDN17" s="73"/>
      <c r="UDO17" s="73"/>
      <c r="UDP17" s="73"/>
      <c r="UDQ17" s="73"/>
      <c r="UDR17" s="73"/>
      <c r="UDS17" s="73"/>
      <c r="UDT17" s="73"/>
      <c r="UDU17" s="73"/>
      <c r="UDV17" s="73"/>
      <c r="UDW17" s="73"/>
      <c r="UDX17" s="73"/>
      <c r="UDY17" s="73"/>
      <c r="UDZ17" s="73"/>
      <c r="UEA17" s="73"/>
      <c r="UEB17" s="73"/>
      <c r="UEC17" s="73"/>
      <c r="UED17" s="73"/>
      <c r="UEE17" s="73"/>
      <c r="UEF17" s="73"/>
      <c r="UEG17" s="73"/>
      <c r="UEH17" s="73"/>
      <c r="UEI17" s="73"/>
      <c r="UEJ17" s="73"/>
      <c r="UEK17" s="73"/>
      <c r="UEL17" s="73"/>
      <c r="UEM17" s="73"/>
      <c r="UEN17" s="73"/>
      <c r="UEO17" s="73"/>
      <c r="UEP17" s="73"/>
      <c r="UEQ17" s="73"/>
      <c r="UER17" s="73"/>
      <c r="UES17" s="73"/>
      <c r="UET17" s="73"/>
      <c r="UEU17" s="73"/>
      <c r="UEV17" s="73"/>
      <c r="UEW17" s="73"/>
      <c r="UEX17" s="73"/>
      <c r="UEY17" s="73"/>
      <c r="UEZ17" s="73"/>
      <c r="UFA17" s="73"/>
      <c r="UFB17" s="73"/>
      <c r="UFC17" s="73"/>
      <c r="UFD17" s="73"/>
      <c r="UFE17" s="73"/>
      <c r="UFF17" s="73"/>
      <c r="UFG17" s="73"/>
      <c r="UFH17" s="73"/>
      <c r="UFI17" s="73"/>
      <c r="UFJ17" s="73"/>
      <c r="UFK17" s="73"/>
      <c r="UFL17" s="73"/>
      <c r="UFM17" s="73"/>
      <c r="UFN17" s="73"/>
      <c r="UFO17" s="73"/>
      <c r="UFP17" s="73"/>
      <c r="UFQ17" s="73"/>
      <c r="UFR17" s="73"/>
      <c r="UFS17" s="73"/>
      <c r="UFT17" s="73"/>
      <c r="UFU17" s="73"/>
      <c r="UFV17" s="73"/>
      <c r="UFW17" s="73"/>
      <c r="UFX17" s="73"/>
      <c r="UFY17" s="73"/>
      <c r="UFZ17" s="73"/>
      <c r="UGA17" s="73"/>
      <c r="UGB17" s="73"/>
      <c r="UGC17" s="73"/>
      <c r="UGD17" s="73"/>
      <c r="UGE17" s="73"/>
      <c r="UGF17" s="73"/>
      <c r="UGG17" s="73"/>
      <c r="UGH17" s="73"/>
      <c r="UGI17" s="73"/>
      <c r="UGJ17" s="73"/>
      <c r="UGK17" s="73"/>
      <c r="UGL17" s="73"/>
      <c r="UGM17" s="73"/>
      <c r="UGN17" s="73"/>
      <c r="UGO17" s="73"/>
      <c r="UGP17" s="73"/>
      <c r="UGQ17" s="73"/>
      <c r="UGR17" s="73"/>
      <c r="UGS17" s="73"/>
      <c r="UGT17" s="73"/>
      <c r="UGU17" s="73"/>
      <c r="UGV17" s="73"/>
      <c r="UGW17" s="73"/>
      <c r="UGX17" s="73"/>
      <c r="UGY17" s="73"/>
      <c r="UGZ17" s="73"/>
      <c r="UHA17" s="73"/>
      <c r="UHB17" s="73"/>
      <c r="UHC17" s="73"/>
      <c r="UHD17" s="73"/>
      <c r="UHE17" s="73"/>
      <c r="UHF17" s="73"/>
      <c r="UHG17" s="73"/>
      <c r="UHH17" s="73"/>
      <c r="UHI17" s="73"/>
      <c r="UHJ17" s="73"/>
      <c r="UHK17" s="73"/>
      <c r="UHL17" s="73"/>
      <c r="UHM17" s="73"/>
      <c r="UHN17" s="73"/>
      <c r="UHO17" s="73"/>
      <c r="UHP17" s="73"/>
      <c r="UHQ17" s="73"/>
      <c r="UHR17" s="73"/>
      <c r="UHS17" s="73"/>
      <c r="UHT17" s="73"/>
      <c r="UHU17" s="73"/>
      <c r="UHV17" s="73"/>
      <c r="UHW17" s="73"/>
      <c r="UHX17" s="73"/>
      <c r="UHY17" s="73"/>
      <c r="UHZ17" s="73"/>
      <c r="UIA17" s="73"/>
      <c r="UIB17" s="73"/>
      <c r="UIC17" s="73"/>
      <c r="UID17" s="73"/>
      <c r="UIE17" s="73"/>
      <c r="UIF17" s="73"/>
      <c r="UIG17" s="73"/>
      <c r="UIH17" s="73"/>
      <c r="UII17" s="73"/>
      <c r="UIJ17" s="73"/>
      <c r="UIK17" s="73"/>
      <c r="UIL17" s="73"/>
      <c r="UIM17" s="73"/>
      <c r="UIN17" s="73"/>
      <c r="UIO17" s="73"/>
      <c r="UIP17" s="73"/>
      <c r="UIQ17" s="73"/>
      <c r="UIR17" s="73"/>
      <c r="UIS17" s="73"/>
      <c r="UIT17" s="73"/>
      <c r="UIU17" s="73"/>
      <c r="UIV17" s="73"/>
      <c r="UIW17" s="73"/>
      <c r="UIX17" s="73"/>
      <c r="UIY17" s="73"/>
      <c r="UIZ17" s="73"/>
      <c r="UJA17" s="73"/>
      <c r="UJB17" s="73"/>
      <c r="UJC17" s="73"/>
      <c r="UJD17" s="73"/>
      <c r="UJE17" s="73"/>
      <c r="UJF17" s="73"/>
      <c r="UJG17" s="73"/>
      <c r="UJH17" s="73"/>
      <c r="UJI17" s="73"/>
      <c r="UJJ17" s="73"/>
      <c r="UJK17" s="73"/>
      <c r="UJL17" s="73"/>
      <c r="UJM17" s="73"/>
      <c r="UJN17" s="73"/>
      <c r="UJO17" s="73"/>
      <c r="UJP17" s="73"/>
      <c r="UJQ17" s="73"/>
      <c r="UJR17" s="73"/>
      <c r="UJS17" s="73"/>
      <c r="UJT17" s="73"/>
      <c r="UJU17" s="73"/>
      <c r="UJV17" s="73"/>
      <c r="UJW17" s="73"/>
      <c r="UJX17" s="73"/>
      <c r="UJY17" s="73"/>
      <c r="UJZ17" s="73"/>
      <c r="UKA17" s="73"/>
      <c r="UKB17" s="73"/>
      <c r="UKC17" s="73"/>
      <c r="UKD17" s="73"/>
      <c r="UKE17" s="73"/>
      <c r="UKF17" s="73"/>
      <c r="UKG17" s="73"/>
      <c r="UKH17" s="73"/>
      <c r="UKI17" s="73"/>
      <c r="UKJ17" s="73"/>
      <c r="UKK17" s="73"/>
      <c r="UKL17" s="73"/>
      <c r="UKM17" s="73"/>
      <c r="UKN17" s="73"/>
      <c r="UKO17" s="73"/>
      <c r="UKP17" s="73"/>
      <c r="UKQ17" s="73"/>
      <c r="UKR17" s="73"/>
      <c r="UKS17" s="73"/>
      <c r="UKT17" s="73"/>
      <c r="UKU17" s="73"/>
      <c r="UKV17" s="73"/>
      <c r="UKW17" s="73"/>
      <c r="UKX17" s="73"/>
      <c r="UKY17" s="73"/>
      <c r="UKZ17" s="73"/>
      <c r="ULA17" s="73"/>
      <c r="ULB17" s="73"/>
      <c r="ULC17" s="73"/>
      <c r="ULD17" s="73"/>
      <c r="ULE17" s="73"/>
      <c r="ULF17" s="73"/>
      <c r="ULG17" s="73"/>
      <c r="ULH17" s="73"/>
      <c r="ULI17" s="73"/>
      <c r="ULJ17" s="73"/>
      <c r="ULK17" s="73"/>
      <c r="ULL17" s="73"/>
      <c r="ULM17" s="73"/>
      <c r="ULN17" s="73"/>
      <c r="ULO17" s="73"/>
      <c r="ULP17" s="73"/>
      <c r="ULQ17" s="73"/>
      <c r="ULR17" s="73"/>
      <c r="ULS17" s="73"/>
      <c r="ULT17" s="73"/>
      <c r="ULU17" s="73"/>
      <c r="ULV17" s="73"/>
      <c r="ULW17" s="73"/>
      <c r="ULX17" s="73"/>
      <c r="ULY17" s="73"/>
      <c r="ULZ17" s="73"/>
      <c r="UMA17" s="73"/>
      <c r="UMB17" s="73"/>
      <c r="UMC17" s="73"/>
      <c r="UMD17" s="73"/>
      <c r="UME17" s="73"/>
      <c r="UMF17" s="73"/>
      <c r="UMG17" s="73"/>
      <c r="UMH17" s="73"/>
      <c r="UMI17" s="73"/>
      <c r="UMJ17" s="73"/>
      <c r="UMK17" s="73"/>
      <c r="UML17" s="73"/>
      <c r="UMM17" s="73"/>
      <c r="UMN17" s="73"/>
      <c r="UMO17" s="73"/>
      <c r="UMP17" s="73"/>
      <c r="UMQ17" s="73"/>
      <c r="UMR17" s="73"/>
      <c r="UMS17" s="73"/>
      <c r="UMT17" s="73"/>
      <c r="UMU17" s="73"/>
      <c r="UMV17" s="73"/>
      <c r="UMW17" s="73"/>
      <c r="UMX17" s="73"/>
      <c r="UMY17" s="73"/>
      <c r="UMZ17" s="73"/>
      <c r="UNA17" s="73"/>
      <c r="UNB17" s="73"/>
      <c r="UNC17" s="73"/>
      <c r="UND17" s="73"/>
      <c r="UNE17" s="73"/>
      <c r="UNF17" s="73"/>
      <c r="UNG17" s="73"/>
      <c r="UNH17" s="73"/>
      <c r="UNI17" s="73"/>
      <c r="UNJ17" s="73"/>
      <c r="UNK17" s="73"/>
      <c r="UNL17" s="73"/>
      <c r="UNM17" s="73"/>
      <c r="UNN17" s="73"/>
      <c r="UNO17" s="73"/>
      <c r="UNP17" s="73"/>
      <c r="UNQ17" s="73"/>
      <c r="UNR17" s="73"/>
      <c r="UNS17" s="73"/>
      <c r="UNT17" s="73"/>
      <c r="UNU17" s="73"/>
      <c r="UNV17" s="73"/>
      <c r="UNW17" s="73"/>
      <c r="UNX17" s="73"/>
      <c r="UNY17" s="73"/>
      <c r="UNZ17" s="73"/>
      <c r="UOA17" s="73"/>
      <c r="UOB17" s="73"/>
      <c r="UOC17" s="73"/>
      <c r="UOD17" s="73"/>
      <c r="UOE17" s="73"/>
      <c r="UOF17" s="73"/>
      <c r="UOG17" s="73"/>
      <c r="UOH17" s="73"/>
      <c r="UOI17" s="73"/>
      <c r="UOJ17" s="73"/>
      <c r="UOK17" s="73"/>
      <c r="UOL17" s="73"/>
      <c r="UOM17" s="73"/>
      <c r="UON17" s="73"/>
      <c r="UOO17" s="73"/>
      <c r="UOP17" s="73"/>
      <c r="UOQ17" s="73"/>
      <c r="UOR17" s="73"/>
      <c r="UOS17" s="73"/>
      <c r="UOT17" s="73"/>
      <c r="UOU17" s="73"/>
      <c r="UOV17" s="73"/>
      <c r="UOW17" s="73"/>
      <c r="UOX17" s="73"/>
      <c r="UOY17" s="73"/>
      <c r="UOZ17" s="73"/>
      <c r="UPA17" s="73"/>
      <c r="UPB17" s="73"/>
      <c r="UPC17" s="73"/>
      <c r="UPD17" s="73"/>
      <c r="UPE17" s="73"/>
      <c r="UPF17" s="73"/>
      <c r="UPG17" s="73"/>
      <c r="UPH17" s="73"/>
      <c r="UPI17" s="73"/>
      <c r="UPJ17" s="73"/>
      <c r="UPK17" s="73"/>
      <c r="UPL17" s="73"/>
      <c r="UPM17" s="73"/>
      <c r="UPN17" s="73"/>
      <c r="UPO17" s="73"/>
      <c r="UPP17" s="73"/>
      <c r="UPQ17" s="73"/>
      <c r="UPR17" s="73"/>
      <c r="UPS17" s="73"/>
      <c r="UPT17" s="73"/>
      <c r="UPU17" s="73"/>
      <c r="UPV17" s="73"/>
      <c r="UPW17" s="73"/>
      <c r="UPX17" s="73"/>
      <c r="UPY17" s="73"/>
      <c r="UPZ17" s="73"/>
      <c r="UQA17" s="73"/>
      <c r="UQB17" s="73"/>
      <c r="UQC17" s="73"/>
      <c r="UQD17" s="73"/>
      <c r="UQE17" s="73"/>
      <c r="UQF17" s="73"/>
      <c r="UQG17" s="73"/>
      <c r="UQH17" s="73"/>
      <c r="UQI17" s="73"/>
      <c r="UQJ17" s="73"/>
      <c r="UQK17" s="73"/>
      <c r="UQL17" s="73"/>
      <c r="UQM17" s="73"/>
      <c r="UQN17" s="73"/>
      <c r="UQO17" s="73"/>
      <c r="UQP17" s="73"/>
      <c r="UQQ17" s="73"/>
      <c r="UQR17" s="73"/>
      <c r="UQS17" s="73"/>
      <c r="UQT17" s="73"/>
      <c r="UQU17" s="73"/>
      <c r="UQV17" s="73"/>
      <c r="UQW17" s="73"/>
      <c r="UQX17" s="73"/>
      <c r="UQY17" s="73"/>
      <c r="UQZ17" s="73"/>
      <c r="URA17" s="73"/>
      <c r="URB17" s="73"/>
      <c r="URC17" s="73"/>
      <c r="URD17" s="73"/>
      <c r="URE17" s="73"/>
      <c r="URF17" s="73"/>
      <c r="URG17" s="73"/>
      <c r="URH17" s="73"/>
      <c r="URI17" s="73"/>
      <c r="URJ17" s="73"/>
      <c r="URK17" s="73"/>
      <c r="URL17" s="73"/>
      <c r="URM17" s="73"/>
      <c r="URN17" s="73"/>
      <c r="URO17" s="73"/>
      <c r="URP17" s="73"/>
      <c r="URQ17" s="73"/>
      <c r="URR17" s="73"/>
      <c r="URS17" s="73"/>
      <c r="URT17" s="73"/>
      <c r="URU17" s="73"/>
      <c r="URV17" s="73"/>
      <c r="URW17" s="73"/>
      <c r="URX17" s="73"/>
      <c r="URY17" s="73"/>
      <c r="URZ17" s="73"/>
      <c r="USA17" s="73"/>
      <c r="USB17" s="73"/>
      <c r="USC17" s="73"/>
      <c r="USD17" s="73"/>
      <c r="USE17" s="73"/>
      <c r="USF17" s="73"/>
      <c r="USG17" s="73"/>
      <c r="USH17" s="73"/>
      <c r="USI17" s="73"/>
      <c r="USJ17" s="73"/>
      <c r="USK17" s="73"/>
      <c r="USL17" s="73"/>
      <c r="USM17" s="73"/>
      <c r="USN17" s="73"/>
      <c r="USO17" s="73"/>
      <c r="USP17" s="73"/>
      <c r="USQ17" s="73"/>
      <c r="USR17" s="73"/>
      <c r="USS17" s="73"/>
      <c r="UST17" s="73"/>
      <c r="USU17" s="73"/>
      <c r="USV17" s="73"/>
      <c r="USW17" s="73"/>
      <c r="USX17" s="73"/>
      <c r="USY17" s="73"/>
      <c r="USZ17" s="73"/>
      <c r="UTA17" s="73"/>
      <c r="UTB17" s="73"/>
      <c r="UTC17" s="73"/>
      <c r="UTD17" s="73"/>
      <c r="UTE17" s="73"/>
      <c r="UTF17" s="73"/>
      <c r="UTG17" s="73"/>
      <c r="UTH17" s="73"/>
      <c r="UTI17" s="73"/>
      <c r="UTJ17" s="73"/>
      <c r="UTK17" s="73"/>
      <c r="UTL17" s="73"/>
      <c r="UTM17" s="73"/>
      <c r="UTN17" s="73"/>
      <c r="UTO17" s="73"/>
      <c r="UTP17" s="73"/>
      <c r="UTQ17" s="73"/>
      <c r="UTR17" s="73"/>
      <c r="UTS17" s="73"/>
      <c r="UTT17" s="73"/>
      <c r="UTU17" s="73"/>
      <c r="UTV17" s="73"/>
      <c r="UTW17" s="73"/>
      <c r="UTX17" s="73"/>
      <c r="UTY17" s="73"/>
      <c r="UTZ17" s="73"/>
      <c r="UUA17" s="73"/>
      <c r="UUB17" s="73"/>
      <c r="UUC17" s="73"/>
      <c r="UUD17" s="73"/>
      <c r="UUE17" s="73"/>
      <c r="UUF17" s="73"/>
      <c r="UUG17" s="73"/>
      <c r="UUH17" s="73"/>
      <c r="UUI17" s="73"/>
      <c r="UUJ17" s="73"/>
      <c r="UUK17" s="73"/>
      <c r="UUL17" s="73"/>
      <c r="UUM17" s="73"/>
      <c r="UUN17" s="73"/>
      <c r="UUO17" s="73"/>
      <c r="UUP17" s="73"/>
      <c r="UUQ17" s="73"/>
      <c r="UUR17" s="73"/>
      <c r="UUS17" s="73"/>
      <c r="UUT17" s="73"/>
      <c r="UUU17" s="73"/>
      <c r="UUV17" s="73"/>
      <c r="UUW17" s="73"/>
      <c r="UUX17" s="73"/>
      <c r="UUY17" s="73"/>
      <c r="UUZ17" s="73"/>
      <c r="UVA17" s="73"/>
      <c r="UVB17" s="73"/>
      <c r="UVC17" s="73"/>
      <c r="UVD17" s="73"/>
      <c r="UVE17" s="73"/>
      <c r="UVF17" s="73"/>
      <c r="UVG17" s="73"/>
      <c r="UVH17" s="73"/>
      <c r="UVI17" s="73"/>
      <c r="UVJ17" s="73"/>
      <c r="UVK17" s="73"/>
      <c r="UVL17" s="73"/>
      <c r="UVM17" s="73"/>
      <c r="UVN17" s="73"/>
      <c r="UVO17" s="73"/>
      <c r="UVP17" s="73"/>
      <c r="UVQ17" s="73"/>
      <c r="UVR17" s="73"/>
      <c r="UVS17" s="73"/>
      <c r="UVT17" s="73"/>
      <c r="UVU17" s="73"/>
      <c r="UVV17" s="73"/>
      <c r="UVW17" s="73"/>
      <c r="UVX17" s="73"/>
      <c r="UVY17" s="73"/>
      <c r="UVZ17" s="73"/>
      <c r="UWA17" s="73"/>
      <c r="UWB17" s="73"/>
      <c r="UWC17" s="73"/>
      <c r="UWD17" s="73"/>
      <c r="UWE17" s="73"/>
      <c r="UWF17" s="73"/>
      <c r="UWG17" s="73"/>
      <c r="UWH17" s="73"/>
      <c r="UWI17" s="73"/>
      <c r="UWJ17" s="73"/>
      <c r="UWK17" s="73"/>
      <c r="UWL17" s="73"/>
      <c r="UWM17" s="73"/>
      <c r="UWN17" s="73"/>
      <c r="UWO17" s="73"/>
      <c r="UWP17" s="73"/>
      <c r="UWQ17" s="73"/>
      <c r="UWR17" s="73"/>
      <c r="UWS17" s="73"/>
      <c r="UWT17" s="73"/>
      <c r="UWU17" s="73"/>
      <c r="UWV17" s="73"/>
      <c r="UWW17" s="73"/>
      <c r="UWX17" s="73"/>
      <c r="UWY17" s="73"/>
      <c r="UWZ17" s="73"/>
      <c r="UXA17" s="73"/>
      <c r="UXB17" s="73"/>
      <c r="UXC17" s="73"/>
      <c r="UXD17" s="73"/>
      <c r="UXE17" s="73"/>
      <c r="UXF17" s="73"/>
      <c r="UXG17" s="73"/>
      <c r="UXH17" s="73"/>
      <c r="UXI17" s="73"/>
      <c r="UXJ17" s="73"/>
      <c r="UXK17" s="73"/>
      <c r="UXL17" s="73"/>
      <c r="UXM17" s="73"/>
      <c r="UXN17" s="73"/>
      <c r="UXO17" s="73"/>
      <c r="UXP17" s="73"/>
      <c r="UXQ17" s="73"/>
      <c r="UXR17" s="73"/>
      <c r="UXS17" s="73"/>
      <c r="UXT17" s="73"/>
      <c r="UXU17" s="73"/>
      <c r="UXV17" s="73"/>
      <c r="UXW17" s="73"/>
      <c r="UXX17" s="73"/>
      <c r="UXY17" s="73"/>
      <c r="UXZ17" s="73"/>
      <c r="UYA17" s="73"/>
      <c r="UYB17" s="73"/>
      <c r="UYC17" s="73"/>
      <c r="UYD17" s="73"/>
      <c r="UYE17" s="73"/>
      <c r="UYF17" s="73"/>
      <c r="UYG17" s="73"/>
      <c r="UYH17" s="73"/>
      <c r="UYI17" s="73"/>
      <c r="UYJ17" s="73"/>
      <c r="UYK17" s="73"/>
      <c r="UYL17" s="73"/>
      <c r="UYM17" s="73"/>
      <c r="UYN17" s="73"/>
      <c r="UYO17" s="73"/>
      <c r="UYP17" s="73"/>
      <c r="UYQ17" s="73"/>
      <c r="UYR17" s="73"/>
      <c r="UYS17" s="73"/>
      <c r="UYT17" s="73"/>
      <c r="UYU17" s="73"/>
      <c r="UYV17" s="73"/>
      <c r="UYW17" s="73"/>
      <c r="UYX17" s="73"/>
      <c r="UYY17" s="73"/>
      <c r="UYZ17" s="73"/>
      <c r="UZA17" s="73"/>
      <c r="UZB17" s="73"/>
      <c r="UZC17" s="73"/>
      <c r="UZD17" s="73"/>
      <c r="UZE17" s="73"/>
      <c r="UZF17" s="73"/>
      <c r="UZG17" s="73"/>
      <c r="UZH17" s="73"/>
      <c r="UZI17" s="73"/>
      <c r="UZJ17" s="73"/>
      <c r="UZK17" s="73"/>
      <c r="UZL17" s="73"/>
      <c r="UZM17" s="73"/>
      <c r="UZN17" s="73"/>
      <c r="UZO17" s="73"/>
      <c r="UZP17" s="73"/>
      <c r="UZQ17" s="73"/>
      <c r="UZR17" s="73"/>
      <c r="UZS17" s="73"/>
      <c r="UZT17" s="73"/>
      <c r="UZU17" s="73"/>
      <c r="UZV17" s="73"/>
      <c r="UZW17" s="73"/>
      <c r="UZX17" s="73"/>
      <c r="UZY17" s="73"/>
      <c r="UZZ17" s="73"/>
      <c r="VAA17" s="73"/>
      <c r="VAB17" s="73"/>
      <c r="VAC17" s="73"/>
      <c r="VAD17" s="73"/>
      <c r="VAE17" s="73"/>
      <c r="VAF17" s="73"/>
      <c r="VAG17" s="73"/>
      <c r="VAH17" s="73"/>
      <c r="VAI17" s="73"/>
      <c r="VAJ17" s="73"/>
      <c r="VAK17" s="73"/>
      <c r="VAL17" s="73"/>
      <c r="VAM17" s="73"/>
      <c r="VAN17" s="73"/>
      <c r="VAO17" s="73"/>
      <c r="VAP17" s="73"/>
      <c r="VAQ17" s="73"/>
      <c r="VAR17" s="73"/>
      <c r="VAS17" s="73"/>
      <c r="VAT17" s="73"/>
      <c r="VAU17" s="73"/>
      <c r="VAV17" s="73"/>
      <c r="VAW17" s="73"/>
      <c r="VAX17" s="73"/>
      <c r="VAY17" s="73"/>
      <c r="VAZ17" s="73"/>
      <c r="VBA17" s="73"/>
      <c r="VBB17" s="73"/>
      <c r="VBC17" s="73"/>
      <c r="VBD17" s="73"/>
      <c r="VBE17" s="73"/>
      <c r="VBF17" s="73"/>
      <c r="VBG17" s="73"/>
      <c r="VBH17" s="73"/>
      <c r="VBI17" s="73"/>
      <c r="VBJ17" s="73"/>
      <c r="VBK17" s="73"/>
      <c r="VBL17" s="73"/>
      <c r="VBM17" s="73"/>
      <c r="VBN17" s="73"/>
      <c r="VBO17" s="73"/>
      <c r="VBP17" s="73"/>
      <c r="VBQ17" s="73"/>
      <c r="VBR17" s="73"/>
      <c r="VBS17" s="73"/>
      <c r="VBT17" s="73"/>
      <c r="VBU17" s="73"/>
      <c r="VBV17" s="73"/>
      <c r="VBW17" s="73"/>
      <c r="VBX17" s="73"/>
      <c r="VBY17" s="73"/>
      <c r="VBZ17" s="73"/>
      <c r="VCA17" s="73"/>
      <c r="VCB17" s="73"/>
      <c r="VCC17" s="73"/>
      <c r="VCD17" s="73"/>
      <c r="VCE17" s="73"/>
      <c r="VCF17" s="73"/>
      <c r="VCG17" s="73"/>
      <c r="VCH17" s="73"/>
      <c r="VCI17" s="73"/>
      <c r="VCJ17" s="73"/>
      <c r="VCK17" s="73"/>
      <c r="VCL17" s="73"/>
      <c r="VCM17" s="73"/>
      <c r="VCN17" s="73"/>
      <c r="VCO17" s="73"/>
      <c r="VCP17" s="73"/>
      <c r="VCQ17" s="73"/>
      <c r="VCR17" s="73"/>
      <c r="VCS17" s="73"/>
      <c r="VCT17" s="73"/>
      <c r="VCU17" s="73"/>
      <c r="VCV17" s="73"/>
      <c r="VCW17" s="73"/>
      <c r="VCX17" s="73"/>
      <c r="VCY17" s="73"/>
      <c r="VCZ17" s="73"/>
      <c r="VDA17" s="73"/>
      <c r="VDB17" s="73"/>
      <c r="VDC17" s="73"/>
      <c r="VDD17" s="73"/>
      <c r="VDE17" s="73"/>
      <c r="VDF17" s="73"/>
      <c r="VDG17" s="73"/>
      <c r="VDH17" s="73"/>
      <c r="VDI17" s="73"/>
      <c r="VDJ17" s="73"/>
      <c r="VDK17" s="73"/>
      <c r="VDL17" s="73"/>
      <c r="VDM17" s="73"/>
      <c r="VDN17" s="73"/>
      <c r="VDO17" s="73"/>
      <c r="VDP17" s="73"/>
      <c r="VDQ17" s="73"/>
      <c r="VDR17" s="73"/>
      <c r="VDS17" s="73"/>
      <c r="VDT17" s="73"/>
      <c r="VDU17" s="73"/>
      <c r="VDV17" s="73"/>
      <c r="VDW17" s="73"/>
      <c r="VDX17" s="73"/>
      <c r="VDY17" s="73"/>
      <c r="VDZ17" s="73"/>
      <c r="VEA17" s="73"/>
      <c r="VEB17" s="73"/>
      <c r="VEC17" s="73"/>
      <c r="VED17" s="73"/>
      <c r="VEE17" s="73"/>
      <c r="VEF17" s="73"/>
      <c r="VEG17" s="73"/>
      <c r="VEH17" s="73"/>
      <c r="VEI17" s="73"/>
      <c r="VEJ17" s="73"/>
      <c r="VEK17" s="73"/>
      <c r="VEL17" s="73"/>
      <c r="VEM17" s="73"/>
      <c r="VEN17" s="73"/>
      <c r="VEO17" s="73"/>
      <c r="VEP17" s="73"/>
      <c r="VEQ17" s="73"/>
      <c r="VER17" s="73"/>
      <c r="VES17" s="73"/>
      <c r="VET17" s="73"/>
      <c r="VEU17" s="73"/>
      <c r="VEV17" s="73"/>
      <c r="VEW17" s="73"/>
      <c r="VEX17" s="73"/>
      <c r="VEY17" s="73"/>
      <c r="VEZ17" s="73"/>
      <c r="VFA17" s="73"/>
      <c r="VFB17" s="73"/>
      <c r="VFC17" s="73"/>
      <c r="VFD17" s="73"/>
      <c r="VFE17" s="73"/>
      <c r="VFF17" s="73"/>
      <c r="VFG17" s="73"/>
      <c r="VFH17" s="73"/>
      <c r="VFI17" s="73"/>
      <c r="VFJ17" s="73"/>
      <c r="VFK17" s="73"/>
      <c r="VFL17" s="73"/>
      <c r="VFM17" s="73"/>
      <c r="VFN17" s="73"/>
      <c r="VFO17" s="73"/>
      <c r="VFP17" s="73"/>
      <c r="VFQ17" s="73"/>
      <c r="VFR17" s="73"/>
      <c r="VFS17" s="73"/>
      <c r="VFT17" s="73"/>
      <c r="VFU17" s="73"/>
      <c r="VFV17" s="73"/>
      <c r="VFW17" s="73"/>
      <c r="VFX17" s="73"/>
      <c r="VFY17" s="73"/>
      <c r="VFZ17" s="73"/>
      <c r="VGA17" s="73"/>
      <c r="VGB17" s="73"/>
      <c r="VGC17" s="73"/>
      <c r="VGD17" s="73"/>
      <c r="VGE17" s="73"/>
      <c r="VGF17" s="73"/>
      <c r="VGG17" s="73"/>
      <c r="VGH17" s="73"/>
      <c r="VGI17" s="73"/>
      <c r="VGJ17" s="73"/>
      <c r="VGK17" s="73"/>
      <c r="VGL17" s="73"/>
      <c r="VGM17" s="73"/>
      <c r="VGN17" s="73"/>
      <c r="VGO17" s="73"/>
      <c r="VGP17" s="73"/>
      <c r="VGQ17" s="73"/>
      <c r="VGR17" s="73"/>
      <c r="VGS17" s="73"/>
      <c r="VGT17" s="73"/>
      <c r="VGU17" s="73"/>
      <c r="VGV17" s="73"/>
      <c r="VGW17" s="73"/>
      <c r="VGX17" s="73"/>
      <c r="VGY17" s="73"/>
      <c r="VGZ17" s="73"/>
      <c r="VHA17" s="73"/>
      <c r="VHB17" s="73"/>
      <c r="VHC17" s="73"/>
      <c r="VHD17" s="73"/>
      <c r="VHE17" s="73"/>
      <c r="VHF17" s="73"/>
      <c r="VHG17" s="73"/>
      <c r="VHH17" s="73"/>
      <c r="VHI17" s="73"/>
      <c r="VHJ17" s="73"/>
      <c r="VHK17" s="73"/>
      <c r="VHL17" s="73"/>
      <c r="VHM17" s="73"/>
      <c r="VHN17" s="73"/>
      <c r="VHO17" s="73"/>
      <c r="VHP17" s="73"/>
      <c r="VHQ17" s="73"/>
      <c r="VHR17" s="73"/>
      <c r="VHS17" s="73"/>
      <c r="VHT17" s="73"/>
      <c r="VHU17" s="73"/>
      <c r="VHV17" s="73"/>
      <c r="VHW17" s="73"/>
      <c r="VHX17" s="73"/>
      <c r="VHY17" s="73"/>
      <c r="VHZ17" s="73"/>
      <c r="VIA17" s="73"/>
      <c r="VIB17" s="73"/>
      <c r="VIC17" s="73"/>
      <c r="VID17" s="73"/>
      <c r="VIE17" s="73"/>
      <c r="VIF17" s="73"/>
      <c r="VIG17" s="73"/>
      <c r="VIH17" s="73"/>
      <c r="VII17" s="73"/>
      <c r="VIJ17" s="73"/>
      <c r="VIK17" s="73"/>
      <c r="VIL17" s="73"/>
      <c r="VIM17" s="73"/>
      <c r="VIN17" s="73"/>
      <c r="VIO17" s="73"/>
      <c r="VIP17" s="73"/>
      <c r="VIQ17" s="73"/>
      <c r="VIR17" s="73"/>
      <c r="VIS17" s="73"/>
      <c r="VIT17" s="73"/>
      <c r="VIU17" s="73"/>
      <c r="VIV17" s="73"/>
      <c r="VIW17" s="73"/>
      <c r="VIX17" s="73"/>
      <c r="VIY17" s="73"/>
      <c r="VIZ17" s="73"/>
      <c r="VJA17" s="73"/>
      <c r="VJB17" s="73"/>
      <c r="VJC17" s="73"/>
      <c r="VJD17" s="73"/>
      <c r="VJE17" s="73"/>
      <c r="VJF17" s="73"/>
      <c r="VJG17" s="73"/>
      <c r="VJH17" s="73"/>
      <c r="VJI17" s="73"/>
      <c r="VJJ17" s="73"/>
      <c r="VJK17" s="73"/>
      <c r="VJL17" s="73"/>
      <c r="VJM17" s="73"/>
      <c r="VJN17" s="73"/>
      <c r="VJO17" s="73"/>
      <c r="VJP17" s="73"/>
      <c r="VJQ17" s="73"/>
      <c r="VJR17" s="73"/>
      <c r="VJS17" s="73"/>
      <c r="VJT17" s="73"/>
      <c r="VJU17" s="73"/>
      <c r="VJV17" s="73"/>
      <c r="VJW17" s="73"/>
      <c r="VJX17" s="73"/>
      <c r="VJY17" s="73"/>
      <c r="VJZ17" s="73"/>
      <c r="VKA17" s="73"/>
      <c r="VKB17" s="73"/>
      <c r="VKC17" s="73"/>
      <c r="VKD17" s="73"/>
      <c r="VKE17" s="73"/>
      <c r="VKF17" s="73"/>
      <c r="VKG17" s="73"/>
      <c r="VKH17" s="73"/>
      <c r="VKI17" s="73"/>
      <c r="VKJ17" s="73"/>
      <c r="VKK17" s="73"/>
      <c r="VKL17" s="73"/>
      <c r="VKM17" s="73"/>
      <c r="VKN17" s="73"/>
      <c r="VKO17" s="73"/>
      <c r="VKP17" s="73"/>
      <c r="VKQ17" s="73"/>
      <c r="VKR17" s="73"/>
      <c r="VKS17" s="73"/>
      <c r="VKT17" s="73"/>
      <c r="VKU17" s="73"/>
      <c r="VKV17" s="73"/>
      <c r="VKW17" s="73"/>
      <c r="VKX17" s="73"/>
      <c r="VKY17" s="73"/>
      <c r="VKZ17" s="73"/>
      <c r="VLA17" s="73"/>
      <c r="VLB17" s="73"/>
      <c r="VLC17" s="73"/>
      <c r="VLD17" s="73"/>
      <c r="VLE17" s="73"/>
      <c r="VLF17" s="73"/>
      <c r="VLG17" s="73"/>
      <c r="VLH17" s="73"/>
      <c r="VLI17" s="73"/>
      <c r="VLJ17" s="73"/>
      <c r="VLK17" s="73"/>
      <c r="VLL17" s="73"/>
      <c r="VLM17" s="73"/>
      <c r="VLN17" s="73"/>
      <c r="VLO17" s="73"/>
      <c r="VLP17" s="73"/>
      <c r="VLQ17" s="73"/>
      <c r="VLR17" s="73"/>
      <c r="VLS17" s="73"/>
      <c r="VLT17" s="73"/>
      <c r="VLU17" s="73"/>
      <c r="VLV17" s="73"/>
      <c r="VLW17" s="73"/>
      <c r="VLX17" s="73"/>
      <c r="VLY17" s="73"/>
      <c r="VLZ17" s="73"/>
      <c r="VMA17" s="73"/>
      <c r="VMB17" s="73"/>
      <c r="VMC17" s="73"/>
      <c r="VMD17" s="73"/>
      <c r="VME17" s="73"/>
      <c r="VMF17" s="73"/>
      <c r="VMG17" s="73"/>
      <c r="VMH17" s="73"/>
      <c r="VMI17" s="73"/>
      <c r="VMJ17" s="73"/>
      <c r="VMK17" s="73"/>
      <c r="VML17" s="73"/>
      <c r="VMM17" s="73"/>
      <c r="VMN17" s="73"/>
      <c r="VMO17" s="73"/>
      <c r="VMP17" s="73"/>
      <c r="VMQ17" s="73"/>
      <c r="VMR17" s="73"/>
      <c r="VMS17" s="73"/>
      <c r="VMT17" s="73"/>
      <c r="VMU17" s="73"/>
      <c r="VMV17" s="73"/>
      <c r="VMW17" s="73"/>
      <c r="VMX17" s="73"/>
      <c r="VMY17" s="73"/>
      <c r="VMZ17" s="73"/>
      <c r="VNA17" s="73"/>
      <c r="VNB17" s="73"/>
      <c r="VNC17" s="73"/>
      <c r="VND17" s="73"/>
      <c r="VNE17" s="73"/>
      <c r="VNF17" s="73"/>
      <c r="VNG17" s="73"/>
      <c r="VNH17" s="73"/>
      <c r="VNI17" s="73"/>
      <c r="VNJ17" s="73"/>
      <c r="VNK17" s="73"/>
      <c r="VNL17" s="73"/>
      <c r="VNM17" s="73"/>
      <c r="VNN17" s="73"/>
      <c r="VNO17" s="73"/>
      <c r="VNP17" s="73"/>
      <c r="VNQ17" s="73"/>
      <c r="VNR17" s="73"/>
      <c r="VNS17" s="73"/>
      <c r="VNT17" s="73"/>
      <c r="VNU17" s="73"/>
      <c r="VNV17" s="73"/>
      <c r="VNW17" s="73"/>
      <c r="VNX17" s="73"/>
      <c r="VNY17" s="73"/>
      <c r="VNZ17" s="73"/>
      <c r="VOA17" s="73"/>
      <c r="VOB17" s="73"/>
      <c r="VOC17" s="73"/>
      <c r="VOD17" s="73"/>
      <c r="VOE17" s="73"/>
      <c r="VOF17" s="73"/>
      <c r="VOG17" s="73"/>
      <c r="VOH17" s="73"/>
      <c r="VOI17" s="73"/>
      <c r="VOJ17" s="73"/>
      <c r="VOK17" s="73"/>
      <c r="VOL17" s="73"/>
      <c r="VOM17" s="73"/>
      <c r="VON17" s="73"/>
      <c r="VOO17" s="73"/>
      <c r="VOP17" s="73"/>
      <c r="VOQ17" s="73"/>
      <c r="VOR17" s="73"/>
      <c r="VOS17" s="73"/>
      <c r="VOT17" s="73"/>
      <c r="VOU17" s="73"/>
      <c r="VOV17" s="73"/>
      <c r="VOW17" s="73"/>
      <c r="VOX17" s="73"/>
      <c r="VOY17" s="73"/>
      <c r="VOZ17" s="73"/>
      <c r="VPA17" s="73"/>
      <c r="VPB17" s="73"/>
      <c r="VPC17" s="73"/>
      <c r="VPD17" s="73"/>
      <c r="VPE17" s="73"/>
      <c r="VPF17" s="73"/>
      <c r="VPG17" s="73"/>
      <c r="VPH17" s="73"/>
      <c r="VPI17" s="73"/>
      <c r="VPJ17" s="73"/>
      <c r="VPK17" s="73"/>
      <c r="VPL17" s="73"/>
      <c r="VPM17" s="73"/>
      <c r="VPN17" s="73"/>
      <c r="VPO17" s="73"/>
      <c r="VPP17" s="73"/>
      <c r="VPQ17" s="73"/>
      <c r="VPR17" s="73"/>
      <c r="VPS17" s="73"/>
      <c r="VPT17" s="73"/>
      <c r="VPU17" s="73"/>
      <c r="VPV17" s="73"/>
      <c r="VPW17" s="73"/>
      <c r="VPX17" s="73"/>
      <c r="VPY17" s="73"/>
      <c r="VPZ17" s="73"/>
      <c r="VQA17" s="73"/>
      <c r="VQB17" s="73"/>
      <c r="VQC17" s="73"/>
      <c r="VQD17" s="73"/>
      <c r="VQE17" s="73"/>
      <c r="VQF17" s="73"/>
      <c r="VQG17" s="73"/>
      <c r="VQH17" s="73"/>
      <c r="VQI17" s="73"/>
      <c r="VQJ17" s="73"/>
      <c r="VQK17" s="73"/>
      <c r="VQL17" s="73"/>
      <c r="VQM17" s="73"/>
      <c r="VQN17" s="73"/>
      <c r="VQO17" s="73"/>
      <c r="VQP17" s="73"/>
      <c r="VQQ17" s="73"/>
      <c r="VQR17" s="73"/>
      <c r="VQS17" s="73"/>
      <c r="VQT17" s="73"/>
      <c r="VQU17" s="73"/>
      <c r="VQV17" s="73"/>
      <c r="VQW17" s="73"/>
      <c r="VQX17" s="73"/>
      <c r="VQY17" s="73"/>
      <c r="VQZ17" s="73"/>
      <c r="VRA17" s="73"/>
      <c r="VRB17" s="73"/>
      <c r="VRC17" s="73"/>
      <c r="VRD17" s="73"/>
      <c r="VRE17" s="73"/>
      <c r="VRF17" s="73"/>
      <c r="VRG17" s="73"/>
      <c r="VRH17" s="73"/>
      <c r="VRI17" s="73"/>
      <c r="VRJ17" s="73"/>
      <c r="VRK17" s="73"/>
      <c r="VRL17" s="73"/>
      <c r="VRM17" s="73"/>
      <c r="VRN17" s="73"/>
      <c r="VRO17" s="73"/>
      <c r="VRP17" s="73"/>
      <c r="VRQ17" s="73"/>
      <c r="VRR17" s="73"/>
      <c r="VRS17" s="73"/>
      <c r="VRT17" s="73"/>
      <c r="VRU17" s="73"/>
      <c r="VRV17" s="73"/>
      <c r="VRW17" s="73"/>
      <c r="VRX17" s="73"/>
      <c r="VRY17" s="73"/>
      <c r="VRZ17" s="73"/>
      <c r="VSA17" s="73"/>
      <c r="VSB17" s="73"/>
      <c r="VSC17" s="73"/>
      <c r="VSD17" s="73"/>
      <c r="VSE17" s="73"/>
      <c r="VSF17" s="73"/>
      <c r="VSG17" s="73"/>
      <c r="VSH17" s="73"/>
      <c r="VSI17" s="73"/>
      <c r="VSJ17" s="73"/>
      <c r="VSK17" s="73"/>
      <c r="VSL17" s="73"/>
      <c r="VSM17" s="73"/>
      <c r="VSN17" s="73"/>
      <c r="VSO17" s="73"/>
      <c r="VSP17" s="73"/>
      <c r="VSQ17" s="73"/>
      <c r="VSR17" s="73"/>
      <c r="VSS17" s="73"/>
      <c r="VST17" s="73"/>
      <c r="VSU17" s="73"/>
      <c r="VSV17" s="73"/>
      <c r="VSW17" s="73"/>
      <c r="VSX17" s="73"/>
      <c r="VSY17" s="73"/>
      <c r="VSZ17" s="73"/>
      <c r="VTA17" s="73"/>
      <c r="VTB17" s="73"/>
      <c r="VTC17" s="73"/>
      <c r="VTD17" s="73"/>
      <c r="VTE17" s="73"/>
      <c r="VTF17" s="73"/>
      <c r="VTG17" s="73"/>
      <c r="VTH17" s="73"/>
      <c r="VTI17" s="73"/>
      <c r="VTJ17" s="73"/>
      <c r="VTK17" s="73"/>
      <c r="VTL17" s="73"/>
      <c r="VTM17" s="73"/>
      <c r="VTN17" s="73"/>
      <c r="VTO17" s="73"/>
      <c r="VTP17" s="73"/>
      <c r="VTQ17" s="73"/>
      <c r="VTR17" s="73"/>
      <c r="VTS17" s="73"/>
      <c r="VTT17" s="73"/>
      <c r="VTU17" s="73"/>
      <c r="VTV17" s="73"/>
      <c r="VTW17" s="73"/>
      <c r="VTX17" s="73"/>
      <c r="VTY17" s="73"/>
      <c r="VTZ17" s="73"/>
      <c r="VUA17" s="73"/>
      <c r="VUB17" s="73"/>
      <c r="VUC17" s="73"/>
      <c r="VUD17" s="73"/>
      <c r="VUE17" s="73"/>
      <c r="VUF17" s="73"/>
      <c r="VUG17" s="73"/>
      <c r="VUH17" s="73"/>
      <c r="VUI17" s="73"/>
      <c r="VUJ17" s="73"/>
      <c r="VUK17" s="73"/>
      <c r="VUL17" s="73"/>
      <c r="VUM17" s="73"/>
      <c r="VUN17" s="73"/>
      <c r="VUO17" s="73"/>
      <c r="VUP17" s="73"/>
      <c r="VUQ17" s="73"/>
      <c r="VUR17" s="73"/>
      <c r="VUS17" s="73"/>
      <c r="VUT17" s="73"/>
      <c r="VUU17" s="73"/>
      <c r="VUV17" s="73"/>
      <c r="VUW17" s="73"/>
      <c r="VUX17" s="73"/>
      <c r="VUY17" s="73"/>
      <c r="VUZ17" s="73"/>
      <c r="VVA17" s="73"/>
      <c r="VVB17" s="73"/>
      <c r="VVC17" s="73"/>
      <c r="VVD17" s="73"/>
      <c r="VVE17" s="73"/>
      <c r="VVF17" s="73"/>
      <c r="VVG17" s="73"/>
      <c r="VVH17" s="73"/>
      <c r="VVI17" s="73"/>
      <c r="VVJ17" s="73"/>
      <c r="VVK17" s="73"/>
      <c r="VVL17" s="73"/>
      <c r="VVM17" s="73"/>
      <c r="VVN17" s="73"/>
      <c r="VVO17" s="73"/>
      <c r="VVP17" s="73"/>
      <c r="VVQ17" s="73"/>
      <c r="VVR17" s="73"/>
      <c r="VVS17" s="73"/>
      <c r="VVT17" s="73"/>
      <c r="VVU17" s="73"/>
      <c r="VVV17" s="73"/>
      <c r="VVW17" s="73"/>
      <c r="VVX17" s="73"/>
      <c r="VVY17" s="73"/>
      <c r="VVZ17" s="73"/>
      <c r="VWA17" s="73"/>
      <c r="VWB17" s="73"/>
      <c r="VWC17" s="73"/>
      <c r="VWD17" s="73"/>
      <c r="VWE17" s="73"/>
      <c r="VWF17" s="73"/>
      <c r="VWG17" s="73"/>
      <c r="VWH17" s="73"/>
      <c r="VWI17" s="73"/>
      <c r="VWJ17" s="73"/>
      <c r="VWK17" s="73"/>
      <c r="VWL17" s="73"/>
      <c r="VWM17" s="73"/>
      <c r="VWN17" s="73"/>
      <c r="VWO17" s="73"/>
      <c r="VWP17" s="73"/>
      <c r="VWQ17" s="73"/>
      <c r="VWR17" s="73"/>
      <c r="VWS17" s="73"/>
      <c r="VWT17" s="73"/>
      <c r="VWU17" s="73"/>
      <c r="VWV17" s="73"/>
      <c r="VWW17" s="73"/>
      <c r="VWX17" s="73"/>
      <c r="VWY17" s="73"/>
      <c r="VWZ17" s="73"/>
      <c r="VXA17" s="73"/>
      <c r="VXB17" s="73"/>
      <c r="VXC17" s="73"/>
      <c r="VXD17" s="73"/>
      <c r="VXE17" s="73"/>
      <c r="VXF17" s="73"/>
      <c r="VXG17" s="73"/>
      <c r="VXH17" s="73"/>
      <c r="VXI17" s="73"/>
      <c r="VXJ17" s="73"/>
      <c r="VXK17" s="73"/>
      <c r="VXL17" s="73"/>
      <c r="VXM17" s="73"/>
      <c r="VXN17" s="73"/>
      <c r="VXO17" s="73"/>
      <c r="VXP17" s="73"/>
      <c r="VXQ17" s="73"/>
      <c r="VXR17" s="73"/>
      <c r="VXS17" s="73"/>
      <c r="VXT17" s="73"/>
      <c r="VXU17" s="73"/>
      <c r="VXV17" s="73"/>
      <c r="VXW17" s="73"/>
      <c r="VXX17" s="73"/>
      <c r="VXY17" s="73"/>
      <c r="VXZ17" s="73"/>
      <c r="VYA17" s="73"/>
      <c r="VYB17" s="73"/>
      <c r="VYC17" s="73"/>
      <c r="VYD17" s="73"/>
      <c r="VYE17" s="73"/>
      <c r="VYF17" s="73"/>
      <c r="VYG17" s="73"/>
      <c r="VYH17" s="73"/>
      <c r="VYI17" s="73"/>
      <c r="VYJ17" s="73"/>
      <c r="VYK17" s="73"/>
      <c r="VYL17" s="73"/>
      <c r="VYM17" s="73"/>
      <c r="VYN17" s="73"/>
      <c r="VYO17" s="73"/>
      <c r="VYP17" s="73"/>
      <c r="VYQ17" s="73"/>
      <c r="VYR17" s="73"/>
      <c r="VYS17" s="73"/>
      <c r="VYT17" s="73"/>
      <c r="VYU17" s="73"/>
      <c r="VYV17" s="73"/>
      <c r="VYW17" s="73"/>
      <c r="VYX17" s="73"/>
      <c r="VYY17" s="73"/>
      <c r="VYZ17" s="73"/>
      <c r="VZA17" s="73"/>
      <c r="VZB17" s="73"/>
      <c r="VZC17" s="73"/>
      <c r="VZD17" s="73"/>
      <c r="VZE17" s="73"/>
      <c r="VZF17" s="73"/>
      <c r="VZG17" s="73"/>
      <c r="VZH17" s="73"/>
      <c r="VZI17" s="73"/>
      <c r="VZJ17" s="73"/>
      <c r="VZK17" s="73"/>
      <c r="VZL17" s="73"/>
      <c r="VZM17" s="73"/>
      <c r="VZN17" s="73"/>
      <c r="VZO17" s="73"/>
      <c r="VZP17" s="73"/>
      <c r="VZQ17" s="73"/>
      <c r="VZR17" s="73"/>
      <c r="VZS17" s="73"/>
      <c r="VZT17" s="73"/>
      <c r="VZU17" s="73"/>
      <c r="VZV17" s="73"/>
      <c r="VZW17" s="73"/>
      <c r="VZX17" s="73"/>
      <c r="VZY17" s="73"/>
      <c r="VZZ17" s="73"/>
      <c r="WAA17" s="73"/>
      <c r="WAB17" s="73"/>
      <c r="WAC17" s="73"/>
      <c r="WAD17" s="73"/>
      <c r="WAE17" s="73"/>
      <c r="WAF17" s="73"/>
      <c r="WAG17" s="73"/>
      <c r="WAH17" s="73"/>
      <c r="WAI17" s="73"/>
      <c r="WAJ17" s="73"/>
      <c r="WAK17" s="73"/>
      <c r="WAL17" s="73"/>
      <c r="WAM17" s="73"/>
      <c r="WAN17" s="73"/>
      <c r="WAO17" s="73"/>
      <c r="WAP17" s="73"/>
      <c r="WAQ17" s="73"/>
      <c r="WAR17" s="73"/>
      <c r="WAS17" s="73"/>
      <c r="WAT17" s="73"/>
      <c r="WAU17" s="73"/>
      <c r="WAV17" s="73"/>
      <c r="WAW17" s="73"/>
      <c r="WAX17" s="73"/>
      <c r="WAY17" s="73"/>
      <c r="WAZ17" s="73"/>
      <c r="WBA17" s="73"/>
      <c r="WBB17" s="73"/>
      <c r="WBC17" s="73"/>
      <c r="WBD17" s="73"/>
      <c r="WBE17" s="73"/>
      <c r="WBF17" s="73"/>
      <c r="WBG17" s="73"/>
      <c r="WBH17" s="73"/>
      <c r="WBI17" s="73"/>
      <c r="WBJ17" s="73"/>
      <c r="WBK17" s="73"/>
      <c r="WBL17" s="73"/>
      <c r="WBM17" s="73"/>
      <c r="WBN17" s="73"/>
      <c r="WBO17" s="73"/>
      <c r="WBP17" s="73"/>
      <c r="WBQ17" s="73"/>
      <c r="WBR17" s="73"/>
      <c r="WBS17" s="73"/>
      <c r="WBT17" s="73"/>
      <c r="WBU17" s="73"/>
      <c r="WBV17" s="73"/>
      <c r="WBW17" s="73"/>
      <c r="WBX17" s="73"/>
      <c r="WBY17" s="73"/>
      <c r="WBZ17" s="73"/>
      <c r="WCA17" s="73"/>
      <c r="WCB17" s="73"/>
      <c r="WCC17" s="73"/>
      <c r="WCD17" s="73"/>
      <c r="WCE17" s="73"/>
      <c r="WCF17" s="73"/>
      <c r="WCG17" s="73"/>
      <c r="WCH17" s="73"/>
      <c r="WCI17" s="73"/>
      <c r="WCJ17" s="73"/>
      <c r="WCK17" s="73"/>
      <c r="WCL17" s="73"/>
      <c r="WCM17" s="73"/>
      <c r="WCN17" s="73"/>
      <c r="WCO17" s="73"/>
      <c r="WCP17" s="73"/>
      <c r="WCQ17" s="73"/>
      <c r="WCR17" s="73"/>
      <c r="WCS17" s="73"/>
      <c r="WCT17" s="73"/>
      <c r="WCU17" s="73"/>
      <c r="WCV17" s="73"/>
      <c r="WCW17" s="73"/>
      <c r="WCX17" s="73"/>
      <c r="WCY17" s="73"/>
      <c r="WCZ17" s="73"/>
      <c r="WDA17" s="73"/>
      <c r="WDB17" s="73"/>
      <c r="WDC17" s="73"/>
      <c r="WDD17" s="73"/>
      <c r="WDE17" s="73"/>
      <c r="WDF17" s="73"/>
      <c r="WDG17" s="73"/>
      <c r="WDH17" s="73"/>
      <c r="WDI17" s="73"/>
      <c r="WDJ17" s="73"/>
      <c r="WDK17" s="73"/>
      <c r="WDL17" s="73"/>
      <c r="WDM17" s="73"/>
      <c r="WDN17" s="73"/>
      <c r="WDO17" s="73"/>
      <c r="WDP17" s="73"/>
      <c r="WDQ17" s="73"/>
      <c r="WDR17" s="73"/>
      <c r="WDS17" s="73"/>
      <c r="WDT17" s="73"/>
      <c r="WDU17" s="73"/>
      <c r="WDV17" s="73"/>
      <c r="WDW17" s="73"/>
      <c r="WDX17" s="73"/>
      <c r="WDY17" s="73"/>
      <c r="WDZ17" s="73"/>
      <c r="WEA17" s="73"/>
      <c r="WEB17" s="73"/>
      <c r="WEC17" s="73"/>
      <c r="WED17" s="73"/>
      <c r="WEE17" s="73"/>
      <c r="WEF17" s="73"/>
      <c r="WEG17" s="73"/>
      <c r="WEH17" s="73"/>
      <c r="WEI17" s="73"/>
      <c r="WEJ17" s="73"/>
      <c r="WEK17" s="73"/>
      <c r="WEL17" s="73"/>
      <c r="WEM17" s="73"/>
      <c r="WEN17" s="73"/>
      <c r="WEO17" s="73"/>
      <c r="WEP17" s="73"/>
      <c r="WEQ17" s="73"/>
      <c r="WER17" s="73"/>
      <c r="WES17" s="73"/>
      <c r="WET17" s="73"/>
      <c r="WEU17" s="73"/>
      <c r="WEV17" s="73"/>
      <c r="WEW17" s="73"/>
      <c r="WEX17" s="73"/>
      <c r="WEY17" s="73"/>
      <c r="WEZ17" s="73"/>
      <c r="WFA17" s="73"/>
      <c r="WFB17" s="73"/>
      <c r="WFC17" s="73"/>
      <c r="WFD17" s="73"/>
      <c r="WFE17" s="73"/>
      <c r="WFF17" s="73"/>
      <c r="WFG17" s="73"/>
      <c r="WFH17" s="73"/>
      <c r="WFI17" s="73"/>
      <c r="WFJ17" s="73"/>
      <c r="WFK17" s="73"/>
      <c r="WFL17" s="73"/>
      <c r="WFM17" s="73"/>
      <c r="WFN17" s="73"/>
      <c r="WFO17" s="73"/>
      <c r="WFP17" s="73"/>
      <c r="WFQ17" s="73"/>
      <c r="WFR17" s="73"/>
      <c r="WFS17" s="73"/>
      <c r="WFT17" s="73"/>
      <c r="WFU17" s="73"/>
      <c r="WFV17" s="73"/>
      <c r="WFW17" s="73"/>
      <c r="WFX17" s="73"/>
      <c r="WFY17" s="73"/>
      <c r="WFZ17" s="73"/>
      <c r="WGA17" s="73"/>
      <c r="WGB17" s="73"/>
      <c r="WGC17" s="73"/>
      <c r="WGD17" s="73"/>
      <c r="WGE17" s="73"/>
      <c r="WGF17" s="73"/>
      <c r="WGG17" s="73"/>
      <c r="WGH17" s="73"/>
      <c r="WGI17" s="73"/>
      <c r="WGJ17" s="73"/>
      <c r="WGK17" s="73"/>
      <c r="WGL17" s="73"/>
      <c r="WGM17" s="73"/>
      <c r="WGN17" s="73"/>
      <c r="WGO17" s="73"/>
      <c r="WGP17" s="73"/>
      <c r="WGQ17" s="73"/>
      <c r="WGR17" s="73"/>
      <c r="WGS17" s="73"/>
      <c r="WGT17" s="73"/>
      <c r="WGU17" s="73"/>
      <c r="WGV17" s="73"/>
      <c r="WGW17" s="73"/>
      <c r="WGX17" s="73"/>
      <c r="WGY17" s="73"/>
      <c r="WGZ17" s="73"/>
      <c r="WHA17" s="73"/>
      <c r="WHB17" s="73"/>
      <c r="WHC17" s="73"/>
      <c r="WHD17" s="73"/>
      <c r="WHE17" s="73"/>
      <c r="WHF17" s="73"/>
      <c r="WHG17" s="73"/>
      <c r="WHH17" s="73"/>
      <c r="WHI17" s="73"/>
      <c r="WHJ17" s="73"/>
      <c r="WHK17" s="73"/>
      <c r="WHL17" s="73"/>
      <c r="WHM17" s="73"/>
      <c r="WHN17" s="73"/>
      <c r="WHO17" s="73"/>
      <c r="WHP17" s="73"/>
      <c r="WHQ17" s="73"/>
      <c r="WHR17" s="73"/>
      <c r="WHS17" s="73"/>
      <c r="WHT17" s="73"/>
      <c r="WHU17" s="73"/>
      <c r="WHV17" s="73"/>
      <c r="WHW17" s="73"/>
      <c r="WHX17" s="73"/>
      <c r="WHY17" s="73"/>
      <c r="WHZ17" s="73"/>
      <c r="WIA17" s="73"/>
      <c r="WIB17" s="73"/>
      <c r="WIC17" s="73"/>
      <c r="WID17" s="73"/>
      <c r="WIE17" s="73"/>
      <c r="WIF17" s="73"/>
      <c r="WIG17" s="73"/>
      <c r="WIH17" s="73"/>
      <c r="WII17" s="73"/>
      <c r="WIJ17" s="73"/>
      <c r="WIK17" s="73"/>
      <c r="WIL17" s="73"/>
      <c r="WIM17" s="73"/>
      <c r="WIN17" s="73"/>
      <c r="WIO17" s="73"/>
      <c r="WIP17" s="73"/>
      <c r="WIQ17" s="73"/>
      <c r="WIR17" s="73"/>
      <c r="WIS17" s="73"/>
      <c r="WIT17" s="73"/>
      <c r="WIU17" s="73"/>
      <c r="WIV17" s="73"/>
      <c r="WIW17" s="73"/>
      <c r="WIX17" s="73"/>
      <c r="WIY17" s="73"/>
      <c r="WIZ17" s="73"/>
      <c r="WJA17" s="73"/>
      <c r="WJB17" s="73"/>
      <c r="WJC17" s="73"/>
      <c r="WJD17" s="73"/>
      <c r="WJE17" s="73"/>
      <c r="WJF17" s="73"/>
      <c r="WJG17" s="73"/>
      <c r="WJH17" s="73"/>
      <c r="WJI17" s="73"/>
      <c r="WJJ17" s="73"/>
      <c r="WJK17" s="73"/>
      <c r="WJL17" s="73"/>
      <c r="WJM17" s="73"/>
      <c r="WJN17" s="73"/>
      <c r="WJO17" s="73"/>
      <c r="WJP17" s="73"/>
      <c r="WJQ17" s="73"/>
      <c r="WJR17" s="73"/>
      <c r="WJS17" s="73"/>
      <c r="WJT17" s="73"/>
      <c r="WJU17" s="73"/>
      <c r="WJV17" s="73"/>
      <c r="WJW17" s="73"/>
      <c r="WJX17" s="73"/>
      <c r="WJY17" s="73"/>
      <c r="WJZ17" s="73"/>
      <c r="WKA17" s="73"/>
      <c r="WKB17" s="73"/>
      <c r="WKC17" s="73"/>
      <c r="WKD17" s="73"/>
      <c r="WKE17" s="73"/>
      <c r="WKF17" s="73"/>
      <c r="WKG17" s="73"/>
      <c r="WKH17" s="73"/>
      <c r="WKI17" s="73"/>
      <c r="WKJ17" s="73"/>
      <c r="WKK17" s="73"/>
      <c r="WKL17" s="73"/>
      <c r="WKM17" s="73"/>
      <c r="WKN17" s="73"/>
      <c r="WKO17" s="73"/>
      <c r="WKP17" s="73"/>
      <c r="WKQ17" s="73"/>
      <c r="WKR17" s="73"/>
      <c r="WKS17" s="73"/>
      <c r="WKT17" s="73"/>
      <c r="WKU17" s="73"/>
      <c r="WKV17" s="73"/>
      <c r="WKW17" s="73"/>
      <c r="WKX17" s="73"/>
      <c r="WKY17" s="73"/>
      <c r="WKZ17" s="73"/>
      <c r="WLA17" s="73"/>
      <c r="WLB17" s="73"/>
      <c r="WLC17" s="73"/>
      <c r="WLD17" s="73"/>
      <c r="WLE17" s="73"/>
      <c r="WLF17" s="73"/>
      <c r="WLG17" s="73"/>
      <c r="WLH17" s="73"/>
      <c r="WLI17" s="73"/>
      <c r="WLJ17" s="73"/>
      <c r="WLK17" s="73"/>
      <c r="WLL17" s="73"/>
      <c r="WLM17" s="73"/>
      <c r="WLN17" s="73"/>
      <c r="WLO17" s="73"/>
      <c r="WLP17" s="73"/>
      <c r="WLQ17" s="73"/>
      <c r="WLR17" s="73"/>
      <c r="WLS17" s="73"/>
      <c r="WLT17" s="73"/>
      <c r="WLU17" s="73"/>
      <c r="WLV17" s="73"/>
      <c r="WLW17" s="73"/>
      <c r="WLX17" s="73"/>
      <c r="WLY17" s="73"/>
      <c r="WLZ17" s="73"/>
      <c r="WMA17" s="73"/>
      <c r="WMB17" s="73"/>
      <c r="WMC17" s="73"/>
      <c r="WMD17" s="73"/>
      <c r="WME17" s="73"/>
      <c r="WMF17" s="73"/>
      <c r="WMG17" s="73"/>
      <c r="WMH17" s="73"/>
      <c r="WMI17" s="73"/>
      <c r="WMJ17" s="73"/>
      <c r="WMK17" s="73"/>
      <c r="WML17" s="73"/>
      <c r="WMM17" s="73"/>
      <c r="WMN17" s="73"/>
      <c r="WMO17" s="73"/>
      <c r="WMP17" s="73"/>
      <c r="WMQ17" s="73"/>
      <c r="WMR17" s="73"/>
      <c r="WMS17" s="73"/>
      <c r="WMT17" s="73"/>
      <c r="WMU17" s="73"/>
      <c r="WMV17" s="73"/>
      <c r="WMW17" s="73"/>
      <c r="WMX17" s="73"/>
      <c r="WMY17" s="73"/>
      <c r="WMZ17" s="73"/>
      <c r="WNA17" s="73"/>
      <c r="WNB17" s="73"/>
      <c r="WNC17" s="73"/>
      <c r="WND17" s="73"/>
      <c r="WNE17" s="73"/>
      <c r="WNF17" s="73"/>
      <c r="WNG17" s="73"/>
      <c r="WNH17" s="73"/>
      <c r="WNI17" s="73"/>
      <c r="WNJ17" s="73"/>
      <c r="WNK17" s="73"/>
      <c r="WNL17" s="73"/>
      <c r="WNM17" s="73"/>
      <c r="WNN17" s="73"/>
      <c r="WNO17" s="73"/>
      <c r="WNP17" s="73"/>
      <c r="WNQ17" s="73"/>
      <c r="WNR17" s="73"/>
      <c r="WNS17" s="73"/>
      <c r="WNT17" s="73"/>
      <c r="WNU17" s="73"/>
      <c r="WNV17" s="73"/>
      <c r="WNW17" s="73"/>
      <c r="WNX17" s="73"/>
      <c r="WNY17" s="73"/>
      <c r="WNZ17" s="73"/>
      <c r="WOA17" s="73"/>
      <c r="WOB17" s="73"/>
      <c r="WOC17" s="73"/>
      <c r="WOD17" s="73"/>
      <c r="WOE17" s="73"/>
      <c r="WOF17" s="73"/>
      <c r="WOG17" s="73"/>
      <c r="WOH17" s="73"/>
      <c r="WOI17" s="73"/>
      <c r="WOJ17" s="73"/>
      <c r="WOK17" s="73"/>
      <c r="WOL17" s="73"/>
      <c r="WOM17" s="73"/>
      <c r="WON17" s="73"/>
      <c r="WOO17" s="73"/>
      <c r="WOP17" s="73"/>
      <c r="WOQ17" s="73"/>
      <c r="WOR17" s="73"/>
      <c r="WOS17" s="73"/>
      <c r="WOT17" s="73"/>
      <c r="WOU17" s="73"/>
      <c r="WOV17" s="73"/>
      <c r="WOW17" s="73"/>
      <c r="WOX17" s="73"/>
      <c r="WOY17" s="73"/>
      <c r="WOZ17" s="73"/>
      <c r="WPA17" s="73"/>
      <c r="WPB17" s="73"/>
      <c r="WPC17" s="73"/>
      <c r="WPD17" s="73"/>
      <c r="WPE17" s="73"/>
      <c r="WPF17" s="73"/>
      <c r="WPG17" s="73"/>
      <c r="WPH17" s="73"/>
      <c r="WPI17" s="73"/>
      <c r="WPJ17" s="73"/>
      <c r="WPK17" s="73"/>
      <c r="WPL17" s="73"/>
      <c r="WPM17" s="73"/>
      <c r="WPN17" s="73"/>
      <c r="WPO17" s="73"/>
      <c r="WPP17" s="73"/>
      <c r="WPQ17" s="73"/>
      <c r="WPR17" s="73"/>
      <c r="WPS17" s="73"/>
      <c r="WPT17" s="73"/>
      <c r="WPU17" s="73"/>
      <c r="WPV17" s="73"/>
      <c r="WPW17" s="73"/>
      <c r="WPX17" s="73"/>
      <c r="WPY17" s="73"/>
      <c r="WPZ17" s="73"/>
      <c r="WQA17" s="73"/>
      <c r="WQB17" s="73"/>
      <c r="WQC17" s="73"/>
      <c r="WQD17" s="73"/>
      <c r="WQE17" s="73"/>
      <c r="WQF17" s="73"/>
      <c r="WQG17" s="73"/>
      <c r="WQH17" s="73"/>
      <c r="WQI17" s="73"/>
      <c r="WQJ17" s="73"/>
      <c r="WQK17" s="73"/>
      <c r="WQL17" s="73"/>
      <c r="WQM17" s="73"/>
      <c r="WQN17" s="73"/>
      <c r="WQO17" s="73"/>
      <c r="WQP17" s="73"/>
      <c r="WQQ17" s="73"/>
      <c r="WQR17" s="73"/>
      <c r="WQS17" s="73"/>
      <c r="WQT17" s="73"/>
      <c r="WQU17" s="73"/>
      <c r="WQV17" s="73"/>
      <c r="WQW17" s="73"/>
      <c r="WQX17" s="73"/>
      <c r="WQY17" s="73"/>
      <c r="WQZ17" s="73"/>
      <c r="WRA17" s="73"/>
      <c r="WRB17" s="73"/>
      <c r="WRC17" s="73"/>
      <c r="WRD17" s="73"/>
      <c r="WRE17" s="73"/>
      <c r="WRF17" s="73"/>
      <c r="WRG17" s="73"/>
      <c r="WRH17" s="73"/>
      <c r="WRI17" s="73"/>
      <c r="WRJ17" s="73"/>
      <c r="WRK17" s="73"/>
      <c r="WRL17" s="73"/>
      <c r="WRM17" s="73"/>
      <c r="WRN17" s="73"/>
      <c r="WRO17" s="73"/>
      <c r="WRP17" s="73"/>
      <c r="WRQ17" s="73"/>
      <c r="WRR17" s="73"/>
      <c r="WRS17" s="73"/>
      <c r="WRT17" s="73"/>
      <c r="WRU17" s="73"/>
      <c r="WRV17" s="73"/>
      <c r="WRW17" s="73"/>
      <c r="WRX17" s="73"/>
      <c r="WRY17" s="73"/>
      <c r="WRZ17" s="73"/>
      <c r="WSA17" s="73"/>
      <c r="WSB17" s="73"/>
      <c r="WSC17" s="73"/>
      <c r="WSD17" s="73"/>
      <c r="WSE17" s="73"/>
      <c r="WSF17" s="73"/>
      <c r="WSG17" s="73"/>
      <c r="WSH17" s="73"/>
      <c r="WSI17" s="73"/>
      <c r="WSJ17" s="73"/>
      <c r="WSK17" s="73"/>
      <c r="WSL17" s="73"/>
      <c r="WSM17" s="73"/>
      <c r="WSN17" s="73"/>
      <c r="WSO17" s="73"/>
      <c r="WSP17" s="73"/>
      <c r="WSQ17" s="73"/>
      <c r="WSR17" s="73"/>
      <c r="WSS17" s="73"/>
      <c r="WST17" s="73"/>
      <c r="WSU17" s="73"/>
      <c r="WSV17" s="73"/>
      <c r="WSW17" s="73"/>
      <c r="WSX17" s="73"/>
      <c r="WSY17" s="73"/>
      <c r="WSZ17" s="73"/>
      <c r="WTA17" s="73"/>
      <c r="WTB17" s="73"/>
      <c r="WTC17" s="73"/>
      <c r="WTD17" s="73"/>
      <c r="WTE17" s="73"/>
      <c r="WTF17" s="73"/>
      <c r="WTG17" s="73"/>
      <c r="WTH17" s="73"/>
      <c r="WTI17" s="73"/>
      <c r="WTJ17" s="73"/>
      <c r="WTK17" s="73"/>
      <c r="WTL17" s="73"/>
      <c r="WTM17" s="73"/>
      <c r="WTN17" s="73"/>
      <c r="WTO17" s="73"/>
      <c r="WTP17" s="73"/>
      <c r="WTQ17" s="73"/>
      <c r="WTR17" s="73"/>
      <c r="WTS17" s="73"/>
      <c r="WTT17" s="73"/>
      <c r="WTU17" s="73"/>
      <c r="WTV17" s="73"/>
      <c r="WTW17" s="73"/>
      <c r="WTX17" s="73"/>
      <c r="WTY17" s="73"/>
      <c r="WTZ17" s="73"/>
      <c r="WUA17" s="73"/>
      <c r="WUB17" s="73"/>
      <c r="WUC17" s="73"/>
      <c r="WUD17" s="73"/>
      <c r="WUE17" s="73"/>
      <c r="WUF17" s="73"/>
      <c r="WUG17" s="73"/>
      <c r="WUH17" s="73"/>
      <c r="WUI17" s="73"/>
      <c r="WUJ17" s="73"/>
      <c r="WUK17" s="73"/>
      <c r="WUL17" s="73"/>
      <c r="WUM17" s="73"/>
      <c r="WUN17" s="73"/>
      <c r="WUO17" s="73"/>
      <c r="WUP17" s="73"/>
      <c r="WUQ17" s="73"/>
      <c r="WUR17" s="73"/>
      <c r="WUS17" s="73"/>
      <c r="WUT17" s="73"/>
      <c r="WUU17" s="73"/>
      <c r="WUV17" s="73"/>
      <c r="WUW17" s="73"/>
      <c r="WUX17" s="73"/>
      <c r="WUY17" s="73"/>
      <c r="WUZ17" s="73"/>
      <c r="WVA17" s="73"/>
      <c r="WVB17" s="73"/>
      <c r="WVC17" s="73"/>
      <c r="WVD17" s="73"/>
      <c r="WVE17" s="73"/>
      <c r="WVF17" s="73"/>
      <c r="WVG17" s="73"/>
      <c r="WVH17" s="73"/>
      <c r="WVI17" s="73"/>
      <c r="WVJ17" s="73"/>
      <c r="WVK17" s="73"/>
      <c r="WVL17" s="73"/>
      <c r="WVM17" s="73"/>
      <c r="WVN17" s="73"/>
      <c r="WVO17" s="73"/>
      <c r="WVP17" s="73"/>
      <c r="WVQ17" s="73"/>
      <c r="WVR17" s="73"/>
      <c r="WVS17" s="73"/>
      <c r="WVT17" s="73"/>
      <c r="WVU17" s="73"/>
      <c r="WVV17" s="73"/>
      <c r="WVW17" s="73"/>
      <c r="WVX17" s="73"/>
      <c r="WVY17" s="73"/>
      <c r="WVZ17" s="73"/>
      <c r="WWA17" s="73"/>
      <c r="WWB17" s="73"/>
      <c r="WWC17" s="73"/>
      <c r="WWD17" s="73"/>
      <c r="WWE17" s="73"/>
      <c r="WWF17" s="73"/>
      <c r="WWG17" s="73"/>
      <c r="WWH17" s="73"/>
      <c r="WWI17" s="73"/>
      <c r="WWJ17" s="73"/>
      <c r="WWK17" s="73"/>
      <c r="WWL17" s="73"/>
      <c r="WWM17" s="73"/>
      <c r="WWN17" s="73"/>
      <c r="WWO17" s="73"/>
      <c r="WWP17" s="73"/>
      <c r="WWQ17" s="73"/>
      <c r="WWR17" s="73"/>
      <c r="WWS17" s="73"/>
      <c r="WWT17" s="73"/>
      <c r="WWU17" s="73"/>
      <c r="WWV17" s="73"/>
      <c r="WWW17" s="73"/>
      <c r="WWX17" s="73"/>
      <c r="WWY17" s="73"/>
      <c r="WWZ17" s="73"/>
      <c r="WXA17" s="73"/>
      <c r="WXB17" s="73"/>
      <c r="WXC17" s="73"/>
      <c r="WXD17" s="73"/>
      <c r="WXE17" s="73"/>
      <c r="WXF17" s="73"/>
      <c r="WXG17" s="73"/>
      <c r="WXH17" s="73"/>
      <c r="WXI17" s="73"/>
      <c r="WXJ17" s="73"/>
      <c r="WXK17" s="73"/>
      <c r="WXL17" s="73"/>
      <c r="WXM17" s="73"/>
      <c r="WXN17" s="73"/>
      <c r="WXO17" s="73"/>
      <c r="WXP17" s="73"/>
      <c r="WXQ17" s="73"/>
      <c r="WXR17" s="73"/>
      <c r="WXS17" s="73"/>
      <c r="WXT17" s="73"/>
      <c r="WXU17" s="73"/>
      <c r="WXV17" s="73"/>
      <c r="WXW17" s="73"/>
      <c r="WXX17" s="73"/>
      <c r="WXY17" s="73"/>
      <c r="WXZ17" s="73"/>
      <c r="WYA17" s="73"/>
      <c r="WYB17" s="73"/>
      <c r="WYC17" s="73"/>
      <c r="WYD17" s="73"/>
      <c r="WYE17" s="73"/>
      <c r="WYF17" s="73"/>
      <c r="WYG17" s="73"/>
      <c r="WYH17" s="73"/>
      <c r="WYI17" s="73"/>
      <c r="WYJ17" s="73"/>
      <c r="WYK17" s="73"/>
      <c r="WYL17" s="73"/>
      <c r="WYM17" s="73"/>
      <c r="WYN17" s="73"/>
      <c r="WYO17" s="73"/>
      <c r="WYP17" s="73"/>
      <c r="WYQ17" s="73"/>
      <c r="WYR17" s="73"/>
      <c r="WYS17" s="73"/>
      <c r="WYT17" s="73"/>
      <c r="WYU17" s="73"/>
      <c r="WYV17" s="73"/>
      <c r="WYW17" s="73"/>
      <c r="WYX17" s="73"/>
      <c r="WYY17" s="73"/>
      <c r="WYZ17" s="73"/>
      <c r="WZA17" s="73"/>
      <c r="WZB17" s="73"/>
      <c r="WZC17" s="73"/>
      <c r="WZD17" s="73"/>
      <c r="WZE17" s="73"/>
      <c r="WZF17" s="73"/>
      <c r="WZG17" s="73"/>
      <c r="WZH17" s="73"/>
      <c r="WZI17" s="73"/>
      <c r="WZJ17" s="73"/>
      <c r="WZK17" s="73"/>
      <c r="WZL17" s="73"/>
      <c r="WZM17" s="73"/>
      <c r="WZN17" s="73"/>
      <c r="WZO17" s="73"/>
      <c r="WZP17" s="73"/>
      <c r="WZQ17" s="73"/>
      <c r="WZR17" s="73"/>
      <c r="WZS17" s="73"/>
      <c r="WZT17" s="73"/>
      <c r="WZU17" s="73"/>
      <c r="WZV17" s="73"/>
      <c r="WZW17" s="73"/>
      <c r="WZX17" s="73"/>
      <c r="WZY17" s="73"/>
      <c r="WZZ17" s="73"/>
      <c r="XAA17" s="73"/>
      <c r="XAB17" s="73"/>
      <c r="XAC17" s="73"/>
      <c r="XAD17" s="73"/>
      <c r="XAE17" s="73"/>
      <c r="XAF17" s="73"/>
      <c r="XAG17" s="73"/>
      <c r="XAH17" s="73"/>
      <c r="XAI17" s="73"/>
      <c r="XAJ17" s="73"/>
      <c r="XAK17" s="73"/>
      <c r="XAL17" s="73"/>
      <c r="XAM17" s="73"/>
      <c r="XAN17" s="73"/>
      <c r="XAO17" s="73"/>
      <c r="XAP17" s="73"/>
      <c r="XAQ17" s="73"/>
      <c r="XAR17" s="73"/>
      <c r="XAS17" s="73"/>
      <c r="XAT17" s="73"/>
      <c r="XAU17" s="73"/>
      <c r="XAV17" s="73"/>
      <c r="XAW17" s="73"/>
      <c r="XAX17" s="73"/>
      <c r="XAY17" s="73"/>
      <c r="XAZ17" s="73"/>
      <c r="XBA17" s="73"/>
      <c r="XBB17" s="73"/>
      <c r="XBC17" s="73"/>
      <c r="XBD17" s="73"/>
      <c r="XBE17" s="73"/>
      <c r="XBF17" s="73"/>
      <c r="XBG17" s="73"/>
      <c r="XBH17" s="73"/>
      <c r="XBI17" s="73"/>
      <c r="XBJ17" s="73"/>
      <c r="XBK17" s="73"/>
      <c r="XBL17" s="73"/>
      <c r="XBM17" s="73"/>
      <c r="XBN17" s="73"/>
      <c r="XBO17" s="73"/>
      <c r="XBP17" s="73"/>
      <c r="XBQ17" s="73"/>
      <c r="XBR17" s="73"/>
      <c r="XBS17" s="73"/>
      <c r="XBT17" s="73"/>
      <c r="XBU17" s="73"/>
      <c r="XBV17" s="73"/>
      <c r="XBW17" s="73"/>
      <c r="XBX17" s="73"/>
      <c r="XBY17" s="73"/>
      <c r="XBZ17" s="73"/>
      <c r="XCA17" s="73"/>
      <c r="XCB17" s="73"/>
      <c r="XCC17" s="73"/>
      <c r="XCD17" s="73"/>
      <c r="XCE17" s="73"/>
      <c r="XCF17" s="73"/>
      <c r="XCG17" s="73"/>
      <c r="XCH17" s="73"/>
      <c r="XCI17" s="73"/>
      <c r="XCJ17" s="73"/>
      <c r="XCK17" s="73"/>
      <c r="XCL17" s="73"/>
      <c r="XCM17" s="73"/>
      <c r="XCN17" s="73"/>
      <c r="XCO17" s="73"/>
      <c r="XCP17" s="73"/>
      <c r="XCQ17" s="73"/>
      <c r="XCR17" s="73"/>
      <c r="XCS17" s="73"/>
      <c r="XCT17" s="73"/>
      <c r="XCU17" s="73"/>
      <c r="XCV17" s="73"/>
      <c r="XCW17" s="73"/>
      <c r="XCX17" s="73"/>
      <c r="XCY17" s="73"/>
      <c r="XCZ17" s="73"/>
      <c r="XDA17" s="73"/>
      <c r="XDB17" s="73"/>
      <c r="XDC17" s="73"/>
      <c r="XDD17" s="73"/>
      <c r="XDE17" s="73"/>
      <c r="XDF17" s="73"/>
      <c r="XDG17" s="73"/>
      <c r="XDH17" s="73"/>
      <c r="XDI17" s="73"/>
      <c r="XDJ17" s="73"/>
      <c r="XDK17" s="73"/>
      <c r="XDL17" s="73"/>
      <c r="XDM17" s="73"/>
      <c r="XDN17" s="73"/>
      <c r="XDO17" s="73"/>
      <c r="XDP17" s="73"/>
      <c r="XDQ17" s="73"/>
      <c r="XDR17" s="73"/>
      <c r="XDS17" s="73"/>
      <c r="XDT17" s="73"/>
      <c r="XDU17" s="73"/>
      <c r="XDV17" s="73"/>
      <c r="XDW17" s="73"/>
      <c r="XDX17" s="73"/>
      <c r="XDY17" s="73"/>
      <c r="XDZ17" s="73"/>
      <c r="XEA17" s="73"/>
      <c r="XEB17" s="73"/>
      <c r="XEC17" s="73"/>
      <c r="XED17" s="73"/>
      <c r="XEE17" s="73"/>
      <c r="XEF17" s="73"/>
      <c r="XEG17" s="73"/>
      <c r="XEH17" s="73"/>
      <c r="XEI17" s="73"/>
      <c r="XEJ17" s="73"/>
      <c r="XEK17" s="73"/>
      <c r="XEL17" s="73"/>
      <c r="XEM17" s="73"/>
      <c r="XEN17" s="73"/>
      <c r="XEO17" s="73"/>
      <c r="XEP17" s="73"/>
      <c r="XEQ17" s="73"/>
      <c r="XER17" s="73"/>
      <c r="XES17" s="73"/>
      <c r="XET17" s="73"/>
      <c r="XEU17" s="73"/>
      <c r="XEV17" s="73"/>
      <c r="XEW17" s="73"/>
      <c r="XEX17" s="73"/>
      <c r="XEY17" s="73"/>
      <c r="XEZ17" s="73"/>
      <c r="XFA17" s="73"/>
      <c r="XFB17" s="73"/>
      <c r="XFC17" s="73"/>
      <c r="XFD17" s="73"/>
    </row>
    <row r="18" spans="1:16384" s="31" customFormat="1" ht="12">
      <c r="A18" s="74" t="s">
        <v>376</v>
      </c>
      <c r="B18" s="44">
        <v>0</v>
      </c>
      <c r="C18" s="44"/>
      <c r="D18" s="44"/>
      <c r="E18" s="44"/>
      <c r="F18" s="44"/>
      <c r="G18" s="44"/>
      <c r="H18" s="44">
        <v>0</v>
      </c>
      <c r="I18" s="44">
        <v>0</v>
      </c>
      <c r="J18" s="44">
        <f>1776+649+20+25+50-50</f>
        <v>2470</v>
      </c>
      <c r="K18" s="44">
        <f>27+'Conta Corrente'!E512+'Conta Corrente'!E513+'Conta Corrente'!E525+'Conta Corrente'!E549+'Conta Corrente'!E551+'Conta Corrente'!E553+'Conta Corrente'!E554+'Conta Corrente'!E556+'Conta Corrente'!E557+'Conta Corrente'!E559+'Conta Corrente'!E561+'Conta Corrente'!E564+'Conta Corrente'!E565+'Conta Corrente'!E566+'Conta Corrente'!E567+'Conta Corrente'!E568-K16</f>
        <v>121.99999999999818</v>
      </c>
      <c r="L18" s="44"/>
      <c r="M18" s="234">
        <v>150</v>
      </c>
      <c r="N18" s="77">
        <f t="shared" si="2"/>
        <v>2741.9999999999982</v>
      </c>
      <c r="O18" s="77">
        <f t="shared" si="3"/>
        <v>228.49999999999986</v>
      </c>
    </row>
    <row r="19" spans="1:16384" s="39" customFormat="1" ht="12">
      <c r="A19" s="75" t="s">
        <v>1160</v>
      </c>
      <c r="B19" s="63"/>
      <c r="C19" s="63"/>
      <c r="D19" s="63"/>
      <c r="E19" s="63"/>
      <c r="F19" s="63"/>
      <c r="G19" s="63"/>
      <c r="H19" s="44">
        <f>3180</f>
        <v>3180</v>
      </c>
      <c r="I19" s="63"/>
      <c r="J19" s="63"/>
      <c r="K19" s="63"/>
      <c r="L19" s="63"/>
      <c r="M19" s="232"/>
      <c r="N19" s="77">
        <f t="shared" si="2"/>
        <v>3180</v>
      </c>
      <c r="O19" s="77">
        <f t="shared" si="3"/>
        <v>265</v>
      </c>
    </row>
    <row r="20" spans="1:16384" s="31" customFormat="1" ht="12">
      <c r="A20" s="74" t="s">
        <v>375</v>
      </c>
      <c r="B20" s="44">
        <v>0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44">
        <v>303</v>
      </c>
      <c r="I20" s="44">
        <f>1160+1200+300+SUM('Conta Corrente'!E313:E333)</f>
        <v>3481</v>
      </c>
      <c r="J20" s="44">
        <v>1138</v>
      </c>
      <c r="K20" s="44">
        <v>861</v>
      </c>
      <c r="L20" s="44"/>
      <c r="M20" s="234">
        <f>367+59+188+280+30+1877+204</f>
        <v>3005</v>
      </c>
      <c r="N20" s="77">
        <f t="shared" si="2"/>
        <v>8788</v>
      </c>
      <c r="O20" s="77">
        <f t="shared" si="3"/>
        <v>732.33333333333337</v>
      </c>
    </row>
    <row r="21" spans="1:16384" s="31" customFormat="1" ht="12">
      <c r="A21" s="74" t="s">
        <v>374</v>
      </c>
      <c r="B21" s="44">
        <v>0</v>
      </c>
      <c r="C21" s="44">
        <v>0</v>
      </c>
      <c r="D21" s="44">
        <v>0</v>
      </c>
      <c r="E21" s="44">
        <v>0</v>
      </c>
      <c r="F21" s="44">
        <v>0</v>
      </c>
      <c r="G21" s="44">
        <f>2350</f>
        <v>2350</v>
      </c>
      <c r="H21" s="44">
        <v>0</v>
      </c>
      <c r="I21" s="44">
        <f>3400+1700</f>
        <v>5100</v>
      </c>
      <c r="J21" s="44">
        <f>320+50</f>
        <v>370</v>
      </c>
      <c r="K21" s="44">
        <f>2990-J21-'Rifa dia das crianças'!D58+50</f>
        <v>2650</v>
      </c>
      <c r="L21" s="44"/>
      <c r="M21" s="234"/>
      <c r="N21" s="77">
        <f t="shared" si="2"/>
        <v>10470</v>
      </c>
      <c r="O21" s="77">
        <f t="shared" si="3"/>
        <v>872.5</v>
      </c>
    </row>
    <row r="22" spans="1:16384" s="39" customFormat="1" ht="12">
      <c r="A22" s="75" t="s">
        <v>377</v>
      </c>
      <c r="B22" s="63"/>
      <c r="C22" s="63"/>
      <c r="D22" s="63"/>
      <c r="E22" s="63"/>
      <c r="F22" s="63">
        <f>'Conta Corrente'!E15+'Conta Corrente'!E16</f>
        <v>45</v>
      </c>
      <c r="G22" s="63"/>
      <c r="H22" s="63">
        <f>'Conta Corrente'!E122+'Conta Corrente'!E125+'Conta Corrente'!E126+'Conta Corrente'!E127+'Conta Corrente'!E129+'Conta Corrente'!E130+'Conta Corrente'!E131+'Conta Corrente'!E134+'Conta Corrente'!E136+'Conta Corrente'!E137+'Conta Corrente'!E146+'Conta Corrente'!E148+'Conta Corrente'!E149+'Conta Corrente'!E150+'Conta Corrente'!E151+'Conta Corrente'!E159+'Conta Corrente'!E166+'Conta Corrente'!E169</f>
        <v>571</v>
      </c>
      <c r="I22" s="63">
        <f>48+80</f>
        <v>128</v>
      </c>
      <c r="J22" s="63">
        <v>80</v>
      </c>
      <c r="K22" s="63">
        <v>40</v>
      </c>
      <c r="L22" s="63">
        <f>20+390+120+40</f>
        <v>570</v>
      </c>
      <c r="M22" s="232">
        <f>80+20+375</f>
        <v>475</v>
      </c>
      <c r="N22" s="77">
        <f t="shared" si="2"/>
        <v>1909</v>
      </c>
      <c r="O22" s="77">
        <f t="shared" si="3"/>
        <v>159.08333333333334</v>
      </c>
    </row>
    <row r="23" spans="1:16384" s="39" customFormat="1" ht="12">
      <c r="A23" s="75" t="s">
        <v>382</v>
      </c>
      <c r="B23" s="63"/>
      <c r="C23" s="63"/>
      <c r="D23" s="63"/>
      <c r="E23" s="63"/>
      <c r="F23" s="63"/>
      <c r="G23" s="63">
        <f>'Conta Corrente'!E102+'Conta Corrente'!E103</f>
        <v>490</v>
      </c>
      <c r="H23" s="63">
        <v>230</v>
      </c>
      <c r="I23" s="63">
        <v>0</v>
      </c>
      <c r="J23" s="63"/>
      <c r="K23" s="63">
        <f>125+'Conta Corrente'!E526</f>
        <v>185</v>
      </c>
      <c r="L23" s="63">
        <v>125</v>
      </c>
      <c r="M23" s="232"/>
      <c r="N23" s="77">
        <f t="shared" si="2"/>
        <v>1030</v>
      </c>
      <c r="O23" s="77">
        <f t="shared" si="3"/>
        <v>85.833333333333329</v>
      </c>
    </row>
    <row r="24" spans="1:16384" s="39" customFormat="1" ht="12">
      <c r="A24" s="75" t="s">
        <v>622</v>
      </c>
      <c r="B24" s="63"/>
      <c r="C24" s="63"/>
      <c r="D24" s="63"/>
      <c r="E24" s="63"/>
      <c r="F24" s="63"/>
      <c r="G24" s="63"/>
      <c r="H24" s="63"/>
      <c r="I24" s="63"/>
      <c r="J24" s="63">
        <f>'Conta Corrente'!E384</f>
        <v>1140.2</v>
      </c>
      <c r="K24" s="63"/>
      <c r="L24" s="63"/>
      <c r="M24" s="232"/>
      <c r="N24" s="77">
        <f t="shared" si="2"/>
        <v>1140.2</v>
      </c>
      <c r="O24" s="77">
        <f t="shared" si="3"/>
        <v>95.016666666666666</v>
      </c>
    </row>
    <row r="25" spans="1:16384" s="31" customFormat="1" ht="12.75" customHeight="1">
      <c r="A25" s="40" t="s">
        <v>1175</v>
      </c>
      <c r="B25" s="41">
        <f>SUM(B13:B24)</f>
        <v>0</v>
      </c>
      <c r="C25" s="41">
        <f t="shared" ref="C25:M25" si="4">SUM(C13:C24)</f>
        <v>0</v>
      </c>
      <c r="D25" s="41">
        <f t="shared" si="4"/>
        <v>0</v>
      </c>
      <c r="E25" s="41">
        <f t="shared" si="4"/>
        <v>0</v>
      </c>
      <c r="F25" s="41">
        <f t="shared" si="4"/>
        <v>5309.14</v>
      </c>
      <c r="G25" s="41">
        <f t="shared" si="4"/>
        <v>2840</v>
      </c>
      <c r="H25" s="41">
        <f t="shared" si="4"/>
        <v>5709</v>
      </c>
      <c r="I25" s="41">
        <f t="shared" si="4"/>
        <v>10163</v>
      </c>
      <c r="J25" s="41">
        <f t="shared" si="4"/>
        <v>6143.2</v>
      </c>
      <c r="K25" s="41">
        <f t="shared" si="4"/>
        <v>16966.759999999998</v>
      </c>
      <c r="L25" s="41">
        <f t="shared" si="4"/>
        <v>5130</v>
      </c>
      <c r="M25" s="41">
        <f t="shared" si="4"/>
        <v>8030</v>
      </c>
      <c r="N25" s="41">
        <f t="shared" ref="N25" si="5">SUM(B25:M25)</f>
        <v>60291.1</v>
      </c>
      <c r="O25" s="41">
        <f t="shared" ref="O25" si="6">N25/12</f>
        <v>5024.2583333333332</v>
      </c>
    </row>
    <row r="26" spans="1:16384" s="31" customFormat="1" ht="12.75" customHeight="1">
      <c r="A26" s="43" t="s">
        <v>803</v>
      </c>
      <c r="B26" s="44"/>
      <c r="C26" s="44"/>
      <c r="D26" s="44"/>
      <c r="E26" s="44"/>
      <c r="F26" s="44"/>
      <c r="G26" s="44">
        <v>0.93</v>
      </c>
      <c r="H26" s="44">
        <v>4.46</v>
      </c>
      <c r="I26" s="44">
        <f>6.38+'Conta Corrente'!E336+'Conta Corrente'!E340</f>
        <v>9.56</v>
      </c>
      <c r="J26" s="44">
        <f>4.3+0.9</f>
        <v>5.2</v>
      </c>
      <c r="K26" s="44">
        <f>0.51+1.76+'Conta Corrente'!E569</f>
        <v>2.64</v>
      </c>
      <c r="L26" s="44">
        <f>2.14+15.46+0.37+5.14</f>
        <v>23.110000000000003</v>
      </c>
      <c r="M26" s="44">
        <f>1.43+7.15+4.31</f>
        <v>12.89</v>
      </c>
      <c r="N26" s="38">
        <f>SUM(B26:M26)</f>
        <v>58.790000000000006</v>
      </c>
      <c r="O26" s="42">
        <f>N26/12</f>
        <v>4.8991666666666669</v>
      </c>
    </row>
    <row r="27" spans="1:16384" s="31" customFormat="1" ht="12.75" customHeight="1">
      <c r="A27" s="43" t="s">
        <v>1129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>
        <v>1500</v>
      </c>
      <c r="N27" s="38">
        <f>SUM(B27:M27)</f>
        <v>1500</v>
      </c>
      <c r="O27" s="42">
        <f>N27/12</f>
        <v>125</v>
      </c>
    </row>
    <row r="28" spans="1:16384" s="31" customFormat="1" ht="12" thickBot="1">
      <c r="A28" s="214" t="s">
        <v>1176</v>
      </c>
      <c r="B28" s="41">
        <f t="shared" ref="B28:C28" si="7">SUM(B25+B26)</f>
        <v>0</v>
      </c>
      <c r="C28" s="41">
        <f t="shared" si="7"/>
        <v>0</v>
      </c>
      <c r="D28" s="41">
        <f>SUM(D25+D26+D27)</f>
        <v>0</v>
      </c>
      <c r="E28" s="41">
        <f t="shared" ref="E28:M28" si="8">SUM(E25+E26+E27)</f>
        <v>0</v>
      </c>
      <c r="F28" s="41">
        <f t="shared" si="8"/>
        <v>5309.14</v>
      </c>
      <c r="G28" s="41">
        <f t="shared" si="8"/>
        <v>2840.93</v>
      </c>
      <c r="H28" s="41">
        <f t="shared" si="8"/>
        <v>5713.46</v>
      </c>
      <c r="I28" s="41">
        <f t="shared" si="8"/>
        <v>10172.56</v>
      </c>
      <c r="J28" s="41">
        <f t="shared" si="8"/>
        <v>6148.4</v>
      </c>
      <c r="K28" s="41">
        <f t="shared" si="8"/>
        <v>16969.399999999998</v>
      </c>
      <c r="L28" s="41">
        <f t="shared" si="8"/>
        <v>5153.1099999999997</v>
      </c>
      <c r="M28" s="41">
        <f t="shared" si="8"/>
        <v>9542.89</v>
      </c>
      <c r="N28" s="41">
        <f t="shared" ref="N28" si="9">SUM(B28:M28)</f>
        <v>61849.89</v>
      </c>
      <c r="O28" s="41">
        <f>N28/12</f>
        <v>5154.1575000000003</v>
      </c>
    </row>
    <row r="29" spans="1:16384" ht="12.6" customHeight="1">
      <c r="A29" s="35" t="s">
        <v>1277</v>
      </c>
      <c r="B29" s="227"/>
      <c r="C29" s="227"/>
      <c r="D29" s="227"/>
      <c r="E29" s="227"/>
      <c r="F29" s="227"/>
      <c r="G29" s="227"/>
      <c r="H29" s="228"/>
      <c r="I29" s="228"/>
      <c r="J29" s="228"/>
      <c r="K29" s="228"/>
      <c r="L29" s="228"/>
      <c r="M29" s="228"/>
      <c r="N29" s="228"/>
      <c r="O29" s="36"/>
    </row>
    <row r="30" spans="1:16384" s="310" customFormat="1" ht="12.6" customHeight="1">
      <c r="A30" s="315" t="s">
        <v>1278</v>
      </c>
      <c r="B30" s="313"/>
      <c r="C30" s="313"/>
      <c r="D30" s="313"/>
      <c r="E30" s="313">
        <f>1430+797</f>
        <v>2227</v>
      </c>
      <c r="F30" s="316"/>
      <c r="G30" s="313"/>
      <c r="H30" s="313"/>
      <c r="I30" s="316">
        <f>1200+300-211+75+1190</f>
        <v>2554</v>
      </c>
      <c r="J30" s="313">
        <v>191</v>
      </c>
      <c r="K30" s="313">
        <v>318.25</v>
      </c>
      <c r="L30" s="313"/>
      <c r="M30" s="313">
        <f>419+1232.5</f>
        <v>1651.5</v>
      </c>
      <c r="N30" s="38">
        <f>SUM(B30:M30)</f>
        <v>6941.75</v>
      </c>
      <c r="O30" s="314"/>
    </row>
    <row r="31" spans="1:16384" s="310" customFormat="1" ht="12.6" customHeight="1">
      <c r="A31" s="315" t="s">
        <v>385</v>
      </c>
      <c r="B31" s="313"/>
      <c r="C31" s="313"/>
      <c r="D31" s="313"/>
      <c r="E31" s="313">
        <v>-300</v>
      </c>
      <c r="F31" s="313"/>
      <c r="G31" s="313"/>
      <c r="H31" s="313"/>
      <c r="I31" s="313">
        <v>-800</v>
      </c>
      <c r="J31" s="313"/>
      <c r="K31" s="313"/>
      <c r="L31" s="313"/>
      <c r="M31" s="313">
        <v>-300</v>
      </c>
      <c r="N31" s="38">
        <f>SUM(B31:M31)</f>
        <v>-1400</v>
      </c>
      <c r="O31" s="314"/>
    </row>
    <row r="32" spans="1:16384" s="310" customFormat="1" ht="12.6" customHeight="1">
      <c r="A32" s="315" t="s">
        <v>1279</v>
      </c>
      <c r="B32" s="313"/>
      <c r="C32" s="313"/>
      <c r="D32" s="313"/>
      <c r="E32" s="313"/>
      <c r="F32" s="313"/>
      <c r="G32" s="313"/>
      <c r="H32" s="313"/>
      <c r="I32" s="313">
        <v>-2900</v>
      </c>
      <c r="J32" s="313"/>
      <c r="K32" s="313"/>
      <c r="L32" s="313"/>
      <c r="M32" s="313">
        <v>-1500</v>
      </c>
      <c r="N32" s="38">
        <f>SUM(B32:M32)</f>
        <v>-4400</v>
      </c>
      <c r="O32" s="314"/>
    </row>
    <row r="33" spans="1:15" s="310" customFormat="1" ht="12.6" customHeight="1">
      <c r="A33" s="315" t="s">
        <v>1158</v>
      </c>
      <c r="B33" s="313"/>
      <c r="C33" s="313"/>
      <c r="D33" s="313"/>
      <c r="E33" s="313"/>
      <c r="F33" s="313"/>
      <c r="G33" s="313"/>
      <c r="H33" s="313"/>
      <c r="I33" s="313">
        <v>-15.98</v>
      </c>
      <c r="J33" s="313"/>
      <c r="K33" s="313"/>
      <c r="L33" s="313"/>
      <c r="M33" s="313"/>
      <c r="N33" s="38">
        <f>SUM(B33:M33)</f>
        <v>-15.98</v>
      </c>
      <c r="O33" s="314"/>
    </row>
    <row r="34" spans="1:15" s="310" customFormat="1" ht="12.6" customHeight="1">
      <c r="A34" s="315" t="s">
        <v>381</v>
      </c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3">
        <v>-1250</v>
      </c>
      <c r="M34" s="313"/>
      <c r="N34" s="38">
        <f>SUM(B34:M34)</f>
        <v>-1250</v>
      </c>
      <c r="O34" s="314"/>
    </row>
    <row r="35" spans="1:15" s="310" customFormat="1" ht="13.5" customHeight="1" thickBot="1">
      <c r="A35" s="311" t="s">
        <v>1281</v>
      </c>
      <c r="B35" s="312"/>
      <c r="C35" s="312"/>
      <c r="D35" s="312"/>
      <c r="E35" s="312">
        <f>E11+E30+E31</f>
        <v>2179.33</v>
      </c>
      <c r="F35" s="312"/>
      <c r="G35" s="312"/>
      <c r="H35" s="312"/>
      <c r="I35" s="312">
        <f>I11+I30+I31+I32+I33</f>
        <v>1017.3499999999999</v>
      </c>
      <c r="J35" s="312">
        <f>J11+J30+J31+J32+J33</f>
        <v>1208.3499999999999</v>
      </c>
      <c r="K35" s="312">
        <f>K11+K30+K31+K32+K33+K34</f>
        <v>1526.6</v>
      </c>
      <c r="L35" s="312">
        <f>L11+L30+L31+L32+L33+L34</f>
        <v>276.59999999999991</v>
      </c>
      <c r="M35" s="312">
        <f>M11+M30+M31+M32+M33+M34</f>
        <v>128.09999999999991</v>
      </c>
      <c r="N35" s="38"/>
      <c r="O35" s="312"/>
    </row>
    <row r="36" spans="1:15" s="31" customFormat="1" ht="12.75" customHeight="1">
      <c r="A36" s="35" t="s">
        <v>378</v>
      </c>
      <c r="B36" s="229"/>
      <c r="C36" s="229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36" t="e">
        <f>N36/#REF!</f>
        <v>#REF!</v>
      </c>
    </row>
    <row r="37" spans="1:15" s="31" customFormat="1" ht="12.75" customHeight="1">
      <c r="A37" s="46" t="s">
        <v>379</v>
      </c>
      <c r="B37" s="37">
        <v>0</v>
      </c>
      <c r="C37" s="37">
        <v>0</v>
      </c>
      <c r="D37" s="37">
        <v>0</v>
      </c>
      <c r="E37" s="37">
        <v>0</v>
      </c>
      <c r="F37" s="37">
        <f>'Conta Corrente'!E13</f>
        <v>340.64</v>
      </c>
      <c r="G37" s="37">
        <v>0</v>
      </c>
      <c r="H37" s="37"/>
      <c r="I37" s="37">
        <v>20</v>
      </c>
      <c r="J37" s="37">
        <v>768.09</v>
      </c>
      <c r="K37" s="37"/>
      <c r="L37" s="37">
        <f>507.02+122.04</f>
        <v>629.05999999999995</v>
      </c>
      <c r="M37" s="37">
        <v>1549.2</v>
      </c>
      <c r="N37" s="42">
        <f>SUM(B37:M37)</f>
        <v>3306.99</v>
      </c>
      <c r="O37" s="42">
        <f>N37/12</f>
        <v>275.58249999999998</v>
      </c>
    </row>
    <row r="38" spans="1:15" s="31" customFormat="1" ht="12.75" customHeight="1">
      <c r="A38" s="47" t="s">
        <v>381</v>
      </c>
      <c r="B38" s="37"/>
      <c r="C38" s="37"/>
      <c r="D38" s="37"/>
      <c r="E38" s="37"/>
      <c r="F38" s="37"/>
      <c r="G38" s="37">
        <v>2200</v>
      </c>
      <c r="H38" s="37"/>
      <c r="I38" s="37">
        <f>2900</f>
        <v>2900</v>
      </c>
      <c r="J38" s="37">
        <v>2900</v>
      </c>
      <c r="K38" s="37">
        <v>1800</v>
      </c>
      <c r="L38" s="37"/>
      <c r="M38" s="37"/>
      <c r="N38" s="42">
        <f t="shared" ref="N38:N52" si="10">SUM(B38:M38)</f>
        <v>9800</v>
      </c>
      <c r="O38" s="42">
        <f t="shared" ref="O38:O52" si="11">N38/12</f>
        <v>816.66666666666663</v>
      </c>
    </row>
    <row r="39" spans="1:15" s="31" customFormat="1" ht="12.75" customHeight="1">
      <c r="A39" s="47" t="s">
        <v>116</v>
      </c>
      <c r="B39" s="37"/>
      <c r="C39" s="37"/>
      <c r="D39" s="37"/>
      <c r="E39" s="37"/>
      <c r="F39" s="37"/>
      <c r="G39" s="37">
        <v>238.6</v>
      </c>
      <c r="H39" s="37"/>
      <c r="I39" s="37">
        <f>129.18</f>
        <v>129.18</v>
      </c>
      <c r="J39" s="37"/>
      <c r="K39" s="37"/>
      <c r="L39" s="37"/>
      <c r="M39" s="37"/>
      <c r="N39" s="42">
        <f t="shared" si="10"/>
        <v>367.78</v>
      </c>
      <c r="O39" s="42">
        <f t="shared" si="11"/>
        <v>30.64833333333333</v>
      </c>
    </row>
    <row r="40" spans="1:15" s="31" customFormat="1" ht="12.75" customHeight="1">
      <c r="A40" s="47" t="s">
        <v>383</v>
      </c>
      <c r="B40" s="37"/>
      <c r="C40" s="37"/>
      <c r="D40" s="37"/>
      <c r="E40" s="37"/>
      <c r="F40" s="37"/>
      <c r="G40" s="37">
        <v>770.04</v>
      </c>
      <c r="H40" s="37"/>
      <c r="I40" s="37"/>
      <c r="J40" s="37"/>
      <c r="K40" s="37"/>
      <c r="L40" s="37">
        <v>1129</v>
      </c>
      <c r="M40" s="37"/>
      <c r="N40" s="42">
        <f t="shared" si="10"/>
        <v>1899.04</v>
      </c>
      <c r="O40" s="42">
        <f t="shared" si="11"/>
        <v>158.25333333333333</v>
      </c>
    </row>
    <row r="41" spans="1:15" s="31" customFormat="1" ht="12.75" customHeight="1">
      <c r="A41" s="47" t="s">
        <v>384</v>
      </c>
      <c r="B41" s="37"/>
      <c r="C41" s="37"/>
      <c r="D41" s="37"/>
      <c r="E41" s="37"/>
      <c r="F41" s="37"/>
      <c r="G41" s="37"/>
      <c r="H41" s="37">
        <v>3180</v>
      </c>
      <c r="I41" s="37">
        <v>3655.12</v>
      </c>
      <c r="J41" s="37"/>
      <c r="K41" s="211">
        <v>3655.12</v>
      </c>
      <c r="L41" s="37"/>
      <c r="M41" s="37"/>
      <c r="N41" s="42">
        <f t="shared" si="10"/>
        <v>10490.24</v>
      </c>
      <c r="O41" s="42">
        <f t="shared" si="11"/>
        <v>874.18666666666661</v>
      </c>
    </row>
    <row r="42" spans="1:15" s="31" customFormat="1" ht="12.75" customHeight="1">
      <c r="A42" s="47" t="s">
        <v>385</v>
      </c>
      <c r="B42" s="37"/>
      <c r="C42" s="37"/>
      <c r="D42" s="37"/>
      <c r="E42" s="37"/>
      <c r="F42" s="37"/>
      <c r="G42" s="37"/>
      <c r="H42" s="37"/>
      <c r="I42" s="37">
        <v>300</v>
      </c>
      <c r="J42" s="37"/>
      <c r="K42" s="37"/>
      <c r="L42" s="37"/>
      <c r="M42" s="37"/>
      <c r="N42" s="42">
        <f t="shared" si="10"/>
        <v>300</v>
      </c>
      <c r="O42" s="42">
        <f t="shared" si="11"/>
        <v>25</v>
      </c>
    </row>
    <row r="43" spans="1:15" s="31" customFormat="1" ht="12.75" customHeight="1">
      <c r="A43" s="47" t="s">
        <v>480</v>
      </c>
      <c r="B43" s="37"/>
      <c r="C43" s="37"/>
      <c r="D43" s="37"/>
      <c r="E43" s="37"/>
      <c r="F43" s="37"/>
      <c r="G43" s="37"/>
      <c r="H43" s="37"/>
      <c r="I43" s="37"/>
      <c r="J43" s="37">
        <v>159.08000000000001</v>
      </c>
      <c r="K43" s="37"/>
      <c r="L43" s="37"/>
      <c r="M43" s="37">
        <f>22.4+66</f>
        <v>88.4</v>
      </c>
      <c r="N43" s="42">
        <f t="shared" si="10"/>
        <v>247.48000000000002</v>
      </c>
      <c r="O43" s="42">
        <f t="shared" si="11"/>
        <v>20.623333333333335</v>
      </c>
    </row>
    <row r="44" spans="1:15" s="31" customFormat="1" ht="12.75" customHeight="1">
      <c r="A44" s="47" t="s">
        <v>520</v>
      </c>
      <c r="B44" s="37"/>
      <c r="C44" s="37"/>
      <c r="D44" s="37"/>
      <c r="E44" s="37"/>
      <c r="F44" s="37"/>
      <c r="G44" s="37"/>
      <c r="H44" s="37"/>
      <c r="I44" s="37">
        <v>1776</v>
      </c>
      <c r="J44" s="37"/>
      <c r="K44" s="37"/>
      <c r="L44" s="37"/>
      <c r="M44" s="37">
        <v>0</v>
      </c>
      <c r="N44" s="42">
        <f t="shared" si="10"/>
        <v>1776</v>
      </c>
      <c r="O44" s="42">
        <f t="shared" si="11"/>
        <v>148</v>
      </c>
    </row>
    <row r="45" spans="1:15" s="31" customFormat="1" ht="12.75" customHeight="1">
      <c r="A45" s="71" t="s">
        <v>621</v>
      </c>
      <c r="B45" s="37"/>
      <c r="C45" s="37"/>
      <c r="D45" s="37"/>
      <c r="E45" s="37"/>
      <c r="F45" s="37"/>
      <c r="G45" s="37"/>
      <c r="H45" s="37"/>
      <c r="I45" s="37"/>
      <c r="J45" s="37">
        <v>12.29</v>
      </c>
      <c r="K45" s="37">
        <v>4.24</v>
      </c>
      <c r="L45" s="37">
        <v>4.6399999999999997</v>
      </c>
      <c r="M45" s="37"/>
      <c r="N45" s="42">
        <f t="shared" si="10"/>
        <v>21.17</v>
      </c>
      <c r="O45" s="42">
        <f t="shared" si="11"/>
        <v>1.7641666666666669</v>
      </c>
    </row>
    <row r="46" spans="1:15" s="31" customFormat="1" ht="12.75" customHeight="1">
      <c r="A46" s="71" t="s">
        <v>624</v>
      </c>
      <c r="B46" s="37"/>
      <c r="C46" s="37"/>
      <c r="D46" s="37"/>
      <c r="E46" s="37"/>
      <c r="F46" s="37"/>
      <c r="G46" s="37"/>
      <c r="H46" s="37"/>
      <c r="I46" s="37"/>
      <c r="J46" s="37"/>
      <c r="K46" s="37">
        <v>510.18</v>
      </c>
      <c r="L46" s="37"/>
      <c r="M46" s="37"/>
      <c r="N46" s="42">
        <f t="shared" si="10"/>
        <v>510.18</v>
      </c>
      <c r="O46" s="42">
        <f t="shared" si="11"/>
        <v>42.515000000000001</v>
      </c>
    </row>
    <row r="47" spans="1:15" s="31" customFormat="1" ht="12.75" customHeight="1">
      <c r="A47" s="71" t="s">
        <v>1169</v>
      </c>
      <c r="B47" s="37"/>
      <c r="C47" s="37"/>
      <c r="D47" s="37"/>
      <c r="E47" s="37"/>
      <c r="F47" s="37"/>
      <c r="G47" s="37"/>
      <c r="H47" s="37"/>
      <c r="I47" s="37"/>
      <c r="J47" s="37"/>
      <c r="K47" s="37">
        <v>1895.44</v>
      </c>
      <c r="L47" s="37">
        <f>74.4+160</f>
        <v>234.4</v>
      </c>
      <c r="M47" s="213">
        <f>1585.5+1585.5+190</f>
        <v>3361</v>
      </c>
      <c r="N47" s="42">
        <f t="shared" si="10"/>
        <v>5490.84</v>
      </c>
      <c r="O47" s="42">
        <f t="shared" si="11"/>
        <v>457.57</v>
      </c>
    </row>
    <row r="48" spans="1:15" s="31" customFormat="1" ht="12.75" customHeight="1">
      <c r="A48" s="71" t="s">
        <v>1161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>
        <v>901.27</v>
      </c>
      <c r="M48" s="37"/>
      <c r="N48" s="42">
        <f t="shared" si="10"/>
        <v>901.27</v>
      </c>
      <c r="O48" s="42">
        <f t="shared" si="11"/>
        <v>75.105833333333337</v>
      </c>
    </row>
    <row r="49" spans="1:15" s="31" customFormat="1" ht="12.75" customHeight="1">
      <c r="A49" s="71" t="s">
        <v>1158</v>
      </c>
      <c r="B49" s="37"/>
      <c r="C49" s="37"/>
      <c r="D49" s="37"/>
      <c r="E49" s="37"/>
      <c r="F49" s="37"/>
      <c r="G49" s="37"/>
      <c r="H49" s="37"/>
      <c r="I49" s="37"/>
      <c r="J49" s="37"/>
      <c r="K49" s="37">
        <v>50</v>
      </c>
      <c r="L49" s="37"/>
      <c r="M49" s="37"/>
      <c r="N49" s="42">
        <f t="shared" si="10"/>
        <v>50</v>
      </c>
      <c r="O49" s="42">
        <f t="shared" si="11"/>
        <v>4.166666666666667</v>
      </c>
    </row>
    <row r="50" spans="1:15" s="31" customFormat="1" ht="12.75" customHeight="1">
      <c r="A50" s="71" t="s">
        <v>1162</v>
      </c>
      <c r="B50" s="37"/>
      <c r="C50" s="37"/>
      <c r="D50" s="37"/>
      <c r="E50" s="37"/>
      <c r="F50" s="37"/>
      <c r="G50" s="37"/>
      <c r="H50" s="37"/>
      <c r="I50" s="37">
        <v>2940</v>
      </c>
      <c r="J50" s="37"/>
      <c r="K50" s="37"/>
      <c r="L50" s="37">
        <f>1014.49+6860+240+400+1750+800+7.99</f>
        <v>11072.48</v>
      </c>
      <c r="M50" s="37"/>
      <c r="N50" s="42">
        <f t="shared" si="10"/>
        <v>14012.48</v>
      </c>
      <c r="O50" s="42">
        <f t="shared" si="11"/>
        <v>1167.7066666666667</v>
      </c>
    </row>
    <row r="51" spans="1:15" s="31" customFormat="1" ht="12.75" customHeight="1">
      <c r="A51" s="71" t="s">
        <v>1172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>
        <v>3180</v>
      </c>
      <c r="N51" s="42">
        <f t="shared" si="10"/>
        <v>3180</v>
      </c>
      <c r="O51" s="42">
        <f t="shared" si="11"/>
        <v>265</v>
      </c>
    </row>
    <row r="52" spans="1:15" s="31" customFormat="1" ht="12.75" customHeight="1">
      <c r="A52" s="71" t="s">
        <v>1177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>
        <v>1116</v>
      </c>
      <c r="N52" s="42">
        <f t="shared" si="10"/>
        <v>1116</v>
      </c>
      <c r="O52" s="42">
        <f t="shared" si="11"/>
        <v>93</v>
      </c>
    </row>
    <row r="53" spans="1:15" s="31" customFormat="1" ht="12.75" customHeight="1">
      <c r="A53" s="40" t="s">
        <v>373</v>
      </c>
      <c r="B53" s="41">
        <f>SUM(B37:B52)</f>
        <v>0</v>
      </c>
      <c r="C53" s="41">
        <f t="shared" ref="C53:M53" si="12">SUM(C37:C52)</f>
        <v>0</v>
      </c>
      <c r="D53" s="41">
        <f t="shared" si="12"/>
        <v>0</v>
      </c>
      <c r="E53" s="41">
        <f t="shared" si="12"/>
        <v>0</v>
      </c>
      <c r="F53" s="41">
        <f t="shared" si="12"/>
        <v>340.64</v>
      </c>
      <c r="G53" s="41">
        <f t="shared" si="12"/>
        <v>3208.64</v>
      </c>
      <c r="H53" s="41">
        <f t="shared" si="12"/>
        <v>3180</v>
      </c>
      <c r="I53" s="41">
        <f t="shared" si="12"/>
        <v>11720.3</v>
      </c>
      <c r="J53" s="41">
        <f t="shared" si="12"/>
        <v>3839.46</v>
      </c>
      <c r="K53" s="41">
        <f t="shared" si="12"/>
        <v>7914.98</v>
      </c>
      <c r="L53" s="41">
        <f t="shared" si="12"/>
        <v>13970.849999999999</v>
      </c>
      <c r="M53" s="41">
        <f t="shared" si="12"/>
        <v>9294.6</v>
      </c>
      <c r="N53" s="41">
        <f>SUM(B53:M53)</f>
        <v>53469.469999999994</v>
      </c>
      <c r="O53" s="41">
        <f>SUM(O37:O44)</f>
        <v>2348.9608333333331</v>
      </c>
    </row>
    <row r="54" spans="1:15" s="48" customFormat="1" ht="11.25">
      <c r="A54" s="50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</row>
    <row r="55" spans="1:15" s="31" customFormat="1" ht="16.5" customHeight="1">
      <c r="A55" s="52" t="s">
        <v>1283</v>
      </c>
      <c r="B55" s="317"/>
      <c r="C55" s="318"/>
      <c r="D55" s="318">
        <v>252.33</v>
      </c>
      <c r="E55" s="318">
        <f>E35</f>
        <v>2179.33</v>
      </c>
      <c r="F55" s="318">
        <f>F11</f>
        <v>2179.33</v>
      </c>
      <c r="G55" s="318">
        <f>F55</f>
        <v>2179.33</v>
      </c>
      <c r="H55" s="318">
        <f>G55</f>
        <v>2179.33</v>
      </c>
      <c r="I55" s="318">
        <f>I35</f>
        <v>1017.3499999999999</v>
      </c>
      <c r="J55" s="318">
        <f>J35</f>
        <v>1208.3499999999999</v>
      </c>
      <c r="K55" s="318">
        <f>K35</f>
        <v>1526.6</v>
      </c>
      <c r="L55" s="318">
        <f>L35</f>
        <v>276.59999999999991</v>
      </c>
      <c r="M55" s="318">
        <f>M35</f>
        <v>128.09999999999991</v>
      </c>
      <c r="N55" s="317"/>
      <c r="O55" s="317"/>
    </row>
    <row r="56" spans="1:15" s="31" customFormat="1" ht="16.5" customHeight="1">
      <c r="A56" s="52" t="s">
        <v>1282</v>
      </c>
      <c r="B56" s="53">
        <v>0</v>
      </c>
      <c r="C56" s="53">
        <v>0</v>
      </c>
      <c r="D56" s="53">
        <v>0</v>
      </c>
      <c r="E56" s="53">
        <v>0</v>
      </c>
      <c r="F56" s="53">
        <f>F28-F37</f>
        <v>4968.5</v>
      </c>
      <c r="G56" s="53">
        <f t="shared" ref="G56:L56" si="13">G10+G25-G53+G26</f>
        <v>4600.7900000000009</v>
      </c>
      <c r="H56" s="53">
        <f t="shared" si="13"/>
        <v>7134.2500000000009</v>
      </c>
      <c r="I56" s="53">
        <f t="shared" si="13"/>
        <v>5586.5100000000011</v>
      </c>
      <c r="J56" s="53">
        <f t="shared" si="13"/>
        <v>7895.4500000000007</v>
      </c>
      <c r="K56" s="53">
        <f t="shared" si="13"/>
        <v>16949.87</v>
      </c>
      <c r="L56" s="53">
        <f t="shared" si="13"/>
        <v>8132.13</v>
      </c>
      <c r="M56" s="53">
        <f>M10+M25-M53+M26+M27</f>
        <v>8380.4200000000019</v>
      </c>
      <c r="N56" s="53">
        <f>N28-N53</f>
        <v>8380.4200000000055</v>
      </c>
      <c r="O56" s="54"/>
    </row>
    <row r="57" spans="1:15" s="31" customFormat="1" ht="12.75" customHeight="1">
      <c r="A57" s="5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 t="e">
        <f>N57/#REF!</f>
        <v>#REF!</v>
      </c>
    </row>
    <row r="58" spans="1:15" s="31" customFormat="1" ht="12.75" customHeight="1">
      <c r="A58" s="5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 t="e">
        <f>N58/#REF!</f>
        <v>#REF!</v>
      </c>
    </row>
    <row r="59" spans="1:15" s="31" customFormat="1" ht="12.75" customHeight="1"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</row>
    <row r="60" spans="1:15" s="31" customFormat="1" ht="12.75" customHeight="1"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</row>
    <row r="61" spans="1:15" s="31" customFormat="1" ht="12.75" customHeight="1"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</row>
    <row r="62" spans="1:15" s="31" customFormat="1" ht="12.75" customHeight="1"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</row>
    <row r="63" spans="1:15" s="31" customFormat="1" ht="12.75" customHeight="1"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</row>
    <row r="64" spans="1:15" s="31" customFormat="1" ht="12.75" customHeight="1"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</row>
    <row r="65" spans="2:15" s="31" customFormat="1" ht="12.75" customHeight="1"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</row>
    <row r="66" spans="2:15" s="31" customFormat="1" ht="12.75" customHeight="1"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</row>
    <row r="67" spans="2:15" s="31" customFormat="1" ht="12.75" customHeight="1"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</row>
    <row r="68" spans="2:15" s="31" customFormat="1" ht="12.75" customHeight="1"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</row>
    <row r="69" spans="2:15" s="31" customFormat="1" ht="12.75" customHeight="1"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</row>
    <row r="70" spans="2:15" s="31" customFormat="1" ht="12.75" customHeight="1"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</row>
    <row r="71" spans="2:15" s="31" customFormat="1" ht="12.75" customHeight="1"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</row>
    <row r="72" spans="2:15" s="31" customFormat="1" ht="12.75" customHeight="1"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</row>
    <row r="73" spans="2:15" s="31" customFormat="1" ht="12.75" customHeight="1"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</row>
    <row r="74" spans="2:15" s="31" customFormat="1" ht="12.75" customHeight="1"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</row>
    <row r="75" spans="2:15" s="31" customFormat="1" ht="12.75" customHeight="1"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</row>
    <row r="76" spans="2:15" s="31" customFormat="1" ht="12.75" customHeight="1"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</row>
    <row r="77" spans="2:15" s="31" customFormat="1" ht="12.75" customHeight="1"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</row>
    <row r="78" spans="2:15" s="31" customFormat="1" ht="12.75" customHeight="1"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</row>
    <row r="79" spans="2:15" s="31" customFormat="1" ht="12.75" customHeight="1"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</row>
    <row r="80" spans="2:15" s="31" customFormat="1" ht="12.75" customHeight="1"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</row>
    <row r="81" spans="2:15" s="31" customFormat="1" ht="12.75" customHeight="1"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</row>
    <row r="82" spans="2:15" s="31" customFormat="1" ht="12.75" customHeight="1"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</row>
    <row r="83" spans="2:15" s="31" customFormat="1" ht="12.75" customHeight="1"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</row>
    <row r="84" spans="2:15" s="31" customFormat="1" ht="12.75" customHeight="1"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</row>
    <row r="85" spans="2:15" s="31" customFormat="1" ht="12.75" customHeight="1"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</row>
    <row r="86" spans="2:15" s="31" customFormat="1" ht="12.75" customHeight="1"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</row>
    <row r="87" spans="2:15" s="31" customFormat="1" ht="12.75" customHeight="1"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</row>
    <row r="88" spans="2:15" s="31" customFormat="1" ht="12.75" customHeight="1"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</row>
    <row r="89" spans="2:15" s="31" customFormat="1" ht="12.75" customHeight="1"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</row>
    <row r="90" spans="2:15" s="31" customFormat="1" ht="12.75" customHeight="1"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</row>
    <row r="91" spans="2:15" s="31" customFormat="1" ht="12.75" customHeight="1"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</row>
    <row r="92" spans="2:15" s="31" customFormat="1" ht="12.75" customHeight="1"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</row>
    <row r="93" spans="2:15" s="31" customFormat="1" ht="12.75" customHeight="1"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</row>
    <row r="94" spans="2:15" s="31" customFormat="1" ht="12.75" customHeight="1"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</row>
    <row r="95" spans="2:15" s="31" customFormat="1" ht="12.75" customHeight="1"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</row>
    <row r="96" spans="2:15" s="31" customFormat="1" ht="12.75" customHeight="1"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</row>
    <row r="97" spans="2:15" s="31" customFormat="1" ht="12.75" customHeight="1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</row>
    <row r="98" spans="2:15" s="31" customFormat="1" ht="12.75" customHeight="1"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</row>
    <row r="99" spans="2:15" s="31" customFormat="1" ht="12.75" customHeight="1"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</row>
    <row r="100" spans="2:15" s="31" customFormat="1" ht="12.75" customHeight="1"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</row>
    <row r="101" spans="2:15" s="31" customFormat="1" ht="12.75" customHeight="1"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</row>
    <row r="102" spans="2:15" s="31" customFormat="1" ht="12.75" customHeight="1"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</row>
    <row r="103" spans="2:15" s="31" customFormat="1" ht="12.75" customHeight="1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</row>
    <row r="104" spans="2:15" s="31" customFormat="1" ht="12.75" customHeight="1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</row>
    <row r="105" spans="2:15" s="31" customFormat="1" ht="12.75" customHeight="1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</row>
    <row r="106" spans="2:15" s="31" customFormat="1" ht="12.75" customHeight="1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</row>
    <row r="107" spans="2:15" s="31" customFormat="1" ht="12.75" customHeight="1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</row>
    <row r="108" spans="2:15" s="31" customFormat="1" ht="12.75" customHeight="1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</row>
    <row r="109" spans="2:15" s="31" customFormat="1" ht="12.75" customHeight="1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</row>
    <row r="110" spans="2:15" s="31" customFormat="1" ht="12.75" customHeight="1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</row>
    <row r="111" spans="2:15" s="31" customFormat="1" ht="12.75" customHeight="1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</row>
    <row r="112" spans="2:15" s="31" customFormat="1" ht="12.75" customHeight="1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</row>
    <row r="113" spans="2:15" s="31" customFormat="1" ht="12.75" customHeight="1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</row>
    <row r="114" spans="2:15" s="31" customFormat="1" ht="12.75" customHeight="1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</row>
    <row r="115" spans="2:15" s="31" customFormat="1" ht="12.75" customHeight="1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</row>
    <row r="116" spans="2:15" s="31" customFormat="1" ht="12.75" customHeight="1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</row>
    <row r="117" spans="2:15" s="31" customFormat="1" ht="12.75" customHeight="1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</row>
    <row r="118" spans="2:15" s="31" customFormat="1" ht="12.75" customHeight="1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</row>
    <row r="119" spans="2:15" s="31" customFormat="1" ht="12.75" customHeight="1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</row>
    <row r="120" spans="2:15" s="31" customFormat="1" ht="12.75" customHeight="1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</row>
    <row r="121" spans="2:15" s="31" customFormat="1" ht="12.75" customHeight="1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</row>
    <row r="122" spans="2:15" s="31" customFormat="1" ht="12.75" customHeight="1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</row>
    <row r="123" spans="2:15" s="31" customFormat="1" ht="12.75" customHeight="1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</row>
    <row r="124" spans="2:15" s="31" customFormat="1" ht="12.75" customHeight="1"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</row>
    <row r="125" spans="2:15" s="31" customFormat="1" ht="12.75" customHeight="1"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</row>
    <row r="126" spans="2:15" s="31" customFormat="1" ht="12.75" customHeight="1"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</row>
    <row r="127" spans="2:15" s="31" customFormat="1" ht="12.75" customHeight="1"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</row>
    <row r="128" spans="2:15" s="31" customFormat="1" ht="12.75" customHeight="1"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</row>
    <row r="129" spans="2:15" s="31" customFormat="1" ht="12.75" customHeight="1"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</row>
    <row r="130" spans="2:15" s="31" customFormat="1" ht="12.75" customHeight="1"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</row>
    <row r="131" spans="2:15" s="31" customFormat="1" ht="12.75" customHeight="1"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</row>
    <row r="132" spans="2:15" s="31" customFormat="1" ht="12.75" customHeight="1"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</row>
    <row r="133" spans="2:15" s="31" customFormat="1" ht="12.75" customHeight="1"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</row>
    <row r="134" spans="2:15" s="31" customFormat="1" ht="12.75" customHeight="1"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</row>
    <row r="135" spans="2:15" s="31" customFormat="1" ht="12.75" customHeight="1"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</row>
    <row r="136" spans="2:15" s="31" customFormat="1" ht="12.75" customHeight="1"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</row>
    <row r="137" spans="2:15" s="31" customFormat="1" ht="12.75" customHeight="1"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</row>
    <row r="138" spans="2:15" s="31" customFormat="1" ht="12.75" customHeight="1"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</row>
    <row r="139" spans="2:15" s="31" customFormat="1" ht="12.75" customHeight="1"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</row>
    <row r="140" spans="2:15" s="31" customFormat="1" ht="12.75" customHeight="1"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</row>
    <row r="141" spans="2:15" s="31" customFormat="1" ht="12.75" customHeight="1"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</row>
    <row r="142" spans="2:15" s="31" customFormat="1" ht="12.75" customHeight="1"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</row>
    <row r="143" spans="2:15" s="31" customFormat="1" ht="12.75" customHeight="1"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</row>
    <row r="144" spans="2:15" s="31" customFormat="1" ht="12.75" customHeight="1"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</row>
    <row r="145" spans="2:15" s="31" customFormat="1" ht="12.75" customHeight="1"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</row>
    <row r="146" spans="2:15" s="31" customFormat="1" ht="12.75" customHeight="1"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</row>
    <row r="147" spans="2:15" s="31" customFormat="1" ht="12.75" customHeight="1"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</row>
    <row r="148" spans="2:15" s="31" customFormat="1" ht="12.75" customHeight="1"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</row>
    <row r="149" spans="2:15" s="31" customFormat="1" ht="12.75" customHeight="1"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</row>
    <row r="150" spans="2:15" s="31" customFormat="1" ht="12.75" customHeight="1"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</row>
    <row r="151" spans="2:15" s="31" customFormat="1" ht="12.75" customHeight="1"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</row>
    <row r="152" spans="2:15" s="31" customFormat="1" ht="12.75" customHeight="1"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</row>
    <row r="153" spans="2:15" s="31" customFormat="1" ht="12.75" customHeight="1"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</row>
    <row r="154" spans="2:15" s="31" customFormat="1" ht="12.75" customHeight="1"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</row>
    <row r="155" spans="2:15" s="31" customFormat="1" ht="12.75" customHeight="1"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</row>
    <row r="156" spans="2:15" s="31" customFormat="1" ht="12.75" customHeight="1"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</row>
    <row r="157" spans="2:15" s="31" customFormat="1" ht="12.75" customHeight="1"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</row>
    <row r="158" spans="2:15" s="31" customFormat="1" ht="12.75" customHeight="1"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</row>
    <row r="159" spans="2:15" s="31" customFormat="1" ht="12.75" customHeight="1"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</row>
    <row r="160" spans="2:15" s="31" customFormat="1" ht="12.75" customHeight="1"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</row>
    <row r="161" spans="2:15" s="31" customFormat="1" ht="12.75" customHeight="1"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</row>
    <row r="162" spans="2:15" s="31" customFormat="1" ht="12.75" customHeight="1"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</row>
    <row r="163" spans="2:15" s="31" customFormat="1" ht="12.75" customHeight="1"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</row>
    <row r="164" spans="2:15" s="31" customFormat="1" ht="12.75" customHeight="1"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</row>
    <row r="165" spans="2:15" s="31" customFormat="1" ht="12.75" customHeight="1"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</row>
    <row r="166" spans="2:15" s="31" customFormat="1" ht="12.75" customHeight="1"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</row>
    <row r="167" spans="2:15" s="31" customFormat="1" ht="12.75" customHeight="1"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</row>
    <row r="168" spans="2:15" s="31" customFormat="1" ht="12.75" customHeight="1"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</row>
    <row r="169" spans="2:15" s="31" customFormat="1" ht="12.75" customHeight="1"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</row>
    <row r="170" spans="2:15" s="31" customFormat="1" ht="12.75" customHeight="1"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</row>
    <row r="171" spans="2:15" s="31" customFormat="1" ht="12.75" customHeight="1"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</row>
    <row r="172" spans="2:15" s="31" customFormat="1" ht="12.75" customHeight="1"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</row>
    <row r="173" spans="2:15" s="31" customFormat="1" ht="12.75" customHeight="1"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</row>
    <row r="174" spans="2:15" s="31" customFormat="1" ht="12.75" customHeight="1"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</row>
    <row r="175" spans="2:15" s="31" customFormat="1" ht="12.75" customHeight="1"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</row>
    <row r="176" spans="2:15" s="31" customFormat="1" ht="12.75" customHeight="1"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</row>
    <row r="177" spans="2:15" s="31" customFormat="1" ht="12.75" customHeight="1"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</row>
    <row r="178" spans="2:15" s="31" customFormat="1" ht="12.75" customHeight="1"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</row>
    <row r="179" spans="2:15" s="31" customFormat="1" ht="12.75" customHeight="1"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</row>
    <row r="180" spans="2:15" s="31" customFormat="1" ht="12.75" customHeight="1"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</row>
    <row r="181" spans="2:15" s="31" customFormat="1" ht="12.75" customHeight="1"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</row>
    <row r="182" spans="2:15" s="31" customFormat="1" ht="12.75" customHeight="1"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</row>
    <row r="183" spans="2:15" s="31" customFormat="1" ht="12.75" customHeight="1"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</row>
    <row r="184" spans="2:15" s="31" customFormat="1" ht="12.75" customHeight="1"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</row>
    <row r="185" spans="2:15" s="31" customFormat="1" ht="12.75" customHeight="1"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</row>
    <row r="186" spans="2:15" s="31" customFormat="1" ht="12.75" customHeight="1"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</row>
    <row r="187" spans="2:15" s="31" customFormat="1" ht="12.75" customHeight="1"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</row>
    <row r="188" spans="2:15" s="31" customFormat="1" ht="12.75" customHeight="1"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</row>
    <row r="189" spans="2:15" s="31" customFormat="1" ht="12.75" customHeight="1"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</row>
    <row r="190" spans="2:15" s="31" customFormat="1" ht="12.75" customHeight="1"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</row>
    <row r="191" spans="2:15" s="31" customFormat="1" ht="12.75" customHeight="1"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</row>
    <row r="192" spans="2:15" s="31" customFormat="1" ht="12.75" customHeight="1"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</row>
    <row r="193" spans="2:15" s="31" customFormat="1" ht="12.75" customHeight="1"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</row>
    <row r="194" spans="2:15" s="31" customFormat="1" ht="12.75" customHeight="1"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</row>
    <row r="195" spans="2:15" s="31" customFormat="1" ht="12.75" customHeight="1"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</row>
    <row r="196" spans="2:15" s="31" customFormat="1" ht="12.75" customHeight="1"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</row>
    <row r="197" spans="2:15" s="31" customFormat="1" ht="12.75" customHeight="1"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</row>
    <row r="198" spans="2:15" s="31" customFormat="1" ht="12.75" customHeight="1"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</row>
    <row r="199" spans="2:15" s="31" customFormat="1" ht="12.75" customHeight="1"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</row>
    <row r="200" spans="2:15" s="31" customFormat="1" ht="12.75" customHeight="1"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</row>
    <row r="201" spans="2:15" s="31" customFormat="1" ht="12.75" customHeight="1"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</row>
    <row r="202" spans="2:15" s="31" customFormat="1" ht="12.75" customHeight="1"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</row>
    <row r="203" spans="2:15" s="31" customFormat="1" ht="12.75" customHeight="1"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</row>
    <row r="204" spans="2:15" s="31" customFormat="1" ht="12.75" customHeight="1"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</row>
    <row r="205" spans="2:15" s="31" customFormat="1" ht="12.75" customHeight="1"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</row>
    <row r="206" spans="2:15" s="31" customFormat="1" ht="12.75" customHeight="1"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</row>
    <row r="207" spans="2:15" s="31" customFormat="1" ht="12.75" customHeight="1"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</row>
    <row r="208" spans="2:15" s="31" customFormat="1" ht="12.75" customHeight="1"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</row>
    <row r="209" spans="2:15" s="31" customFormat="1" ht="12.75" customHeight="1"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</row>
    <row r="210" spans="2:15" s="31" customFormat="1" ht="12.75" customHeight="1"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</row>
    <row r="211" spans="2:15" s="31" customFormat="1" ht="12.75" customHeight="1"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</row>
    <row r="212" spans="2:15" s="31" customFormat="1" ht="12.75" customHeight="1"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</row>
    <row r="213" spans="2:15" s="31" customFormat="1" ht="12.75" customHeight="1"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</row>
    <row r="214" spans="2:15" s="31" customFormat="1" ht="12.75" customHeight="1"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</row>
    <row r="215" spans="2:15" s="31" customFormat="1" ht="12.75" customHeight="1"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</row>
    <row r="216" spans="2:15" s="31" customFormat="1" ht="12.75" customHeight="1"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</row>
    <row r="217" spans="2:15" s="31" customFormat="1" ht="12.75" customHeight="1"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</row>
    <row r="218" spans="2:15" s="31" customFormat="1" ht="12.75" customHeight="1"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</row>
    <row r="219" spans="2:15" s="31" customFormat="1" ht="12.75" customHeight="1"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</row>
    <row r="220" spans="2:15" s="31" customFormat="1" ht="12.75" customHeight="1"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</row>
    <row r="221" spans="2:15" s="31" customFormat="1" ht="12.75" customHeight="1"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</row>
    <row r="222" spans="2:15" s="31" customFormat="1" ht="12.75" customHeight="1"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</row>
    <row r="223" spans="2:15" s="31" customFormat="1" ht="12.75" customHeight="1"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</row>
    <row r="224" spans="2:15" s="31" customFormat="1" ht="12.75" customHeight="1"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</row>
    <row r="225" spans="2:15" s="31" customFormat="1" ht="12.75" customHeight="1"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</row>
    <row r="226" spans="2:15" s="31" customFormat="1" ht="12.75" customHeight="1"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</row>
    <row r="227" spans="2:15" s="31" customFormat="1" ht="12.75" customHeight="1"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</row>
    <row r="228" spans="2:15" s="31" customFormat="1" ht="12.75" customHeight="1"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</row>
    <row r="229" spans="2:15" s="31" customFormat="1" ht="12.75" customHeight="1"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</row>
    <row r="230" spans="2:15" s="31" customFormat="1" ht="12.75" customHeight="1"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</row>
    <row r="231" spans="2:15" s="31" customFormat="1" ht="12.75" customHeight="1"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</row>
    <row r="232" spans="2:15" s="31" customFormat="1" ht="12.75" customHeight="1"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</row>
    <row r="233" spans="2:15" s="31" customFormat="1" ht="12.75" customHeight="1"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</row>
    <row r="234" spans="2:15" s="31" customFormat="1" ht="12.75" customHeight="1"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</row>
    <row r="235" spans="2:15" s="31" customFormat="1" ht="12.75" customHeight="1"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</row>
    <row r="236" spans="2:15" s="31" customFormat="1" ht="12.75" customHeight="1"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</row>
    <row r="237" spans="2:15" s="31" customFormat="1" ht="12.75" customHeight="1"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</row>
    <row r="238" spans="2:15" s="31" customFormat="1" ht="12.75" customHeight="1"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</row>
    <row r="239" spans="2:15" s="31" customFormat="1" ht="12.75" customHeight="1"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</row>
    <row r="240" spans="2:15" s="31" customFormat="1" ht="12.75" customHeight="1"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</row>
    <row r="241" spans="2:15" s="31" customFormat="1" ht="12.75" customHeight="1"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</row>
    <row r="242" spans="2:15" s="31" customFormat="1" ht="12.75" customHeight="1"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</row>
  </sheetData>
  <sheetProtection password="E58F" sheet="1" objects="1" scenarios="1"/>
  <mergeCells count="4">
    <mergeCell ref="O8:O10"/>
    <mergeCell ref="A8:A9"/>
    <mergeCell ref="N8:N10"/>
    <mergeCell ref="B4:O4"/>
  </mergeCells>
  <pageMargins left="0.511811024" right="0.511811024" top="0.78740157499999996" bottom="0.78740157499999996" header="0.31496062000000002" footer="0.31496062000000002"/>
  <pageSetup paperSize="9" scale="68" orientation="landscape" r:id="rId1"/>
  <rowBreaks count="2" manualBreakCount="2">
    <brk id="56" max="16383" man="1"/>
    <brk id="69" max="16383" man="1"/>
  </rowBreaks>
  <colBreaks count="1" manualBreakCount="1">
    <brk id="15" max="1048575" man="1"/>
  </col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G393" sqref="G393"/>
    </sheetView>
  </sheetViews>
  <sheetFormatPr defaultRowHeight="15"/>
  <cols>
    <col min="4" max="4" width="10.140625" bestFit="1" customWidth="1"/>
  </cols>
  <sheetData>
    <row r="1" spans="1:4">
      <c r="A1" t="s">
        <v>309</v>
      </c>
    </row>
    <row r="2" spans="1:4">
      <c r="A2" t="s">
        <v>305</v>
      </c>
    </row>
    <row r="3" spans="1:4">
      <c r="A3" t="s">
        <v>310</v>
      </c>
      <c r="D3" s="23">
        <v>152</v>
      </c>
    </row>
    <row r="4" spans="1:4">
      <c r="A4" t="s">
        <v>311</v>
      </c>
      <c r="D4" s="23">
        <v>81</v>
      </c>
    </row>
    <row r="5" spans="1:4">
      <c r="A5" t="s">
        <v>312</v>
      </c>
      <c r="D5" s="23">
        <f>D3+D4</f>
        <v>233</v>
      </c>
    </row>
    <row r="7" spans="1:4">
      <c r="A7" t="s">
        <v>306</v>
      </c>
    </row>
    <row r="8" spans="1:4">
      <c r="A8" t="s">
        <v>310</v>
      </c>
      <c r="D8" s="23">
        <v>54</v>
      </c>
    </row>
    <row r="9" spans="1:4">
      <c r="A9" t="s">
        <v>307</v>
      </c>
    </row>
    <row r="11" spans="1:4">
      <c r="A11" t="s">
        <v>308</v>
      </c>
    </row>
    <row r="12" spans="1:4">
      <c r="A12" t="s">
        <v>313</v>
      </c>
      <c r="D12" s="23">
        <v>68</v>
      </c>
    </row>
    <row r="13" spans="1:4">
      <c r="A13" t="s">
        <v>314</v>
      </c>
      <c r="D13" s="23">
        <f>D5+D8+D12</f>
        <v>355</v>
      </c>
    </row>
    <row r="14" spans="1:4">
      <c r="A14" t="s">
        <v>315</v>
      </c>
      <c r="D14" s="23">
        <f>D13*20%</f>
        <v>71</v>
      </c>
    </row>
    <row r="15" spans="1:4">
      <c r="D15" s="23">
        <f>D13-D14</f>
        <v>284</v>
      </c>
    </row>
    <row r="16" spans="1:4">
      <c r="A16" t="s">
        <v>316</v>
      </c>
      <c r="D16" s="24">
        <v>303</v>
      </c>
    </row>
    <row r="17" spans="2:4">
      <c r="B17" t="s">
        <v>317</v>
      </c>
      <c r="D17" s="23">
        <f>D16-D15</f>
        <v>19</v>
      </c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9"/>
  <sheetViews>
    <sheetView topLeftCell="A79" workbookViewId="0">
      <selection activeCell="G393" sqref="G393"/>
    </sheetView>
  </sheetViews>
  <sheetFormatPr defaultRowHeight="15"/>
  <cols>
    <col min="1" max="1" width="12" bestFit="1" customWidth="1"/>
    <col min="2" max="2" width="34.42578125" bestFit="1" customWidth="1"/>
  </cols>
  <sheetData>
    <row r="1" spans="1:5" ht="15.75" thickBot="1">
      <c r="A1" s="384" t="s">
        <v>271</v>
      </c>
      <c r="B1" s="385"/>
      <c r="C1" s="385"/>
      <c r="D1" s="385"/>
      <c r="E1" s="386"/>
    </row>
    <row r="3" spans="1:5">
      <c r="A3" s="14" t="s">
        <v>184</v>
      </c>
      <c r="B3" s="14" t="s">
        <v>185</v>
      </c>
      <c r="C3" s="15">
        <v>9129</v>
      </c>
      <c r="D3" s="15"/>
      <c r="E3" s="16">
        <v>20</v>
      </c>
    </row>
    <row r="4" spans="1:5">
      <c r="A4" s="14" t="s">
        <v>184</v>
      </c>
      <c r="B4" s="14" t="s">
        <v>186</v>
      </c>
      <c r="C4" s="15">
        <v>9121</v>
      </c>
      <c r="D4" s="15"/>
      <c r="E4" s="16">
        <v>10</v>
      </c>
    </row>
    <row r="5" spans="1:5">
      <c r="A5" s="14" t="s">
        <v>184</v>
      </c>
      <c r="B5" s="14" t="s">
        <v>187</v>
      </c>
      <c r="C5" s="15">
        <v>9121</v>
      </c>
      <c r="D5" s="15"/>
      <c r="E5" s="16">
        <v>20</v>
      </c>
    </row>
    <row r="6" spans="1:5">
      <c r="A6" s="14" t="s">
        <v>184</v>
      </c>
      <c r="B6" s="14" t="s">
        <v>188</v>
      </c>
      <c r="C6" s="15">
        <v>9124</v>
      </c>
      <c r="D6" s="15"/>
      <c r="E6" s="16">
        <v>30</v>
      </c>
    </row>
    <row r="7" spans="1:5">
      <c r="A7" s="14" t="s">
        <v>184</v>
      </c>
      <c r="B7" s="14" t="s">
        <v>189</v>
      </c>
      <c r="C7" s="15">
        <v>9131</v>
      </c>
      <c r="D7" s="15"/>
      <c r="E7" s="16">
        <v>120</v>
      </c>
    </row>
    <row r="8" spans="1:5">
      <c r="A8" s="14" t="s">
        <v>184</v>
      </c>
      <c r="B8" s="14" t="s">
        <v>190</v>
      </c>
      <c r="C8" s="15">
        <v>9129</v>
      </c>
      <c r="D8" s="15"/>
      <c r="E8" s="16">
        <v>10</v>
      </c>
    </row>
    <row r="9" spans="1:5">
      <c r="A9" s="14" t="s">
        <v>184</v>
      </c>
      <c r="B9" s="14" t="s">
        <v>191</v>
      </c>
      <c r="C9" s="15">
        <v>9773</v>
      </c>
      <c r="D9" s="15"/>
      <c r="E9" s="16">
        <v>150</v>
      </c>
    </row>
    <row r="10" spans="1:5">
      <c r="A10" s="14" t="s">
        <v>184</v>
      </c>
      <c r="B10" s="14" t="s">
        <v>191</v>
      </c>
      <c r="C10" s="15">
        <v>9028</v>
      </c>
      <c r="D10" s="15"/>
      <c r="E10" s="16">
        <v>100</v>
      </c>
    </row>
    <row r="11" spans="1:5">
      <c r="A11" s="14" t="s">
        <v>184</v>
      </c>
      <c r="B11" s="14" t="s">
        <v>192</v>
      </c>
      <c r="C11" s="15">
        <v>9773</v>
      </c>
      <c r="D11" s="15"/>
      <c r="E11" s="16">
        <v>20</v>
      </c>
    </row>
    <row r="12" spans="1:5">
      <c r="A12" s="14" t="s">
        <v>184</v>
      </c>
      <c r="B12" s="14" t="s">
        <v>193</v>
      </c>
      <c r="C12" s="15">
        <v>9028</v>
      </c>
      <c r="D12" s="15"/>
      <c r="E12" s="16">
        <v>20</v>
      </c>
    </row>
    <row r="13" spans="1:5">
      <c r="A13" s="14" t="s">
        <v>184</v>
      </c>
      <c r="B13" s="14" t="s">
        <v>194</v>
      </c>
      <c r="C13" s="15">
        <v>9130</v>
      </c>
      <c r="D13" s="15"/>
      <c r="E13" s="16">
        <v>30</v>
      </c>
    </row>
    <row r="14" spans="1:5">
      <c r="A14" s="14" t="s">
        <v>184</v>
      </c>
      <c r="B14" s="14" t="s">
        <v>195</v>
      </c>
      <c r="C14" s="15">
        <v>9131</v>
      </c>
      <c r="D14" s="15"/>
      <c r="E14" s="16">
        <v>20</v>
      </c>
    </row>
    <row r="15" spans="1:5">
      <c r="A15" s="14" t="s">
        <v>184</v>
      </c>
      <c r="B15" s="14" t="s">
        <v>196</v>
      </c>
      <c r="C15" s="15">
        <v>9126</v>
      </c>
      <c r="D15" s="15"/>
      <c r="E15" s="16">
        <v>30</v>
      </c>
    </row>
    <row r="16" spans="1:5">
      <c r="A16" s="14" t="s">
        <v>184</v>
      </c>
      <c r="B16" s="14" t="s">
        <v>197</v>
      </c>
      <c r="C16" s="15">
        <v>9122</v>
      </c>
      <c r="D16" s="15"/>
      <c r="E16" s="16">
        <v>20</v>
      </c>
    </row>
    <row r="17" spans="1:7">
      <c r="A17" s="14" t="s">
        <v>184</v>
      </c>
      <c r="B17" s="14" t="s">
        <v>198</v>
      </c>
      <c r="C17" s="15">
        <v>9129</v>
      </c>
      <c r="D17" s="15"/>
      <c r="E17" s="16">
        <v>20</v>
      </c>
    </row>
    <row r="18" spans="1:7">
      <c r="A18" s="14" t="s">
        <v>184</v>
      </c>
      <c r="B18" s="14" t="s">
        <v>199</v>
      </c>
      <c r="C18" s="15">
        <v>9925</v>
      </c>
      <c r="D18" s="15"/>
      <c r="E18" s="16">
        <v>100</v>
      </c>
    </row>
    <row r="19" spans="1:7">
      <c r="A19" s="14" t="s">
        <v>184</v>
      </c>
      <c r="B19" s="14" t="s">
        <v>200</v>
      </c>
      <c r="C19" s="15">
        <v>9779</v>
      </c>
      <c r="D19" s="15"/>
      <c r="E19" s="16">
        <v>20</v>
      </c>
    </row>
    <row r="20" spans="1:7">
      <c r="A20" s="14" t="s">
        <v>184</v>
      </c>
      <c r="B20" s="14" t="s">
        <v>201</v>
      </c>
      <c r="C20" s="15">
        <v>9129</v>
      </c>
      <c r="D20" s="15"/>
      <c r="E20" s="16">
        <v>30</v>
      </c>
    </row>
    <row r="21" spans="1:7">
      <c r="A21" s="14" t="s">
        <v>184</v>
      </c>
      <c r="B21" s="14" t="s">
        <v>202</v>
      </c>
      <c r="C21" s="15">
        <v>9014</v>
      </c>
      <c r="D21" s="15"/>
      <c r="E21" s="16">
        <v>50</v>
      </c>
    </row>
    <row r="22" spans="1:7">
      <c r="A22" s="14" t="s">
        <v>184</v>
      </c>
      <c r="B22" s="14" t="s">
        <v>203</v>
      </c>
      <c r="C22" s="15">
        <v>9773</v>
      </c>
      <c r="D22" s="15"/>
      <c r="E22" s="16">
        <v>150</v>
      </c>
    </row>
    <row r="23" spans="1:7">
      <c r="A23" s="14" t="s">
        <v>184</v>
      </c>
      <c r="B23" s="14" t="s">
        <v>203</v>
      </c>
      <c r="C23" s="15">
        <v>9779</v>
      </c>
      <c r="D23" s="15"/>
      <c r="E23" s="16">
        <v>50</v>
      </c>
      <c r="F23">
        <v>1068</v>
      </c>
      <c r="G23">
        <v>970</v>
      </c>
    </row>
    <row r="24" spans="1:7">
      <c r="A24" s="14" t="s">
        <v>206</v>
      </c>
      <c r="B24" s="14" t="s">
        <v>207</v>
      </c>
      <c r="C24" s="15">
        <v>9131</v>
      </c>
      <c r="D24" s="15"/>
      <c r="E24" s="16">
        <v>50</v>
      </c>
    </row>
    <row r="25" spans="1:7">
      <c r="A25" s="14" t="s">
        <v>206</v>
      </c>
      <c r="B25" s="14" t="s">
        <v>208</v>
      </c>
      <c r="C25" s="15">
        <v>9123</v>
      </c>
      <c r="D25" s="15"/>
      <c r="E25" s="16">
        <v>30</v>
      </c>
    </row>
    <row r="26" spans="1:7">
      <c r="A26" s="14" t="s">
        <v>206</v>
      </c>
      <c r="B26" s="14" t="s">
        <v>209</v>
      </c>
      <c r="C26" s="15">
        <v>9136</v>
      </c>
      <c r="D26" s="15"/>
      <c r="E26" s="16">
        <v>30</v>
      </c>
    </row>
    <row r="27" spans="1:7">
      <c r="A27" s="14" t="s">
        <v>206</v>
      </c>
      <c r="B27" s="14" t="s">
        <v>210</v>
      </c>
      <c r="C27" s="15">
        <v>9028</v>
      </c>
      <c r="D27" s="15"/>
      <c r="E27" s="16">
        <v>20</v>
      </c>
    </row>
    <row r="28" spans="1:7">
      <c r="A28" s="14" t="s">
        <v>206</v>
      </c>
      <c r="B28" s="14" t="s">
        <v>210</v>
      </c>
      <c r="C28" s="15">
        <v>9132</v>
      </c>
      <c r="D28" s="15"/>
      <c r="E28" s="16">
        <v>100</v>
      </c>
    </row>
    <row r="29" spans="1:7">
      <c r="A29" s="14" t="s">
        <v>206</v>
      </c>
      <c r="B29" s="14" t="s">
        <v>211</v>
      </c>
      <c r="C29" s="15">
        <v>9327</v>
      </c>
      <c r="D29" s="15"/>
      <c r="E29" s="16">
        <v>100</v>
      </c>
    </row>
    <row r="30" spans="1:7">
      <c r="A30" s="14" t="s">
        <v>206</v>
      </c>
      <c r="B30" s="14" t="s">
        <v>212</v>
      </c>
      <c r="C30" s="15">
        <v>9121</v>
      </c>
      <c r="D30" s="15"/>
      <c r="E30" s="16">
        <v>20</v>
      </c>
    </row>
    <row r="31" spans="1:7">
      <c r="A31" s="14" t="s">
        <v>206</v>
      </c>
      <c r="B31" s="14" t="s">
        <v>213</v>
      </c>
      <c r="C31" s="15">
        <v>9121</v>
      </c>
      <c r="D31" s="15"/>
      <c r="E31" s="16">
        <v>10</v>
      </c>
    </row>
    <row r="32" spans="1:7">
      <c r="A32" s="14" t="s">
        <v>206</v>
      </c>
      <c r="B32" s="14" t="s">
        <v>214</v>
      </c>
      <c r="C32" s="15">
        <v>9122</v>
      </c>
      <c r="D32" s="15"/>
      <c r="E32" s="16">
        <v>20</v>
      </c>
    </row>
    <row r="33" spans="1:7">
      <c r="A33" s="14" t="s">
        <v>206</v>
      </c>
      <c r="B33" s="14" t="s">
        <v>215</v>
      </c>
      <c r="C33" s="15">
        <v>9773</v>
      </c>
      <c r="D33" s="15"/>
      <c r="E33" s="16">
        <v>150</v>
      </c>
    </row>
    <row r="34" spans="1:7">
      <c r="A34" s="14" t="s">
        <v>206</v>
      </c>
      <c r="B34" s="14" t="s">
        <v>216</v>
      </c>
      <c r="C34" s="15">
        <v>9123</v>
      </c>
      <c r="D34" s="15"/>
      <c r="E34" s="16">
        <v>150</v>
      </c>
    </row>
    <row r="35" spans="1:7">
      <c r="A35" s="14" t="s">
        <v>206</v>
      </c>
      <c r="B35" s="14" t="s">
        <v>217</v>
      </c>
      <c r="C35" s="15">
        <v>9125</v>
      </c>
      <c r="D35" s="15"/>
      <c r="E35" s="16">
        <v>20</v>
      </c>
    </row>
    <row r="36" spans="1:7">
      <c r="A36" s="14" t="s">
        <v>206</v>
      </c>
      <c r="B36" s="14" t="s">
        <v>218</v>
      </c>
      <c r="C36" s="15">
        <v>9121</v>
      </c>
      <c r="D36" s="15"/>
      <c r="E36" s="16">
        <v>10</v>
      </c>
    </row>
    <row r="37" spans="1:7">
      <c r="A37" s="14" t="s">
        <v>206</v>
      </c>
      <c r="B37" s="14" t="s">
        <v>219</v>
      </c>
      <c r="C37" s="15">
        <v>9028</v>
      </c>
      <c r="D37" s="15"/>
      <c r="E37" s="16">
        <v>100</v>
      </c>
    </row>
    <row r="38" spans="1:7">
      <c r="A38" s="14" t="s">
        <v>206</v>
      </c>
      <c r="B38" s="14" t="s">
        <v>220</v>
      </c>
      <c r="C38" s="15">
        <v>9121</v>
      </c>
      <c r="D38" s="15"/>
      <c r="E38" s="16">
        <v>30</v>
      </c>
    </row>
    <row r="39" spans="1:7">
      <c r="A39" s="14" t="s">
        <v>206</v>
      </c>
      <c r="B39" s="14" t="s">
        <v>221</v>
      </c>
      <c r="C39" s="15">
        <v>9028</v>
      </c>
      <c r="D39" s="15"/>
      <c r="E39" s="16">
        <v>10</v>
      </c>
    </row>
    <row r="40" spans="1:7">
      <c r="A40" s="14" t="s">
        <v>206</v>
      </c>
      <c r="B40" s="14" t="s">
        <v>222</v>
      </c>
      <c r="C40" s="15">
        <v>9014</v>
      </c>
      <c r="D40" s="15"/>
      <c r="E40" s="16">
        <v>20</v>
      </c>
    </row>
    <row r="41" spans="1:7">
      <c r="A41" s="14" t="s">
        <v>206</v>
      </c>
      <c r="B41" s="14" t="s">
        <v>223</v>
      </c>
      <c r="C41" s="15">
        <v>9121</v>
      </c>
      <c r="D41" s="15"/>
      <c r="E41" s="16">
        <v>50</v>
      </c>
    </row>
    <row r="42" spans="1:7">
      <c r="A42" s="14" t="s">
        <v>206</v>
      </c>
      <c r="B42" s="14" t="s">
        <v>224</v>
      </c>
      <c r="C42" s="15">
        <v>9129</v>
      </c>
      <c r="D42" s="15"/>
      <c r="E42" s="16">
        <v>10</v>
      </c>
    </row>
    <row r="43" spans="1:7">
      <c r="A43" s="14" t="s">
        <v>206</v>
      </c>
      <c r="B43" s="14" t="s">
        <v>225</v>
      </c>
      <c r="C43" s="15">
        <v>9029</v>
      </c>
      <c r="D43" s="15"/>
      <c r="E43" s="16">
        <v>20</v>
      </c>
    </row>
    <row r="44" spans="1:7">
      <c r="A44" s="14" t="s">
        <v>206</v>
      </c>
      <c r="B44" s="14" t="s">
        <v>226</v>
      </c>
      <c r="C44" s="15">
        <v>9028</v>
      </c>
      <c r="D44" s="15"/>
      <c r="E44" s="16">
        <v>30</v>
      </c>
    </row>
    <row r="45" spans="1:7">
      <c r="A45" s="14" t="s">
        <v>206</v>
      </c>
      <c r="B45" s="14" t="s">
        <v>226</v>
      </c>
      <c r="C45" s="15">
        <v>9123</v>
      </c>
      <c r="D45" s="15"/>
      <c r="E45" s="16">
        <v>50</v>
      </c>
    </row>
    <row r="46" spans="1:7">
      <c r="A46" s="14" t="s">
        <v>206</v>
      </c>
      <c r="B46" s="14" t="s">
        <v>227</v>
      </c>
      <c r="C46" s="15">
        <v>9029</v>
      </c>
      <c r="D46" s="15"/>
      <c r="E46" s="16">
        <v>50</v>
      </c>
      <c r="F46">
        <v>1080</v>
      </c>
      <c r="G46">
        <v>920</v>
      </c>
    </row>
    <row r="47" spans="1:7">
      <c r="A47" s="14" t="s">
        <v>228</v>
      </c>
      <c r="B47" s="14" t="s">
        <v>229</v>
      </c>
      <c r="C47" s="15">
        <v>9121</v>
      </c>
      <c r="D47" s="15"/>
      <c r="E47" s="16">
        <v>20</v>
      </c>
    </row>
    <row r="48" spans="1:7">
      <c r="A48" s="14" t="s">
        <v>228</v>
      </c>
      <c r="B48" s="14" t="s">
        <v>230</v>
      </c>
      <c r="C48" s="15">
        <v>9773</v>
      </c>
      <c r="D48" s="15"/>
      <c r="E48" s="16">
        <v>20</v>
      </c>
    </row>
    <row r="49" spans="1:5">
      <c r="A49" s="14" t="s">
        <v>228</v>
      </c>
      <c r="B49" s="14" t="s">
        <v>231</v>
      </c>
      <c r="C49" s="15">
        <v>9953</v>
      </c>
      <c r="D49" s="15"/>
      <c r="E49" s="16">
        <v>20</v>
      </c>
    </row>
    <row r="50" spans="1:5">
      <c r="A50" s="14" t="s">
        <v>228</v>
      </c>
      <c r="B50" s="14" t="s">
        <v>232</v>
      </c>
      <c r="C50" s="15">
        <v>9773</v>
      </c>
      <c r="D50" s="15"/>
      <c r="E50" s="16">
        <v>20</v>
      </c>
    </row>
    <row r="51" spans="1:5">
      <c r="A51" s="14" t="s">
        <v>228</v>
      </c>
      <c r="B51" s="14" t="s">
        <v>233</v>
      </c>
      <c r="C51" s="15">
        <v>9129</v>
      </c>
      <c r="D51" s="15"/>
      <c r="E51" s="16">
        <v>50</v>
      </c>
    </row>
    <row r="52" spans="1:5">
      <c r="A52" s="14" t="s">
        <v>228</v>
      </c>
      <c r="B52" s="14" t="s">
        <v>234</v>
      </c>
      <c r="C52" s="15">
        <v>9123</v>
      </c>
      <c r="D52" s="15"/>
      <c r="E52" s="16">
        <v>10</v>
      </c>
    </row>
    <row r="53" spans="1:5">
      <c r="A53" s="14" t="s">
        <v>228</v>
      </c>
      <c r="B53" s="14" t="s">
        <v>235</v>
      </c>
      <c r="C53" s="15">
        <v>9123</v>
      </c>
      <c r="D53" s="15"/>
      <c r="E53" s="16">
        <v>30</v>
      </c>
    </row>
    <row r="54" spans="1:5">
      <c r="A54" s="14" t="s">
        <v>228</v>
      </c>
      <c r="B54" s="14" t="s">
        <v>237</v>
      </c>
      <c r="C54" s="15">
        <v>9129</v>
      </c>
      <c r="D54" s="15"/>
      <c r="E54" s="16">
        <v>70</v>
      </c>
    </row>
    <row r="55" spans="1:5">
      <c r="A55" s="14" t="s">
        <v>228</v>
      </c>
      <c r="B55" s="14" t="s">
        <v>238</v>
      </c>
      <c r="C55" s="15">
        <v>9953</v>
      </c>
      <c r="D55" s="15"/>
      <c r="E55" s="16">
        <v>30</v>
      </c>
    </row>
    <row r="56" spans="1:5">
      <c r="A56" s="14" t="s">
        <v>228</v>
      </c>
      <c r="B56" s="14" t="s">
        <v>239</v>
      </c>
      <c r="C56" s="15">
        <v>9773</v>
      </c>
      <c r="D56" s="15"/>
      <c r="E56" s="16">
        <v>20</v>
      </c>
    </row>
    <row r="57" spans="1:5">
      <c r="A57" s="14" t="s">
        <v>228</v>
      </c>
      <c r="B57" s="14" t="s">
        <v>240</v>
      </c>
      <c r="C57" s="15">
        <v>9128</v>
      </c>
      <c r="D57" s="15"/>
      <c r="E57" s="16">
        <v>20</v>
      </c>
    </row>
    <row r="58" spans="1:5">
      <c r="A58" s="14" t="s">
        <v>228</v>
      </c>
      <c r="B58" s="14" t="s">
        <v>241</v>
      </c>
      <c r="C58" s="15">
        <v>9925</v>
      </c>
      <c r="D58" s="15"/>
      <c r="E58" s="16">
        <v>20</v>
      </c>
    </row>
    <row r="59" spans="1:5">
      <c r="A59" s="14" t="s">
        <v>228</v>
      </c>
      <c r="B59" s="14" t="s">
        <v>242</v>
      </c>
      <c r="C59" s="15">
        <v>9925</v>
      </c>
      <c r="D59" s="15"/>
      <c r="E59" s="16">
        <v>20</v>
      </c>
    </row>
    <row r="60" spans="1:5">
      <c r="A60" s="14" t="s">
        <v>228</v>
      </c>
      <c r="B60" s="14" t="s">
        <v>243</v>
      </c>
      <c r="C60" s="15">
        <v>9136</v>
      </c>
      <c r="D60" s="15"/>
      <c r="E60" s="16">
        <v>30</v>
      </c>
    </row>
    <row r="61" spans="1:5">
      <c r="A61" s="14" t="s">
        <v>228</v>
      </c>
      <c r="B61" s="14" t="s">
        <v>244</v>
      </c>
      <c r="C61" s="15">
        <v>9953</v>
      </c>
      <c r="D61" s="15"/>
      <c r="E61" s="16">
        <v>20</v>
      </c>
    </row>
    <row r="62" spans="1:5">
      <c r="A62" s="14" t="s">
        <v>228</v>
      </c>
      <c r="B62" s="14" t="s">
        <v>245</v>
      </c>
      <c r="C62" s="15">
        <v>9129</v>
      </c>
      <c r="D62" s="15"/>
      <c r="E62" s="16">
        <v>10</v>
      </c>
    </row>
    <row r="63" spans="1:5">
      <c r="A63" s="14" t="s">
        <v>228</v>
      </c>
      <c r="B63" s="14" t="s">
        <v>246</v>
      </c>
      <c r="C63" s="15">
        <v>9029</v>
      </c>
      <c r="D63" s="15"/>
      <c r="E63" s="16">
        <v>20</v>
      </c>
    </row>
    <row r="64" spans="1:5">
      <c r="A64" s="14" t="s">
        <v>228</v>
      </c>
      <c r="B64" s="14" t="s">
        <v>247</v>
      </c>
      <c r="C64" s="15">
        <v>9129</v>
      </c>
      <c r="D64" s="15"/>
      <c r="E64" s="16">
        <v>20</v>
      </c>
    </row>
    <row r="65" spans="1:7">
      <c r="A65" s="14" t="s">
        <v>228</v>
      </c>
      <c r="B65" s="14" t="s">
        <v>248</v>
      </c>
      <c r="C65" s="15">
        <v>9130</v>
      </c>
      <c r="D65" s="15"/>
      <c r="E65" s="16">
        <v>20</v>
      </c>
    </row>
    <row r="66" spans="1:7">
      <c r="A66" s="14" t="s">
        <v>228</v>
      </c>
      <c r="B66" s="14" t="s">
        <v>249</v>
      </c>
      <c r="C66" s="15">
        <v>9029</v>
      </c>
      <c r="D66" s="15"/>
      <c r="E66" s="16">
        <v>20</v>
      </c>
    </row>
    <row r="67" spans="1:7">
      <c r="A67" s="14" t="s">
        <v>228</v>
      </c>
      <c r="B67" s="14" t="s">
        <v>250</v>
      </c>
      <c r="C67" s="15">
        <v>9029</v>
      </c>
      <c r="D67" s="15"/>
      <c r="E67" s="16">
        <v>30</v>
      </c>
    </row>
    <row r="68" spans="1:7">
      <c r="A68" s="14" t="s">
        <v>228</v>
      </c>
      <c r="B68" s="14" t="s">
        <v>251</v>
      </c>
      <c r="C68" s="15">
        <v>9029</v>
      </c>
      <c r="D68" s="15"/>
      <c r="E68" s="16">
        <v>20</v>
      </c>
    </row>
    <row r="69" spans="1:7">
      <c r="A69" s="14" t="s">
        <v>228</v>
      </c>
      <c r="B69" s="14" t="s">
        <v>252</v>
      </c>
      <c r="C69" s="15">
        <v>9120</v>
      </c>
      <c r="D69" s="15"/>
      <c r="E69" s="16">
        <v>10</v>
      </c>
    </row>
    <row r="70" spans="1:7">
      <c r="A70" s="14" t="s">
        <v>228</v>
      </c>
      <c r="B70" s="14" t="s">
        <v>253</v>
      </c>
      <c r="C70" s="15">
        <v>9121</v>
      </c>
      <c r="D70" s="15"/>
      <c r="E70" s="16">
        <v>20</v>
      </c>
      <c r="F70">
        <v>570</v>
      </c>
      <c r="G70">
        <v>470</v>
      </c>
    </row>
    <row r="71" spans="1:7">
      <c r="A71" s="14" t="s">
        <v>254</v>
      </c>
      <c r="B71" s="14" t="s">
        <v>255</v>
      </c>
      <c r="C71" s="15">
        <v>9126</v>
      </c>
      <c r="D71" s="15"/>
      <c r="E71" s="16">
        <v>30</v>
      </c>
    </row>
    <row r="72" spans="1:7">
      <c r="A72" s="14" t="s">
        <v>254</v>
      </c>
      <c r="B72" s="14" t="s">
        <v>256</v>
      </c>
      <c r="C72" s="15">
        <v>9130</v>
      </c>
      <c r="D72" s="15"/>
      <c r="E72" s="16">
        <v>20</v>
      </c>
    </row>
    <row r="73" spans="1:7">
      <c r="A73" s="14" t="s">
        <v>254</v>
      </c>
      <c r="B73" s="14" t="s">
        <v>257</v>
      </c>
      <c r="C73" s="15">
        <v>9126</v>
      </c>
      <c r="D73" s="15"/>
      <c r="E73" s="16">
        <v>70</v>
      </c>
    </row>
    <row r="74" spans="1:7">
      <c r="A74" s="14" t="s">
        <v>254</v>
      </c>
      <c r="B74" s="14" t="s">
        <v>258</v>
      </c>
      <c r="C74" s="15">
        <v>9925</v>
      </c>
      <c r="D74" s="15"/>
      <c r="E74" s="16">
        <v>30</v>
      </c>
    </row>
    <row r="75" spans="1:7">
      <c r="A75" s="14" t="s">
        <v>254</v>
      </c>
      <c r="B75" s="14" t="s">
        <v>259</v>
      </c>
      <c r="C75" s="15">
        <v>9123</v>
      </c>
      <c r="D75" s="15"/>
      <c r="E75" s="16">
        <v>50</v>
      </c>
    </row>
    <row r="76" spans="1:7">
      <c r="A76" s="14" t="s">
        <v>254</v>
      </c>
      <c r="B76" s="14" t="s">
        <v>260</v>
      </c>
      <c r="C76" s="15">
        <v>9925</v>
      </c>
      <c r="D76" s="15"/>
      <c r="E76" s="16">
        <v>200</v>
      </c>
    </row>
    <row r="77" spans="1:7">
      <c r="A77" s="14" t="s">
        <v>254</v>
      </c>
      <c r="B77" s="14" t="s">
        <v>261</v>
      </c>
      <c r="C77" s="15">
        <v>9014</v>
      </c>
      <c r="D77" s="15"/>
      <c r="E77" s="16">
        <v>20</v>
      </c>
    </row>
    <row r="78" spans="1:7">
      <c r="A78" s="14" t="s">
        <v>254</v>
      </c>
      <c r="B78" s="14" t="s">
        <v>262</v>
      </c>
      <c r="C78" s="15">
        <v>9120</v>
      </c>
      <c r="D78" s="15"/>
      <c r="E78" s="16">
        <v>50</v>
      </c>
    </row>
    <row r="79" spans="1:7">
      <c r="A79" s="14" t="s">
        <v>254</v>
      </c>
      <c r="B79" s="14" t="s">
        <v>263</v>
      </c>
      <c r="C79" s="15">
        <v>9779</v>
      </c>
      <c r="D79" s="15"/>
      <c r="E79" s="16">
        <v>20</v>
      </c>
    </row>
    <row r="80" spans="1:7">
      <c r="A80" s="14" t="s">
        <v>254</v>
      </c>
      <c r="B80" s="14" t="s">
        <v>264</v>
      </c>
      <c r="C80" s="15">
        <v>9953</v>
      </c>
      <c r="D80" s="15"/>
      <c r="E80" s="16">
        <v>20</v>
      </c>
    </row>
    <row r="81" spans="1:7">
      <c r="A81" s="14" t="s">
        <v>254</v>
      </c>
      <c r="B81" s="14" t="s">
        <v>265</v>
      </c>
      <c r="C81" s="15">
        <v>9026</v>
      </c>
      <c r="D81" s="15"/>
      <c r="E81" s="16">
        <v>10</v>
      </c>
    </row>
    <row r="82" spans="1:7">
      <c r="A82" s="14" t="s">
        <v>254</v>
      </c>
      <c r="B82" s="14" t="s">
        <v>266</v>
      </c>
      <c r="C82" s="15">
        <v>9014</v>
      </c>
      <c r="D82" s="15"/>
      <c r="E82" s="16">
        <v>20</v>
      </c>
    </row>
    <row r="83" spans="1:7">
      <c r="A83" s="14" t="s">
        <v>254</v>
      </c>
      <c r="B83" s="14" t="s">
        <v>267</v>
      </c>
      <c r="C83" s="15">
        <v>9122</v>
      </c>
      <c r="D83" s="15"/>
      <c r="E83" s="16">
        <v>100</v>
      </c>
    </row>
    <row r="84" spans="1:7">
      <c r="A84" s="14" t="s">
        <v>254</v>
      </c>
      <c r="B84" s="14" t="s">
        <v>268</v>
      </c>
      <c r="C84" s="15">
        <v>9131</v>
      </c>
      <c r="D84" s="15"/>
      <c r="E84" s="16">
        <v>50</v>
      </c>
    </row>
    <row r="85" spans="1:7">
      <c r="A85" s="14" t="s">
        <v>254</v>
      </c>
      <c r="B85" s="14" t="s">
        <v>269</v>
      </c>
      <c r="C85" s="15">
        <v>9773</v>
      </c>
      <c r="D85" s="15"/>
      <c r="E85" s="16">
        <v>20</v>
      </c>
    </row>
    <row r="86" spans="1:7">
      <c r="A86" s="14" t="s">
        <v>254</v>
      </c>
      <c r="B86" s="14" t="s">
        <v>269</v>
      </c>
      <c r="C86" s="15">
        <v>9773</v>
      </c>
      <c r="D86" s="15"/>
      <c r="E86" s="16">
        <v>20</v>
      </c>
      <c r="F86">
        <v>730</v>
      </c>
      <c r="G86">
        <v>700</v>
      </c>
    </row>
    <row r="87" spans="1:7">
      <c r="E87" s="20">
        <f>SUM(E3:E86)</f>
        <v>3400</v>
      </c>
    </row>
    <row r="88" spans="1:7">
      <c r="C88" t="s">
        <v>302</v>
      </c>
      <c r="E88" s="22">
        <v>45</v>
      </c>
      <c r="F88" t="s">
        <v>303</v>
      </c>
    </row>
    <row r="89" spans="1:7">
      <c r="C89" t="s">
        <v>304</v>
      </c>
      <c r="E89" s="20">
        <f>E87-E88</f>
        <v>3355</v>
      </c>
    </row>
  </sheetData>
  <sheetProtection password="E58F" sheet="1" objects="1" scenarios="1"/>
  <autoFilter ref="A1:A94"/>
  <mergeCells count="1">
    <mergeCell ref="A1:E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G393" sqref="G393"/>
    </sheetView>
  </sheetViews>
  <sheetFormatPr defaultRowHeight="15"/>
  <cols>
    <col min="1" max="1" width="11" customWidth="1"/>
    <col min="2" max="2" width="10.42578125" bestFit="1" customWidth="1"/>
    <col min="3" max="3" width="30.5703125" bestFit="1" customWidth="1"/>
  </cols>
  <sheetData>
    <row r="1" spans="1:4">
      <c r="A1" t="s">
        <v>318</v>
      </c>
      <c r="B1" t="s">
        <v>326</v>
      </c>
    </row>
    <row r="2" spans="1:4">
      <c r="A2" t="s">
        <v>320</v>
      </c>
      <c r="B2" t="s">
        <v>321</v>
      </c>
    </row>
    <row r="3" spans="1:4">
      <c r="A3" t="s">
        <v>319</v>
      </c>
      <c r="B3" t="s">
        <v>322</v>
      </c>
    </row>
    <row r="4" spans="1:4">
      <c r="A4" t="s">
        <v>2</v>
      </c>
      <c r="B4" s="13">
        <v>45149</v>
      </c>
    </row>
    <row r="6" spans="1:4">
      <c r="A6" t="s">
        <v>323</v>
      </c>
    </row>
    <row r="7" spans="1:4">
      <c r="A7" t="s">
        <v>324</v>
      </c>
      <c r="D7">
        <f>1200+300-211+75</f>
        <v>1364</v>
      </c>
    </row>
    <row r="8" spans="1:4">
      <c r="A8" t="s">
        <v>325</v>
      </c>
      <c r="B8" s="14" t="s">
        <v>275</v>
      </c>
      <c r="C8" s="14" t="s">
        <v>276</v>
      </c>
      <c r="D8" s="16">
        <v>983</v>
      </c>
    </row>
    <row r="9" spans="1:4">
      <c r="B9" s="14" t="s">
        <v>275</v>
      </c>
      <c r="C9" s="14" t="s">
        <v>277</v>
      </c>
      <c r="D9" s="16">
        <v>12</v>
      </c>
    </row>
    <row r="10" spans="1:4">
      <c r="B10" s="14" t="s">
        <v>275</v>
      </c>
      <c r="C10" s="14" t="s">
        <v>278</v>
      </c>
      <c r="D10" s="16">
        <v>28</v>
      </c>
    </row>
    <row r="11" spans="1:4">
      <c r="B11" s="14" t="s">
        <v>275</v>
      </c>
      <c r="C11" s="14" t="s">
        <v>279</v>
      </c>
      <c r="D11" s="16">
        <v>8</v>
      </c>
    </row>
    <row r="12" spans="1:4">
      <c r="B12" s="14" t="s">
        <v>275</v>
      </c>
      <c r="C12" s="14" t="s">
        <v>279</v>
      </c>
      <c r="D12" s="16">
        <v>8</v>
      </c>
    </row>
    <row r="13" spans="1:4">
      <c r="B13" s="14" t="s">
        <v>275</v>
      </c>
      <c r="C13" s="14" t="s">
        <v>280</v>
      </c>
      <c r="D13" s="16">
        <v>10</v>
      </c>
    </row>
    <row r="14" spans="1:4">
      <c r="B14" s="14" t="s">
        <v>275</v>
      </c>
      <c r="C14" s="14" t="s">
        <v>281</v>
      </c>
      <c r="D14" s="16">
        <v>28</v>
      </c>
    </row>
    <row r="15" spans="1:4">
      <c r="B15" s="14" t="s">
        <v>275</v>
      </c>
      <c r="C15" s="14" t="s">
        <v>282</v>
      </c>
      <c r="D15" s="16">
        <v>17</v>
      </c>
    </row>
    <row r="16" spans="1:4">
      <c r="B16" s="14" t="s">
        <v>275</v>
      </c>
      <c r="C16" s="14" t="s">
        <v>283</v>
      </c>
      <c r="D16" s="16">
        <v>17</v>
      </c>
    </row>
    <row r="17" spans="2:5">
      <c r="B17" s="14" t="s">
        <v>275</v>
      </c>
      <c r="C17" s="14" t="s">
        <v>284</v>
      </c>
      <c r="D17" s="16">
        <v>10</v>
      </c>
    </row>
    <row r="18" spans="2:5">
      <c r="B18" s="14" t="s">
        <v>275</v>
      </c>
      <c r="C18" s="14" t="s">
        <v>285</v>
      </c>
      <c r="D18" s="16">
        <v>5</v>
      </c>
    </row>
    <row r="19" spans="2:5">
      <c r="B19" s="14" t="s">
        <v>275</v>
      </c>
      <c r="C19" s="14" t="s">
        <v>286</v>
      </c>
      <c r="D19" s="16">
        <v>10</v>
      </c>
    </row>
    <row r="20" spans="2:5">
      <c r="B20" s="14" t="s">
        <v>275</v>
      </c>
      <c r="C20" s="14" t="s">
        <v>287</v>
      </c>
      <c r="D20" s="16">
        <v>14</v>
      </c>
    </row>
    <row r="21" spans="2:5">
      <c r="D21">
        <f>SUM(D7:D20)</f>
        <v>2514</v>
      </c>
    </row>
    <row r="22" spans="2:5">
      <c r="C22" s="25" t="s">
        <v>302</v>
      </c>
      <c r="D22" s="22">
        <v>300</v>
      </c>
      <c r="E22" t="s">
        <v>327</v>
      </c>
    </row>
    <row r="23" spans="2:5">
      <c r="D23" s="20">
        <f>D21-D22</f>
        <v>2214</v>
      </c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G393" sqref="G393"/>
    </sheetView>
  </sheetViews>
  <sheetFormatPr defaultRowHeight="15"/>
  <cols>
    <col min="1" max="1" width="11" customWidth="1"/>
    <col min="2" max="2" width="37.140625" bestFit="1" customWidth="1"/>
    <col min="3" max="3" width="30.5703125" bestFit="1" customWidth="1"/>
  </cols>
  <sheetData>
    <row r="1" spans="1:4">
      <c r="A1" t="s">
        <v>318</v>
      </c>
      <c r="B1" t="s">
        <v>484</v>
      </c>
    </row>
    <row r="2" spans="1:4">
      <c r="A2" t="s">
        <v>320</v>
      </c>
      <c r="B2" t="s">
        <v>321</v>
      </c>
    </row>
    <row r="3" spans="1:4">
      <c r="A3" t="s">
        <v>319</v>
      </c>
      <c r="B3" t="s">
        <v>485</v>
      </c>
    </row>
    <row r="4" spans="1:4">
      <c r="A4" t="s">
        <v>2</v>
      </c>
      <c r="B4" s="13" t="s">
        <v>486</v>
      </c>
    </row>
    <row r="6" spans="1:4">
      <c r="A6" t="s">
        <v>323</v>
      </c>
    </row>
    <row r="7" spans="1:4">
      <c r="A7" t="s">
        <v>481</v>
      </c>
    </row>
    <row r="8" spans="1:4">
      <c r="A8" t="s">
        <v>508</v>
      </c>
      <c r="C8" s="24">
        <f>614.05-124.05</f>
        <v>489.99999999999994</v>
      </c>
      <c r="D8" s="16"/>
    </row>
    <row r="9" spans="1:4">
      <c r="A9" t="s">
        <v>509</v>
      </c>
      <c r="C9" s="68">
        <v>364</v>
      </c>
    </row>
    <row r="10" spans="1:4">
      <c r="A10" t="s">
        <v>510</v>
      </c>
      <c r="C10" s="24">
        <f>SUM(C8+C9)</f>
        <v>854</v>
      </c>
    </row>
    <row r="11" spans="1:4">
      <c r="A11" t="s">
        <v>482</v>
      </c>
      <c r="C11" s="24"/>
    </row>
    <row r="12" spans="1:4">
      <c r="A12" t="s">
        <v>508</v>
      </c>
      <c r="C12" s="24">
        <f>750-50</f>
        <v>700</v>
      </c>
    </row>
    <row r="13" spans="1:4">
      <c r="A13" t="s">
        <v>509</v>
      </c>
      <c r="C13" s="24">
        <v>467</v>
      </c>
    </row>
    <row r="14" spans="1:4">
      <c r="A14" t="s">
        <v>510</v>
      </c>
      <c r="C14" s="24">
        <f>SUM(C12+C13)</f>
        <v>1167</v>
      </c>
    </row>
    <row r="15" spans="1:4">
      <c r="A15" t="s">
        <v>511</v>
      </c>
      <c r="C15" s="24">
        <f>C10+C14</f>
        <v>2021</v>
      </c>
    </row>
    <row r="16" spans="1:4">
      <c r="A16" t="s">
        <v>513</v>
      </c>
      <c r="C16" s="24">
        <v>500</v>
      </c>
      <c r="D16" t="s">
        <v>507</v>
      </c>
    </row>
    <row r="17" spans="1:3">
      <c r="A17" t="s">
        <v>512</v>
      </c>
      <c r="C17" s="24">
        <v>15.98</v>
      </c>
    </row>
    <row r="18" spans="1:3">
      <c r="A18" t="s">
        <v>483</v>
      </c>
      <c r="C18" s="24">
        <f>C10+C14-C16-C17</f>
        <v>1505.02</v>
      </c>
    </row>
    <row r="20" spans="1:3">
      <c r="A20" s="14" t="s">
        <v>487</v>
      </c>
      <c r="B20" s="14" t="s">
        <v>276</v>
      </c>
      <c r="C20" s="16">
        <v>515</v>
      </c>
    </row>
    <row r="21" spans="1:3">
      <c r="A21" s="14" t="s">
        <v>487</v>
      </c>
      <c r="B21" s="14" t="s">
        <v>488</v>
      </c>
      <c r="C21" s="16">
        <v>10</v>
      </c>
    </row>
    <row r="22" spans="1:3">
      <c r="A22" s="14" t="s">
        <v>487</v>
      </c>
      <c r="B22" s="14" t="s">
        <v>489</v>
      </c>
      <c r="C22" s="16">
        <v>4</v>
      </c>
    </row>
    <row r="23" spans="1:3">
      <c r="A23" s="14" t="s">
        <v>487</v>
      </c>
      <c r="B23" s="14" t="s">
        <v>490</v>
      </c>
      <c r="C23" s="16">
        <v>32</v>
      </c>
    </row>
    <row r="24" spans="1:3">
      <c r="A24" s="14" t="s">
        <v>487</v>
      </c>
      <c r="B24" s="14" t="s">
        <v>491</v>
      </c>
      <c r="C24" s="16">
        <v>10</v>
      </c>
    </row>
    <row r="25" spans="1:3">
      <c r="A25" s="14" t="s">
        <v>487</v>
      </c>
      <c r="B25" s="14" t="s">
        <v>492</v>
      </c>
      <c r="C25" s="16">
        <v>14</v>
      </c>
    </row>
    <row r="26" spans="1:3">
      <c r="A26" s="14" t="s">
        <v>487</v>
      </c>
      <c r="B26" s="14" t="s">
        <v>493</v>
      </c>
      <c r="C26" s="16">
        <v>28</v>
      </c>
    </row>
    <row r="27" spans="1:3">
      <c r="A27" s="14" t="s">
        <v>487</v>
      </c>
      <c r="B27" s="14" t="s">
        <v>494</v>
      </c>
      <c r="C27" s="16">
        <v>10</v>
      </c>
    </row>
    <row r="28" spans="1:3">
      <c r="A28" s="14" t="s">
        <v>487</v>
      </c>
      <c r="B28" s="14" t="s">
        <v>495</v>
      </c>
      <c r="C28" s="16">
        <v>10</v>
      </c>
    </row>
    <row r="29" spans="1:3">
      <c r="A29" s="14" t="s">
        <v>487</v>
      </c>
      <c r="B29" s="14" t="s">
        <v>496</v>
      </c>
      <c r="C29" s="16">
        <v>20</v>
      </c>
    </row>
    <row r="30" spans="1:3">
      <c r="A30" s="14" t="s">
        <v>487</v>
      </c>
      <c r="B30" s="14" t="s">
        <v>497</v>
      </c>
      <c r="C30" s="16">
        <v>16</v>
      </c>
    </row>
    <row r="31" spans="1:3">
      <c r="A31" s="14" t="s">
        <v>487</v>
      </c>
      <c r="B31" s="14" t="s">
        <v>498</v>
      </c>
      <c r="C31" s="16">
        <v>10</v>
      </c>
    </row>
    <row r="32" spans="1:3">
      <c r="A32" s="14" t="s">
        <v>487</v>
      </c>
      <c r="B32" s="14" t="s">
        <v>499</v>
      </c>
      <c r="C32" s="16">
        <v>10</v>
      </c>
    </row>
    <row r="33" spans="1:3">
      <c r="A33" s="14" t="s">
        <v>487</v>
      </c>
      <c r="B33" s="14" t="s">
        <v>500</v>
      </c>
      <c r="C33" s="16">
        <v>20</v>
      </c>
    </row>
    <row r="34" spans="1:3">
      <c r="A34" s="14" t="s">
        <v>487</v>
      </c>
      <c r="B34" s="14" t="s">
        <v>501</v>
      </c>
      <c r="C34" s="16">
        <v>32</v>
      </c>
    </row>
    <row r="35" spans="1:3">
      <c r="A35" s="14" t="s">
        <v>487</v>
      </c>
      <c r="B35" s="14" t="s">
        <v>502</v>
      </c>
      <c r="C35" s="16">
        <v>20</v>
      </c>
    </row>
    <row r="36" spans="1:3">
      <c r="A36" s="14" t="s">
        <v>487</v>
      </c>
      <c r="B36" s="14" t="s">
        <v>503</v>
      </c>
      <c r="C36" s="16">
        <v>10</v>
      </c>
    </row>
    <row r="37" spans="1:3">
      <c r="A37" s="14" t="s">
        <v>487</v>
      </c>
      <c r="B37" s="14" t="s">
        <v>503</v>
      </c>
      <c r="C37" s="16">
        <v>10</v>
      </c>
    </row>
    <row r="38" spans="1:3">
      <c r="A38" s="14" t="s">
        <v>487</v>
      </c>
      <c r="B38" s="14" t="s">
        <v>504</v>
      </c>
      <c r="C38" s="16">
        <v>10</v>
      </c>
    </row>
    <row r="39" spans="1:3">
      <c r="A39" s="14" t="s">
        <v>487</v>
      </c>
      <c r="B39" s="14" t="s">
        <v>505</v>
      </c>
      <c r="C39" s="16">
        <v>10</v>
      </c>
    </row>
    <row r="40" spans="1:3">
      <c r="A40" s="14" t="s">
        <v>487</v>
      </c>
      <c r="B40" s="14" t="s">
        <v>506</v>
      </c>
      <c r="C40" s="16">
        <v>20</v>
      </c>
    </row>
    <row r="41" spans="1:3">
      <c r="C41" s="20">
        <f>SUM(C20:C40)</f>
        <v>821</v>
      </c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G393" sqref="G393"/>
    </sheetView>
  </sheetViews>
  <sheetFormatPr defaultRowHeight="15"/>
  <cols>
    <col min="1" max="1" width="11" customWidth="1"/>
    <col min="2" max="2" width="10.42578125" bestFit="1" customWidth="1"/>
    <col min="3" max="3" width="30.5703125" bestFit="1" customWidth="1"/>
    <col min="4" max="4" width="9.85546875" bestFit="1" customWidth="1"/>
  </cols>
  <sheetData>
    <row r="1" spans="1:6">
      <c r="A1" t="s">
        <v>318</v>
      </c>
      <c r="B1" t="s">
        <v>397</v>
      </c>
    </row>
    <row r="2" spans="1:6">
      <c r="A2" t="s">
        <v>320</v>
      </c>
      <c r="B2" t="s">
        <v>321</v>
      </c>
    </row>
    <row r="3" spans="1:6">
      <c r="A3" t="s">
        <v>319</v>
      </c>
      <c r="B3" t="s">
        <v>398</v>
      </c>
    </row>
    <row r="4" spans="1:6">
      <c r="A4" t="s">
        <v>2</v>
      </c>
      <c r="B4" s="13">
        <v>45185</v>
      </c>
    </row>
    <row r="6" spans="1:6">
      <c r="A6" t="s">
        <v>323</v>
      </c>
    </row>
    <row r="7" spans="1:6">
      <c r="A7" t="s">
        <v>324</v>
      </c>
      <c r="D7" s="20">
        <f>D9-D8</f>
        <v>191</v>
      </c>
      <c r="E7" s="20"/>
      <c r="F7" s="20"/>
    </row>
    <row r="8" spans="1:6">
      <c r="A8" t="s">
        <v>325</v>
      </c>
      <c r="B8" s="14"/>
      <c r="C8" s="14"/>
      <c r="D8" s="16">
        <v>1118</v>
      </c>
    </row>
    <row r="9" spans="1:6">
      <c r="B9" s="14"/>
      <c r="C9" s="14"/>
      <c r="D9" s="16">
        <f>1309</f>
        <v>1309</v>
      </c>
    </row>
    <row r="10" spans="1:6">
      <c r="B10" s="14"/>
      <c r="C10" s="14"/>
      <c r="D10" s="16"/>
    </row>
    <row r="11" spans="1:6">
      <c r="A11" t="s">
        <v>399</v>
      </c>
      <c r="B11" s="14"/>
      <c r="C11" s="14"/>
      <c r="D11" s="16">
        <v>1575.2</v>
      </c>
    </row>
    <row r="12" spans="1:6">
      <c r="B12" s="14"/>
      <c r="C12" s="14"/>
      <c r="D12" s="16"/>
    </row>
    <row r="13" spans="1:6">
      <c r="B13" s="14"/>
      <c r="C13" s="14"/>
      <c r="D13" s="16">
        <f>D11+D9</f>
        <v>2884.2</v>
      </c>
    </row>
    <row r="14" spans="1:6">
      <c r="B14" s="14"/>
      <c r="C14" s="14"/>
      <c r="D14" s="16"/>
    </row>
    <row r="15" spans="1:6">
      <c r="B15" s="14"/>
      <c r="C15" s="14"/>
      <c r="D15" s="16"/>
    </row>
    <row r="16" spans="1:6">
      <c r="B16" s="14"/>
      <c r="C16" s="14"/>
      <c r="D16" s="16"/>
    </row>
    <row r="17" spans="2:5">
      <c r="B17" s="14"/>
      <c r="C17" s="14"/>
      <c r="D17" s="16"/>
    </row>
    <row r="18" spans="2:5">
      <c r="B18" s="14"/>
      <c r="C18" s="14"/>
      <c r="D18" s="16"/>
    </row>
    <row r="19" spans="2:5">
      <c r="B19" s="14"/>
      <c r="C19" s="14"/>
      <c r="D19" s="16"/>
    </row>
    <row r="20" spans="2:5">
      <c r="B20" s="14"/>
      <c r="C20" s="14"/>
      <c r="D20" s="16"/>
    </row>
    <row r="21" spans="2:5">
      <c r="D21">
        <f>SUM(D7:D20)</f>
        <v>7077.4</v>
      </c>
    </row>
    <row r="22" spans="2:5">
      <c r="C22" s="25" t="s">
        <v>302</v>
      </c>
      <c r="D22" s="22">
        <v>300</v>
      </c>
      <c r="E22" t="s">
        <v>327</v>
      </c>
    </row>
    <row r="23" spans="2:5">
      <c r="D23" s="20">
        <f>D21-D22</f>
        <v>6777.4</v>
      </c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4"/>
  <sheetViews>
    <sheetView topLeftCell="A9" workbookViewId="0">
      <selection activeCell="G393" sqref="G393"/>
    </sheetView>
  </sheetViews>
  <sheetFormatPr defaultRowHeight="15"/>
  <cols>
    <col min="1" max="1" width="12" bestFit="1" customWidth="1"/>
    <col min="2" max="2" width="34.42578125" bestFit="1" customWidth="1"/>
    <col min="4" max="4" width="12.85546875" bestFit="1" customWidth="1"/>
    <col min="5" max="5" width="18.140625" bestFit="1" customWidth="1"/>
  </cols>
  <sheetData>
    <row r="1" spans="1:5" ht="15.75" thickBot="1">
      <c r="A1" s="384" t="s">
        <v>413</v>
      </c>
      <c r="B1" s="385"/>
      <c r="C1" s="385"/>
      <c r="D1" s="385"/>
      <c r="E1" s="386"/>
    </row>
    <row r="3" spans="1:5">
      <c r="A3" s="14" t="s">
        <v>414</v>
      </c>
      <c r="B3" s="14" t="s">
        <v>415</v>
      </c>
      <c r="C3" s="15">
        <v>9779</v>
      </c>
      <c r="D3" s="16">
        <v>50</v>
      </c>
      <c r="E3" s="16"/>
    </row>
    <row r="4" spans="1:5">
      <c r="A4" s="14" t="s">
        <v>414</v>
      </c>
      <c r="B4" s="14" t="s">
        <v>416</v>
      </c>
      <c r="C4" s="15">
        <v>9126</v>
      </c>
      <c r="D4" s="16">
        <v>50</v>
      </c>
      <c r="E4" s="16"/>
    </row>
    <row r="5" spans="1:5">
      <c r="A5" s="14" t="s">
        <v>414</v>
      </c>
      <c r="B5" s="14" t="s">
        <v>416</v>
      </c>
      <c r="C5" s="15">
        <v>9029</v>
      </c>
      <c r="D5" s="16">
        <v>170</v>
      </c>
      <c r="E5" s="16"/>
    </row>
    <row r="6" spans="1:5">
      <c r="A6" s="14" t="s">
        <v>417</v>
      </c>
      <c r="B6" s="14" t="s">
        <v>418</v>
      </c>
      <c r="C6" s="15">
        <v>9125</v>
      </c>
      <c r="D6" s="16">
        <v>50</v>
      </c>
      <c r="E6" s="16"/>
    </row>
    <row r="7" spans="1:5">
      <c r="A7" s="14" t="s">
        <v>419</v>
      </c>
      <c r="B7" s="14" t="s">
        <v>420</v>
      </c>
      <c r="C7" s="15">
        <v>9128</v>
      </c>
      <c r="D7" s="16">
        <v>10</v>
      </c>
      <c r="E7" s="16"/>
    </row>
    <row r="8" spans="1:5">
      <c r="A8" s="14" t="s">
        <v>419</v>
      </c>
      <c r="B8" s="14" t="s">
        <v>421</v>
      </c>
      <c r="C8" s="15">
        <v>9123</v>
      </c>
      <c r="D8" s="16">
        <v>30</v>
      </c>
      <c r="E8" s="16"/>
    </row>
    <row r="9" spans="1:5">
      <c r="A9" s="14" t="s">
        <v>419</v>
      </c>
      <c r="B9" s="14" t="s">
        <v>422</v>
      </c>
      <c r="C9" s="15">
        <v>9129</v>
      </c>
      <c r="D9" s="16">
        <v>200</v>
      </c>
      <c r="E9" s="16"/>
    </row>
    <row r="10" spans="1:5">
      <c r="A10" s="14" t="s">
        <v>419</v>
      </c>
      <c r="B10" s="14" t="s">
        <v>423</v>
      </c>
      <c r="C10" s="15">
        <v>9132</v>
      </c>
      <c r="D10" s="16">
        <v>50</v>
      </c>
      <c r="E10" s="16"/>
    </row>
    <row r="11" spans="1:5">
      <c r="A11" s="14" t="s">
        <v>419</v>
      </c>
      <c r="B11" s="14" t="s">
        <v>424</v>
      </c>
      <c r="C11" s="15">
        <v>9123</v>
      </c>
      <c r="D11" s="16">
        <v>60</v>
      </c>
      <c r="E11" s="16"/>
    </row>
    <row r="12" spans="1:5">
      <c r="A12" s="14" t="s">
        <v>425</v>
      </c>
      <c r="B12" s="14" t="s">
        <v>426</v>
      </c>
      <c r="C12" s="15">
        <v>9132</v>
      </c>
      <c r="D12" s="16">
        <v>50</v>
      </c>
      <c r="E12" s="16"/>
    </row>
    <row r="13" spans="1:5">
      <c r="A13" s="14" t="s">
        <v>425</v>
      </c>
      <c r="B13" s="14" t="s">
        <v>427</v>
      </c>
      <c r="C13" s="15">
        <v>9126</v>
      </c>
      <c r="D13" s="16">
        <v>50</v>
      </c>
      <c r="E13" s="16"/>
    </row>
    <row r="14" spans="1:5">
      <c r="A14" s="14" t="s">
        <v>425</v>
      </c>
      <c r="B14" s="14" t="s">
        <v>428</v>
      </c>
      <c r="C14" s="15">
        <v>9129</v>
      </c>
      <c r="D14" s="16">
        <v>10</v>
      </c>
      <c r="E14" s="16"/>
    </row>
    <row r="15" spans="1:5">
      <c r="A15" s="14" t="s">
        <v>425</v>
      </c>
      <c r="B15" s="14" t="s">
        <v>429</v>
      </c>
      <c r="C15" s="15">
        <v>9123</v>
      </c>
      <c r="D15" s="16">
        <v>40</v>
      </c>
      <c r="E15" s="16"/>
    </row>
    <row r="16" spans="1:5">
      <c r="A16" s="14" t="s">
        <v>425</v>
      </c>
      <c r="B16" s="14" t="s">
        <v>430</v>
      </c>
      <c r="C16" s="15">
        <v>9131</v>
      </c>
      <c r="D16" s="16">
        <v>50</v>
      </c>
      <c r="E16" s="16"/>
    </row>
    <row r="17" spans="1:5">
      <c r="A17" s="14" t="s">
        <v>431</v>
      </c>
      <c r="B17" s="14" t="s">
        <v>432</v>
      </c>
      <c r="C17" s="15">
        <v>9773</v>
      </c>
      <c r="D17" s="16">
        <v>30</v>
      </c>
      <c r="E17" s="16"/>
    </row>
    <row r="18" spans="1:5">
      <c r="A18" s="14" t="s">
        <v>431</v>
      </c>
      <c r="B18" s="14" t="s">
        <v>433</v>
      </c>
      <c r="C18" s="15">
        <v>9026</v>
      </c>
      <c r="D18" s="16">
        <v>50</v>
      </c>
      <c r="E18" s="16"/>
    </row>
    <row r="19" spans="1:5">
      <c r="A19" s="14" t="s">
        <v>431</v>
      </c>
      <c r="B19" s="14" t="s">
        <v>434</v>
      </c>
      <c r="C19" s="15">
        <v>9120</v>
      </c>
      <c r="D19" s="16">
        <v>30</v>
      </c>
      <c r="E19" s="16"/>
    </row>
    <row r="20" spans="1:5">
      <c r="A20" s="14" t="s">
        <v>431</v>
      </c>
      <c r="B20" s="14" t="s">
        <v>435</v>
      </c>
      <c r="C20" s="15">
        <v>9953</v>
      </c>
      <c r="D20" s="16">
        <v>60</v>
      </c>
      <c r="E20" s="16"/>
    </row>
    <row r="21" spans="1:5">
      <c r="A21" s="14" t="s">
        <v>431</v>
      </c>
      <c r="B21" s="14" t="s">
        <v>436</v>
      </c>
      <c r="C21" s="15">
        <v>9124</v>
      </c>
      <c r="D21" s="16">
        <v>30</v>
      </c>
      <c r="E21" s="16"/>
    </row>
    <row r="22" spans="1:5">
      <c r="A22" s="14" t="s">
        <v>431</v>
      </c>
      <c r="B22" s="14" t="s">
        <v>437</v>
      </c>
      <c r="C22" s="15">
        <v>9129</v>
      </c>
      <c r="D22" s="16">
        <v>10</v>
      </c>
      <c r="E22" s="16"/>
    </row>
    <row r="23" spans="1:5">
      <c r="A23" s="14" t="s">
        <v>438</v>
      </c>
      <c r="B23" s="14" t="s">
        <v>439</v>
      </c>
      <c r="C23" s="15">
        <v>9126</v>
      </c>
      <c r="D23" s="16">
        <v>30</v>
      </c>
      <c r="E23" s="16"/>
    </row>
    <row r="24" spans="1:5">
      <c r="A24" s="14" t="s">
        <v>438</v>
      </c>
      <c r="B24" s="14" t="s">
        <v>440</v>
      </c>
      <c r="C24" s="15">
        <v>9136</v>
      </c>
      <c r="D24" s="16">
        <v>180</v>
      </c>
      <c r="E24" s="16"/>
    </row>
    <row r="25" spans="1:5">
      <c r="A25" s="14" t="s">
        <v>441</v>
      </c>
      <c r="B25" s="14" t="s">
        <v>442</v>
      </c>
      <c r="C25" s="15">
        <v>9132</v>
      </c>
      <c r="D25" s="16">
        <v>20</v>
      </c>
      <c r="E25" s="16"/>
    </row>
    <row r="26" spans="1:5">
      <c r="A26" s="14" t="s">
        <v>441</v>
      </c>
      <c r="B26" s="14" t="s">
        <v>443</v>
      </c>
      <c r="C26" s="15">
        <v>9132</v>
      </c>
      <c r="D26" s="16">
        <v>20</v>
      </c>
      <c r="E26" s="16"/>
    </row>
    <row r="27" spans="1:5">
      <c r="A27" s="14" t="s">
        <v>441</v>
      </c>
      <c r="B27" s="14" t="s">
        <v>444</v>
      </c>
      <c r="C27" s="15">
        <v>9026</v>
      </c>
      <c r="D27" s="16">
        <v>30</v>
      </c>
      <c r="E27" s="16"/>
    </row>
    <row r="28" spans="1:5">
      <c r="A28" s="14" t="s">
        <v>445</v>
      </c>
      <c r="B28" s="14" t="s">
        <v>446</v>
      </c>
      <c r="C28" s="15">
        <v>9120</v>
      </c>
      <c r="D28" s="16">
        <v>100</v>
      </c>
      <c r="E28" s="16"/>
    </row>
    <row r="29" spans="1:5">
      <c r="A29" s="14" t="s">
        <v>445</v>
      </c>
      <c r="B29" s="14" t="s">
        <v>447</v>
      </c>
      <c r="C29" s="15">
        <v>9026</v>
      </c>
      <c r="D29" s="16">
        <v>100</v>
      </c>
      <c r="E29" s="16"/>
    </row>
    <row r="30" spans="1:5">
      <c r="A30" s="14" t="s">
        <v>445</v>
      </c>
      <c r="B30" s="14" t="s">
        <v>448</v>
      </c>
      <c r="C30" s="15">
        <v>9028</v>
      </c>
      <c r="D30" s="16">
        <v>40</v>
      </c>
      <c r="E30" s="16"/>
    </row>
    <row r="31" spans="1:5">
      <c r="A31" s="14" t="s">
        <v>445</v>
      </c>
      <c r="B31" s="14" t="s">
        <v>449</v>
      </c>
      <c r="C31" s="15">
        <v>9779</v>
      </c>
      <c r="D31" s="16">
        <v>30</v>
      </c>
      <c r="E31" s="16"/>
    </row>
    <row r="32" spans="1:5">
      <c r="A32" s="14" t="s">
        <v>445</v>
      </c>
      <c r="B32" s="14" t="s">
        <v>450</v>
      </c>
      <c r="C32" s="15">
        <v>9028</v>
      </c>
      <c r="D32" s="16">
        <v>20</v>
      </c>
      <c r="E32" s="16"/>
    </row>
    <row r="33" spans="1:5">
      <c r="A33" s="14" t="s">
        <v>445</v>
      </c>
      <c r="B33" s="14" t="s">
        <v>451</v>
      </c>
      <c r="C33" s="15">
        <v>9123</v>
      </c>
      <c r="D33" s="16">
        <v>50</v>
      </c>
      <c r="E33" s="16"/>
    </row>
    <row r="34" spans="1:5">
      <c r="A34" s="14" t="s">
        <v>445</v>
      </c>
      <c r="B34" s="14" t="s">
        <v>452</v>
      </c>
      <c r="C34" s="15">
        <v>9126</v>
      </c>
      <c r="D34" s="16">
        <v>100</v>
      </c>
      <c r="E34" s="16"/>
    </row>
    <row r="35" spans="1:5">
      <c r="A35" s="14" t="s">
        <v>453</v>
      </c>
      <c r="B35" s="14" t="s">
        <v>454</v>
      </c>
      <c r="C35" s="15">
        <v>9129</v>
      </c>
      <c r="D35" s="16">
        <v>100</v>
      </c>
      <c r="E35" s="16"/>
    </row>
    <row r="36" spans="1:5">
      <c r="A36" s="14" t="s">
        <v>453</v>
      </c>
      <c r="B36" s="14" t="s">
        <v>455</v>
      </c>
      <c r="C36" s="15">
        <v>9123</v>
      </c>
      <c r="D36" s="16">
        <v>20</v>
      </c>
      <c r="E36" s="16"/>
    </row>
    <row r="37" spans="1:5">
      <c r="A37" s="14" t="s">
        <v>456</v>
      </c>
      <c r="B37" s="14" t="s">
        <v>457</v>
      </c>
      <c r="C37" s="15">
        <v>9014</v>
      </c>
      <c r="D37" s="16">
        <v>150</v>
      </c>
      <c r="E37" s="16"/>
    </row>
    <row r="38" spans="1:5">
      <c r="A38" s="14" t="s">
        <v>456</v>
      </c>
      <c r="B38" s="14" t="s">
        <v>458</v>
      </c>
      <c r="C38" s="15">
        <v>9925</v>
      </c>
      <c r="D38" s="16">
        <v>100</v>
      </c>
      <c r="E38" s="16"/>
    </row>
    <row r="39" spans="1:5">
      <c r="A39" s="14" t="s">
        <v>456</v>
      </c>
      <c r="B39" s="14" t="s">
        <v>459</v>
      </c>
      <c r="C39" s="15">
        <v>9136</v>
      </c>
      <c r="D39" s="16">
        <v>100</v>
      </c>
      <c r="E39" s="16"/>
    </row>
    <row r="40" spans="1:5">
      <c r="A40" s="14" t="s">
        <v>456</v>
      </c>
      <c r="B40" s="14" t="s">
        <v>460</v>
      </c>
      <c r="C40" s="15">
        <v>9122</v>
      </c>
      <c r="D40" s="16">
        <v>100</v>
      </c>
      <c r="E40" s="16"/>
    </row>
    <row r="41" spans="1:5">
      <c r="A41" s="14" t="s">
        <v>456</v>
      </c>
      <c r="B41" s="14" t="s">
        <v>461</v>
      </c>
      <c r="C41" s="15">
        <v>9130</v>
      </c>
      <c r="D41" s="16">
        <v>60</v>
      </c>
      <c r="E41" s="16"/>
    </row>
    <row r="42" spans="1:5">
      <c r="A42" s="14" t="s">
        <v>456</v>
      </c>
      <c r="B42" s="14" t="s">
        <v>462</v>
      </c>
      <c r="C42" s="15">
        <v>9136</v>
      </c>
      <c r="D42" s="16">
        <v>30</v>
      </c>
      <c r="E42" s="16"/>
    </row>
    <row r="43" spans="1:5">
      <c r="A43" s="14" t="s">
        <v>456</v>
      </c>
      <c r="B43" s="14" t="s">
        <v>463</v>
      </c>
      <c r="C43" s="15">
        <v>9123</v>
      </c>
      <c r="D43" s="16">
        <v>30</v>
      </c>
      <c r="E43" s="16"/>
    </row>
    <row r="44" spans="1:5">
      <c r="A44" s="14" t="s">
        <v>456</v>
      </c>
      <c r="B44" s="14" t="s">
        <v>464</v>
      </c>
      <c r="C44" s="15">
        <v>9128</v>
      </c>
      <c r="D44" s="16">
        <v>60</v>
      </c>
      <c r="E44" s="16"/>
    </row>
    <row r="45" spans="1:5">
      <c r="A45" s="64" t="s">
        <v>456</v>
      </c>
      <c r="B45" s="64" t="s">
        <v>465</v>
      </c>
      <c r="C45" s="65">
        <v>9029</v>
      </c>
      <c r="D45" s="66">
        <v>20</v>
      </c>
      <c r="E45" s="16"/>
    </row>
    <row r="46" spans="1:5">
      <c r="A46" s="14" t="s">
        <v>456</v>
      </c>
      <c r="B46" s="14" t="s">
        <v>466</v>
      </c>
      <c r="C46" s="15">
        <v>9029</v>
      </c>
      <c r="D46" s="16">
        <v>50</v>
      </c>
      <c r="E46" s="16"/>
    </row>
    <row r="47" spans="1:5">
      <c r="A47" s="14" t="s">
        <v>456</v>
      </c>
      <c r="B47" s="14" t="s">
        <v>467</v>
      </c>
      <c r="C47" s="15">
        <v>9327</v>
      </c>
      <c r="D47" s="16">
        <v>40</v>
      </c>
      <c r="E47" s="16"/>
    </row>
    <row r="48" spans="1:5">
      <c r="A48" s="14" t="s">
        <v>456</v>
      </c>
      <c r="B48" s="14" t="s">
        <v>468</v>
      </c>
      <c r="C48" s="15">
        <v>9122</v>
      </c>
      <c r="D48" s="16">
        <v>20</v>
      </c>
      <c r="E48" s="16"/>
    </row>
    <row r="49" spans="1:5">
      <c r="A49" s="14" t="s">
        <v>456</v>
      </c>
      <c r="B49" s="14" t="s">
        <v>469</v>
      </c>
      <c r="C49" s="15">
        <v>9131</v>
      </c>
      <c r="D49" s="16">
        <v>30</v>
      </c>
      <c r="E49" s="16"/>
    </row>
    <row r="50" spans="1:5">
      <c r="A50" s="14" t="s">
        <v>456</v>
      </c>
      <c r="B50" s="14" t="s">
        <v>470</v>
      </c>
      <c r="C50" s="15">
        <v>9123</v>
      </c>
      <c r="D50" s="16">
        <v>20</v>
      </c>
      <c r="E50" s="16"/>
    </row>
    <row r="51" spans="1:5">
      <c r="A51" s="64" t="s">
        <v>456</v>
      </c>
      <c r="B51" s="64" t="s">
        <v>471</v>
      </c>
      <c r="C51" s="65">
        <v>9131</v>
      </c>
      <c r="D51" s="66">
        <v>80</v>
      </c>
      <c r="E51" s="16"/>
    </row>
    <row r="52" spans="1:5">
      <c r="A52" s="14" t="s">
        <v>456</v>
      </c>
      <c r="B52" s="14" t="s">
        <v>471</v>
      </c>
      <c r="C52" s="15">
        <v>9127</v>
      </c>
      <c r="D52" s="16">
        <v>20</v>
      </c>
      <c r="E52" s="16"/>
    </row>
    <row r="53" spans="1:5">
      <c r="A53" s="14" t="s">
        <v>456</v>
      </c>
      <c r="B53" s="14" t="s">
        <v>472</v>
      </c>
      <c r="C53" s="15">
        <v>9128</v>
      </c>
      <c r="D53" s="16">
        <v>20</v>
      </c>
      <c r="E53" s="16"/>
    </row>
    <row r="54" spans="1:5">
      <c r="A54" s="14" t="s">
        <v>456</v>
      </c>
      <c r="B54" s="14" t="s">
        <v>473</v>
      </c>
      <c r="C54" s="15">
        <v>9120</v>
      </c>
      <c r="D54" s="16">
        <v>50</v>
      </c>
      <c r="E54" s="16"/>
    </row>
    <row r="55" spans="1:5">
      <c r="A55" s="14" t="s">
        <v>474</v>
      </c>
      <c r="B55" s="14" t="s">
        <v>475</v>
      </c>
      <c r="C55" s="15">
        <v>9028</v>
      </c>
      <c r="D55" s="16">
        <v>70</v>
      </c>
      <c r="E55" s="16"/>
    </row>
    <row r="56" spans="1:5">
      <c r="A56" s="14"/>
      <c r="B56" s="14"/>
      <c r="C56" s="15" t="s">
        <v>351</v>
      </c>
      <c r="D56" s="67">
        <f>SUM(D3:D55)</f>
        <v>2970</v>
      </c>
      <c r="E56" s="16"/>
    </row>
    <row r="57" spans="1:5">
      <c r="A57" s="14"/>
      <c r="B57" s="14"/>
      <c r="C57" s="15" t="s">
        <v>476</v>
      </c>
      <c r="D57" s="67">
        <v>2990</v>
      </c>
      <c r="E57" s="16" t="s">
        <v>477</v>
      </c>
    </row>
    <row r="58" spans="1:5">
      <c r="A58" s="14"/>
      <c r="B58" s="14"/>
      <c r="C58" s="15" t="s">
        <v>478</v>
      </c>
      <c r="D58" s="67">
        <f>D57-D56</f>
        <v>20</v>
      </c>
      <c r="E58" s="16"/>
    </row>
    <row r="59" spans="1:5">
      <c r="A59" s="14"/>
      <c r="B59" s="14"/>
      <c r="C59" s="15"/>
      <c r="D59" s="15"/>
      <c r="E59" s="16"/>
    </row>
    <row r="60" spans="1:5">
      <c r="A60" s="14"/>
      <c r="B60" s="14"/>
      <c r="C60" s="15"/>
      <c r="D60" s="15"/>
      <c r="E60" s="16"/>
    </row>
    <row r="61" spans="1:5">
      <c r="A61" s="14"/>
      <c r="B61" s="14"/>
      <c r="C61" s="15"/>
      <c r="D61" s="15"/>
      <c r="E61" s="16"/>
    </row>
    <row r="62" spans="1:5">
      <c r="A62" s="14"/>
      <c r="B62" s="14"/>
      <c r="C62" s="15"/>
      <c r="D62" s="15"/>
      <c r="E62" s="16"/>
    </row>
    <row r="63" spans="1:5">
      <c r="A63" s="14"/>
      <c r="B63" s="14"/>
      <c r="C63" s="15"/>
      <c r="D63" s="15"/>
      <c r="E63" s="16"/>
    </row>
    <row r="64" spans="1:5">
      <c r="A64" s="14"/>
      <c r="B64" s="14"/>
      <c r="C64" s="15"/>
      <c r="D64" s="15"/>
      <c r="E64" s="16"/>
    </row>
    <row r="65" spans="1:5">
      <c r="A65" s="14"/>
      <c r="B65" s="14"/>
      <c r="C65" s="15"/>
      <c r="D65" s="15"/>
      <c r="E65" s="16"/>
    </row>
    <row r="66" spans="1:5">
      <c r="A66" s="14"/>
      <c r="B66" s="14"/>
      <c r="C66" s="15"/>
      <c r="D66" s="15"/>
      <c r="E66" s="16"/>
    </row>
    <row r="67" spans="1:5">
      <c r="A67" s="14"/>
      <c r="B67" s="14"/>
      <c r="C67" s="15"/>
      <c r="D67" s="15"/>
      <c r="E67" s="16"/>
    </row>
    <row r="68" spans="1:5">
      <c r="A68" s="14"/>
      <c r="B68" s="14"/>
      <c r="C68" s="15"/>
      <c r="D68" s="15"/>
      <c r="E68" s="16"/>
    </row>
    <row r="69" spans="1:5">
      <c r="A69" s="14"/>
      <c r="B69" s="14"/>
      <c r="C69" s="15"/>
      <c r="D69" s="15"/>
      <c r="E69" s="16"/>
    </row>
    <row r="70" spans="1:5">
      <c r="A70" s="14"/>
      <c r="B70" s="14"/>
      <c r="C70" s="15"/>
      <c r="D70" s="15"/>
      <c r="E70" s="16"/>
    </row>
    <row r="71" spans="1:5">
      <c r="A71" s="14"/>
      <c r="B71" s="14"/>
      <c r="C71" s="15"/>
      <c r="D71" s="15"/>
      <c r="E71" s="16"/>
    </row>
    <row r="72" spans="1:5">
      <c r="A72" s="14"/>
      <c r="B72" s="14"/>
      <c r="C72" s="15"/>
      <c r="D72" s="15"/>
      <c r="E72" s="16"/>
    </row>
    <row r="73" spans="1:5">
      <c r="A73" s="14"/>
      <c r="B73" s="14"/>
      <c r="C73" s="15"/>
      <c r="D73" s="15"/>
      <c r="E73" s="16"/>
    </row>
    <row r="74" spans="1:5">
      <c r="A74" s="14"/>
      <c r="B74" s="14"/>
      <c r="C74" s="15"/>
      <c r="D74" s="15"/>
      <c r="E74" s="16"/>
    </row>
    <row r="75" spans="1:5">
      <c r="A75" s="14"/>
      <c r="B75" s="14"/>
      <c r="C75" s="15"/>
      <c r="D75" s="15"/>
      <c r="E75" s="16"/>
    </row>
    <row r="76" spans="1:5">
      <c r="A76" s="14"/>
      <c r="B76" s="14"/>
      <c r="C76" s="15"/>
      <c r="D76" s="15"/>
      <c r="E76" s="16"/>
    </row>
    <row r="77" spans="1:5">
      <c r="A77" s="14"/>
      <c r="B77" s="14"/>
      <c r="C77" s="15"/>
      <c r="D77" s="15"/>
      <c r="E77" s="16"/>
    </row>
    <row r="78" spans="1:5">
      <c r="A78" s="14"/>
      <c r="B78" s="14"/>
      <c r="C78" s="15"/>
      <c r="D78" s="15"/>
      <c r="E78" s="16"/>
    </row>
    <row r="79" spans="1:5">
      <c r="A79" s="14"/>
      <c r="B79" s="14"/>
      <c r="C79" s="15"/>
      <c r="D79" s="15"/>
      <c r="E79" s="16"/>
    </row>
    <row r="80" spans="1:5">
      <c r="A80" s="14"/>
      <c r="B80" s="14"/>
      <c r="C80" s="15"/>
      <c r="D80" s="15"/>
      <c r="E80" s="16"/>
    </row>
    <row r="81" spans="1:5">
      <c r="A81" s="14"/>
      <c r="B81" s="14"/>
      <c r="C81" s="15"/>
      <c r="D81" s="15"/>
      <c r="E81" s="16"/>
    </row>
    <row r="82" spans="1:5">
      <c r="E82" s="20"/>
    </row>
    <row r="83" spans="1:5">
      <c r="E83" s="22"/>
    </row>
    <row r="84" spans="1:5">
      <c r="E84" s="20"/>
    </row>
  </sheetData>
  <sheetProtection password="E58F" sheet="1" objects="1" scenarios="1"/>
  <autoFilter ref="A1:A89"/>
  <mergeCells count="1">
    <mergeCell ref="A1:E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G393" sqref="G393"/>
    </sheetView>
  </sheetViews>
  <sheetFormatPr defaultRowHeight="15"/>
  <cols>
    <col min="1" max="1" width="11" customWidth="1"/>
    <col min="2" max="2" width="10.42578125" bestFit="1" customWidth="1"/>
    <col min="3" max="3" width="30.5703125" bestFit="1" customWidth="1"/>
    <col min="4" max="4" width="9.85546875" bestFit="1" customWidth="1"/>
  </cols>
  <sheetData>
    <row r="1" spans="1:6">
      <c r="A1" t="s">
        <v>318</v>
      </c>
      <c r="B1" t="s">
        <v>479</v>
      </c>
    </row>
    <row r="2" spans="1:6">
      <c r="A2" t="s">
        <v>320</v>
      </c>
      <c r="B2" t="s">
        <v>321</v>
      </c>
    </row>
    <row r="3" spans="1:6">
      <c r="A3" t="s">
        <v>319</v>
      </c>
      <c r="B3" t="s">
        <v>398</v>
      </c>
    </row>
    <row r="4" spans="1:6">
      <c r="A4" t="s">
        <v>2</v>
      </c>
      <c r="B4" s="13">
        <v>45210</v>
      </c>
    </row>
    <row r="6" spans="1:6">
      <c r="A6" t="s">
        <v>323</v>
      </c>
    </row>
    <row r="7" spans="1:6">
      <c r="A7" t="s">
        <v>324</v>
      </c>
      <c r="D7" s="20">
        <f>26.35+438+30-166.1-10</f>
        <v>318.25</v>
      </c>
      <c r="E7" s="20"/>
      <c r="F7" s="20"/>
    </row>
    <row r="8" spans="1:6">
      <c r="A8" t="s">
        <v>325</v>
      </c>
      <c r="B8" s="14"/>
      <c r="C8" s="14"/>
      <c r="D8" s="16">
        <f>801-10</f>
        <v>791</v>
      </c>
    </row>
    <row r="9" spans="1:6">
      <c r="B9" s="14"/>
      <c r="C9" s="14"/>
      <c r="D9" s="16">
        <f>SUM(D7:D8)</f>
        <v>1109.25</v>
      </c>
    </row>
    <row r="10" spans="1:6">
      <c r="B10" s="14"/>
      <c r="C10" s="14"/>
      <c r="D10" s="16"/>
    </row>
    <row r="11" spans="1:6">
      <c r="B11" s="14"/>
      <c r="C11" s="14"/>
      <c r="D11" s="16"/>
    </row>
    <row r="12" spans="1:6">
      <c r="B12" s="14"/>
      <c r="C12" s="14"/>
      <c r="D12" s="16"/>
    </row>
    <row r="13" spans="1:6">
      <c r="B13" s="14"/>
      <c r="C13" s="14"/>
      <c r="D13" s="16"/>
    </row>
    <row r="14" spans="1:6">
      <c r="B14" s="14"/>
      <c r="C14" s="14"/>
      <c r="D14" s="16"/>
    </row>
    <row r="15" spans="1:6">
      <c r="B15" s="14"/>
      <c r="C15" s="14"/>
      <c r="D15" s="16"/>
    </row>
    <row r="16" spans="1:6">
      <c r="B16" s="14"/>
      <c r="C16" s="14"/>
      <c r="D16" s="16"/>
    </row>
    <row r="17" spans="2:4">
      <c r="B17" s="14"/>
      <c r="C17" s="14"/>
      <c r="D17" s="16"/>
    </row>
    <row r="18" spans="2:4">
      <c r="B18" s="14"/>
      <c r="C18" s="14"/>
      <c r="D18" s="16"/>
    </row>
    <row r="19" spans="2:4">
      <c r="B19" s="14"/>
      <c r="C19" s="14"/>
      <c r="D19" s="16"/>
    </row>
    <row r="20" spans="2:4">
      <c r="B20" s="14"/>
      <c r="C20" s="14"/>
      <c r="D20" s="16"/>
    </row>
    <row r="22" spans="2:4">
      <c r="C22" s="25"/>
      <c r="D22" s="22"/>
    </row>
    <row r="23" spans="2:4">
      <c r="D23" s="20"/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7"/>
  <sheetViews>
    <sheetView topLeftCell="A65" workbookViewId="0">
      <selection activeCell="G393" sqref="G393"/>
    </sheetView>
  </sheetViews>
  <sheetFormatPr defaultRowHeight="15"/>
  <cols>
    <col min="1" max="1" width="6.42578125" customWidth="1"/>
    <col min="2" max="2" width="27.85546875" customWidth="1"/>
    <col min="3" max="3" width="14.5703125" customWidth="1"/>
    <col min="4" max="4" width="11.5703125" style="24" bestFit="1" customWidth="1"/>
    <col min="5" max="5" width="15" bestFit="1" customWidth="1"/>
    <col min="6" max="6" width="23.28515625" bestFit="1" customWidth="1"/>
    <col min="7" max="7" width="13.28515625" bestFit="1" customWidth="1"/>
    <col min="8" max="8" width="12.42578125" bestFit="1" customWidth="1"/>
    <col min="9" max="9" width="29.140625" bestFit="1" customWidth="1"/>
  </cols>
  <sheetData>
    <row r="1" spans="1:9">
      <c r="A1" t="s">
        <v>318</v>
      </c>
      <c r="B1" t="s">
        <v>626</v>
      </c>
    </row>
    <row r="2" spans="1:9">
      <c r="A2" t="s">
        <v>320</v>
      </c>
      <c r="B2" t="s">
        <v>625</v>
      </c>
    </row>
    <row r="3" spans="1:9">
      <c r="A3" t="s">
        <v>319</v>
      </c>
      <c r="B3" t="s">
        <v>626</v>
      </c>
    </row>
    <row r="4" spans="1:9">
      <c r="A4" t="s">
        <v>2</v>
      </c>
      <c r="B4" s="13" t="s">
        <v>627</v>
      </c>
    </row>
    <row r="6" spans="1:9">
      <c r="A6" s="78" t="s">
        <v>628</v>
      </c>
      <c r="B6" s="79" t="s">
        <v>629</v>
      </c>
      <c r="C6" s="79" t="s">
        <v>630</v>
      </c>
      <c r="D6" s="98" t="s">
        <v>109</v>
      </c>
      <c r="E6" s="79" t="s">
        <v>631</v>
      </c>
      <c r="F6" s="79" t="s">
        <v>632</v>
      </c>
      <c r="G6" s="80" t="s">
        <v>633</v>
      </c>
      <c r="H6" s="81" t="s">
        <v>634</v>
      </c>
      <c r="I6" s="81" t="s">
        <v>635</v>
      </c>
    </row>
    <row r="7" spans="1:9">
      <c r="A7" s="82">
        <v>1</v>
      </c>
      <c r="B7" s="83" t="s">
        <v>636</v>
      </c>
      <c r="C7" s="83">
        <v>19992622082</v>
      </c>
      <c r="D7" s="99">
        <v>50</v>
      </c>
      <c r="E7" s="84">
        <v>45220</v>
      </c>
      <c r="F7" s="83" t="s">
        <v>637</v>
      </c>
      <c r="G7" s="85" t="s">
        <v>638</v>
      </c>
      <c r="H7" s="86" t="s">
        <v>639</v>
      </c>
      <c r="I7" s="87" t="s">
        <v>640</v>
      </c>
    </row>
    <row r="8" spans="1:9">
      <c r="A8" s="82">
        <v>2</v>
      </c>
      <c r="B8" s="83" t="s">
        <v>641</v>
      </c>
      <c r="C8" s="83">
        <v>19981350448</v>
      </c>
      <c r="D8" s="99">
        <v>50</v>
      </c>
      <c r="E8" s="84">
        <v>45220</v>
      </c>
      <c r="F8" s="83" t="s">
        <v>642</v>
      </c>
      <c r="G8" s="85" t="s">
        <v>643</v>
      </c>
      <c r="H8" s="85" t="s">
        <v>644</v>
      </c>
      <c r="I8" s="87" t="s">
        <v>645</v>
      </c>
    </row>
    <row r="9" spans="1:9">
      <c r="A9" s="88">
        <v>3</v>
      </c>
      <c r="B9" s="83" t="s">
        <v>641</v>
      </c>
      <c r="C9" s="83">
        <v>19981350448</v>
      </c>
      <c r="D9" s="99">
        <v>50</v>
      </c>
      <c r="E9" s="84">
        <v>45220</v>
      </c>
      <c r="F9" s="83" t="s">
        <v>642</v>
      </c>
      <c r="G9" s="85" t="s">
        <v>643</v>
      </c>
      <c r="H9" s="85" t="s">
        <v>644</v>
      </c>
      <c r="I9" s="87" t="s">
        <v>645</v>
      </c>
    </row>
    <row r="10" spans="1:9">
      <c r="A10" s="82">
        <v>4</v>
      </c>
      <c r="B10" s="83" t="s">
        <v>646</v>
      </c>
      <c r="C10" s="83">
        <v>19992023330</v>
      </c>
      <c r="D10" s="99">
        <v>50</v>
      </c>
      <c r="E10" s="84">
        <v>45221</v>
      </c>
      <c r="F10" s="83" t="s">
        <v>642</v>
      </c>
      <c r="G10" s="85" t="s">
        <v>643</v>
      </c>
      <c r="H10" s="85" t="s">
        <v>644</v>
      </c>
      <c r="I10" s="87" t="s">
        <v>647</v>
      </c>
    </row>
    <row r="11" spans="1:9">
      <c r="A11" s="82">
        <v>5</v>
      </c>
      <c r="B11" s="83" t="s">
        <v>646</v>
      </c>
      <c r="C11" s="83">
        <v>19992023330</v>
      </c>
      <c r="D11" s="99">
        <v>50</v>
      </c>
      <c r="E11" s="84">
        <v>45221</v>
      </c>
      <c r="F11" s="83" t="s">
        <v>642</v>
      </c>
      <c r="G11" s="85" t="s">
        <v>643</v>
      </c>
      <c r="H11" s="85" t="s">
        <v>644</v>
      </c>
      <c r="I11" s="87" t="s">
        <v>647</v>
      </c>
    </row>
    <row r="12" spans="1:9">
      <c r="A12" s="82">
        <v>6</v>
      </c>
      <c r="B12" s="83" t="s">
        <v>648</v>
      </c>
      <c r="C12" s="83" t="s">
        <v>649</v>
      </c>
      <c r="D12" s="99">
        <v>50</v>
      </c>
      <c r="E12" s="84">
        <v>45221</v>
      </c>
      <c r="F12" s="83" t="s">
        <v>637</v>
      </c>
      <c r="G12" s="85" t="s">
        <v>638</v>
      </c>
      <c r="H12" s="86" t="s">
        <v>639</v>
      </c>
      <c r="I12" s="87" t="s">
        <v>650</v>
      </c>
    </row>
    <row r="13" spans="1:9">
      <c r="A13" s="82">
        <v>7</v>
      </c>
      <c r="B13" s="83" t="s">
        <v>651</v>
      </c>
      <c r="C13" s="83">
        <v>19992622082</v>
      </c>
      <c r="D13" s="99">
        <v>50</v>
      </c>
      <c r="E13" s="84">
        <v>45221</v>
      </c>
      <c r="F13" s="83" t="s">
        <v>637</v>
      </c>
      <c r="G13" s="85" t="s">
        <v>638</v>
      </c>
      <c r="H13" s="86" t="s">
        <v>639</v>
      </c>
      <c r="I13" s="89" t="s">
        <v>652</v>
      </c>
    </row>
    <row r="14" spans="1:9">
      <c r="A14" s="82">
        <v>8</v>
      </c>
      <c r="B14" s="83" t="s">
        <v>653</v>
      </c>
      <c r="C14" s="83">
        <v>19992622082</v>
      </c>
      <c r="D14" s="99">
        <v>50</v>
      </c>
      <c r="E14" s="84">
        <v>45221</v>
      </c>
      <c r="F14" s="83" t="s">
        <v>637</v>
      </c>
      <c r="G14" s="85" t="s">
        <v>638</v>
      </c>
      <c r="H14" s="86" t="s">
        <v>639</v>
      </c>
      <c r="I14" s="87" t="s">
        <v>652</v>
      </c>
    </row>
    <row r="15" spans="1:9">
      <c r="A15" s="82">
        <v>9</v>
      </c>
      <c r="B15" s="83" t="s">
        <v>654</v>
      </c>
      <c r="C15" s="83" t="s">
        <v>655</v>
      </c>
      <c r="D15" s="99">
        <v>50</v>
      </c>
      <c r="E15" s="84">
        <v>45221</v>
      </c>
      <c r="F15" s="83" t="s">
        <v>642</v>
      </c>
      <c r="G15" s="85" t="s">
        <v>643</v>
      </c>
      <c r="H15" s="85" t="s">
        <v>644</v>
      </c>
      <c r="I15" s="87" t="s">
        <v>656</v>
      </c>
    </row>
    <row r="16" spans="1:9">
      <c r="A16" s="82">
        <v>10</v>
      </c>
      <c r="B16" s="83" t="s">
        <v>654</v>
      </c>
      <c r="C16" s="83" t="s">
        <v>655</v>
      </c>
      <c r="D16" s="99">
        <v>50</v>
      </c>
      <c r="E16" s="84">
        <v>45221</v>
      </c>
      <c r="F16" s="83" t="s">
        <v>642</v>
      </c>
      <c r="G16" s="85" t="s">
        <v>643</v>
      </c>
      <c r="H16" s="85" t="s">
        <v>644</v>
      </c>
      <c r="I16" s="87" t="s">
        <v>656</v>
      </c>
    </row>
    <row r="17" spans="1:9">
      <c r="A17" s="82">
        <v>11</v>
      </c>
      <c r="B17" s="83" t="s">
        <v>654</v>
      </c>
      <c r="C17" s="83" t="s">
        <v>655</v>
      </c>
      <c r="D17" s="99">
        <v>50</v>
      </c>
      <c r="E17" s="84">
        <v>45221</v>
      </c>
      <c r="F17" s="83" t="s">
        <v>642</v>
      </c>
      <c r="G17" s="85" t="s">
        <v>643</v>
      </c>
      <c r="H17" s="85" t="s">
        <v>644</v>
      </c>
      <c r="I17" s="87" t="s">
        <v>656</v>
      </c>
    </row>
    <row r="18" spans="1:9">
      <c r="A18" s="82">
        <v>12</v>
      </c>
      <c r="B18" s="83" t="s">
        <v>654</v>
      </c>
      <c r="C18" s="83" t="s">
        <v>655</v>
      </c>
      <c r="D18" s="99">
        <v>50</v>
      </c>
      <c r="E18" s="84">
        <v>45221</v>
      </c>
      <c r="F18" s="83" t="s">
        <v>642</v>
      </c>
      <c r="G18" s="85" t="s">
        <v>643</v>
      </c>
      <c r="H18" s="85" t="s">
        <v>644</v>
      </c>
      <c r="I18" s="87" t="s">
        <v>656</v>
      </c>
    </row>
    <row r="19" spans="1:9">
      <c r="A19" s="82">
        <v>13</v>
      </c>
      <c r="B19" s="83" t="s">
        <v>657</v>
      </c>
      <c r="C19" s="83" t="s">
        <v>658</v>
      </c>
      <c r="D19" s="99">
        <v>50</v>
      </c>
      <c r="E19" s="84">
        <v>45221</v>
      </c>
      <c r="F19" s="83" t="s">
        <v>642</v>
      </c>
      <c r="G19" s="85" t="s">
        <v>643</v>
      </c>
      <c r="H19" s="85" t="s">
        <v>644</v>
      </c>
      <c r="I19" s="87" t="s">
        <v>647</v>
      </c>
    </row>
    <row r="20" spans="1:9">
      <c r="A20" s="82">
        <v>14</v>
      </c>
      <c r="B20" s="83" t="s">
        <v>659</v>
      </c>
      <c r="C20" s="83" t="s">
        <v>660</v>
      </c>
      <c r="D20" s="99">
        <v>50</v>
      </c>
      <c r="E20" s="84">
        <v>45221</v>
      </c>
      <c r="F20" s="83" t="s">
        <v>642</v>
      </c>
      <c r="G20" s="85" t="s">
        <v>643</v>
      </c>
      <c r="H20" s="85" t="s">
        <v>644</v>
      </c>
      <c r="I20" s="87" t="s">
        <v>661</v>
      </c>
    </row>
    <row r="21" spans="1:9">
      <c r="A21" s="82">
        <v>15</v>
      </c>
      <c r="B21" s="83" t="s">
        <v>659</v>
      </c>
      <c r="C21" s="83" t="s">
        <v>660</v>
      </c>
      <c r="D21" s="99">
        <v>50</v>
      </c>
      <c r="E21" s="84">
        <v>45221</v>
      </c>
      <c r="F21" s="83" t="s">
        <v>642</v>
      </c>
      <c r="G21" s="85" t="s">
        <v>643</v>
      </c>
      <c r="H21" s="85" t="s">
        <v>644</v>
      </c>
      <c r="I21" s="87" t="s">
        <v>661</v>
      </c>
    </row>
    <row r="22" spans="1:9">
      <c r="A22" s="82">
        <v>16</v>
      </c>
      <c r="B22" s="83" t="s">
        <v>662</v>
      </c>
      <c r="C22" s="83">
        <v>19996016389</v>
      </c>
      <c r="D22" s="99">
        <v>50</v>
      </c>
      <c r="E22" s="84">
        <v>45222</v>
      </c>
      <c r="F22" s="83" t="s">
        <v>637</v>
      </c>
      <c r="G22" s="85" t="s">
        <v>638</v>
      </c>
      <c r="H22" s="86" t="s">
        <v>639</v>
      </c>
      <c r="I22" s="87" t="s">
        <v>663</v>
      </c>
    </row>
    <row r="23" spans="1:9">
      <c r="A23" s="82">
        <v>17</v>
      </c>
      <c r="B23" s="83" t="s">
        <v>664</v>
      </c>
      <c r="C23" s="83" t="s">
        <v>665</v>
      </c>
      <c r="D23" s="99">
        <v>50</v>
      </c>
      <c r="E23" s="84">
        <v>45222</v>
      </c>
      <c r="F23" s="83" t="s">
        <v>666</v>
      </c>
      <c r="G23" s="85" t="s">
        <v>643</v>
      </c>
      <c r="H23" s="90" t="s">
        <v>667</v>
      </c>
      <c r="I23" s="87" t="s">
        <v>668</v>
      </c>
    </row>
    <row r="24" spans="1:9">
      <c r="A24" s="82">
        <v>18</v>
      </c>
      <c r="B24" s="83" t="s">
        <v>669</v>
      </c>
      <c r="C24" s="83" t="s">
        <v>665</v>
      </c>
      <c r="D24" s="99">
        <v>50</v>
      </c>
      <c r="E24" s="84">
        <v>45222</v>
      </c>
      <c r="F24" s="83" t="s">
        <v>666</v>
      </c>
      <c r="G24" s="85" t="s">
        <v>643</v>
      </c>
      <c r="H24" s="90" t="s">
        <v>667</v>
      </c>
      <c r="I24" s="87" t="s">
        <v>668</v>
      </c>
    </row>
    <row r="25" spans="1:9">
      <c r="A25" s="82">
        <v>19</v>
      </c>
      <c r="B25" s="83" t="s">
        <v>670</v>
      </c>
      <c r="C25" s="83" t="s">
        <v>665</v>
      </c>
      <c r="D25" s="99">
        <v>50</v>
      </c>
      <c r="E25" s="84">
        <v>45222</v>
      </c>
      <c r="F25" s="83" t="s">
        <v>666</v>
      </c>
      <c r="G25" s="85" t="s">
        <v>643</v>
      </c>
      <c r="H25" s="90" t="s">
        <v>667</v>
      </c>
      <c r="I25" s="87" t="s">
        <v>668</v>
      </c>
    </row>
    <row r="26" spans="1:9">
      <c r="A26" s="82">
        <v>20</v>
      </c>
      <c r="B26" s="83" t="s">
        <v>671</v>
      </c>
      <c r="C26" s="83" t="s">
        <v>672</v>
      </c>
      <c r="D26" s="99">
        <v>50</v>
      </c>
      <c r="E26" s="84">
        <v>45224</v>
      </c>
      <c r="F26" s="83" t="s">
        <v>673</v>
      </c>
      <c r="G26" s="85" t="s">
        <v>643</v>
      </c>
      <c r="H26" s="90" t="s">
        <v>674</v>
      </c>
      <c r="I26" s="87" t="s">
        <v>675</v>
      </c>
    </row>
    <row r="27" spans="1:9">
      <c r="A27" s="82">
        <v>21</v>
      </c>
      <c r="B27" s="83" t="s">
        <v>671</v>
      </c>
      <c r="C27" s="83" t="s">
        <v>672</v>
      </c>
      <c r="D27" s="99">
        <v>50</v>
      </c>
      <c r="E27" s="84">
        <v>45224</v>
      </c>
      <c r="F27" s="83" t="s">
        <v>673</v>
      </c>
      <c r="G27" s="85" t="s">
        <v>643</v>
      </c>
      <c r="H27" s="90" t="s">
        <v>674</v>
      </c>
      <c r="I27" s="87" t="s">
        <v>675</v>
      </c>
    </row>
    <row r="28" spans="1:9">
      <c r="A28" s="82">
        <v>22</v>
      </c>
      <c r="B28" s="83" t="s">
        <v>671</v>
      </c>
      <c r="C28" s="83" t="s">
        <v>672</v>
      </c>
      <c r="D28" s="99">
        <v>50</v>
      </c>
      <c r="E28" s="84">
        <v>45224</v>
      </c>
      <c r="F28" s="83" t="s">
        <v>673</v>
      </c>
      <c r="G28" s="85" t="s">
        <v>643</v>
      </c>
      <c r="H28" s="90" t="s">
        <v>674</v>
      </c>
      <c r="I28" s="87" t="s">
        <v>675</v>
      </c>
    </row>
    <row r="29" spans="1:9">
      <c r="A29" s="82">
        <v>23</v>
      </c>
      <c r="B29" s="83" t="s">
        <v>676</v>
      </c>
      <c r="C29" s="83">
        <v>19991168471</v>
      </c>
      <c r="D29" s="99">
        <v>50</v>
      </c>
      <c r="E29" s="84">
        <v>45224</v>
      </c>
      <c r="F29" s="83" t="s">
        <v>677</v>
      </c>
      <c r="G29" s="85" t="s">
        <v>643</v>
      </c>
      <c r="H29" s="91" t="s">
        <v>678</v>
      </c>
      <c r="I29" s="87" t="s">
        <v>679</v>
      </c>
    </row>
    <row r="30" spans="1:9">
      <c r="A30" s="82">
        <v>24</v>
      </c>
      <c r="B30" s="83" t="s">
        <v>676</v>
      </c>
      <c r="C30" s="83">
        <v>19991168471</v>
      </c>
      <c r="D30" s="99">
        <v>50</v>
      </c>
      <c r="E30" s="84">
        <v>45224</v>
      </c>
      <c r="F30" s="83" t="s">
        <v>677</v>
      </c>
      <c r="G30" s="85" t="s">
        <v>643</v>
      </c>
      <c r="H30" s="91" t="s">
        <v>678</v>
      </c>
      <c r="I30" s="87" t="s">
        <v>679</v>
      </c>
    </row>
    <row r="31" spans="1:9">
      <c r="A31" s="82">
        <v>25</v>
      </c>
      <c r="B31" s="83" t="s">
        <v>680</v>
      </c>
      <c r="C31" s="83">
        <v>19997795777</v>
      </c>
      <c r="D31" s="99">
        <v>50</v>
      </c>
      <c r="E31" s="84">
        <v>45224</v>
      </c>
      <c r="F31" s="83" t="s">
        <v>637</v>
      </c>
      <c r="G31" s="85" t="s">
        <v>638</v>
      </c>
      <c r="H31" s="86" t="s">
        <v>639</v>
      </c>
      <c r="I31" s="87" t="s">
        <v>681</v>
      </c>
    </row>
    <row r="32" spans="1:9">
      <c r="A32" s="82">
        <v>26</v>
      </c>
      <c r="B32" s="83" t="s">
        <v>682</v>
      </c>
      <c r="C32" s="83">
        <v>19994317420</v>
      </c>
      <c r="D32" s="99">
        <v>50</v>
      </c>
      <c r="E32" s="84">
        <v>45225</v>
      </c>
      <c r="F32" s="83" t="s">
        <v>683</v>
      </c>
      <c r="G32" s="85" t="s">
        <v>643</v>
      </c>
      <c r="H32" s="91" t="s">
        <v>684</v>
      </c>
      <c r="I32" s="87" t="s">
        <v>685</v>
      </c>
    </row>
    <row r="33" spans="1:9">
      <c r="A33" s="82">
        <v>27</v>
      </c>
      <c r="B33" s="83" t="s">
        <v>682</v>
      </c>
      <c r="C33" s="83">
        <v>19994317420</v>
      </c>
      <c r="D33" s="99">
        <v>50</v>
      </c>
      <c r="E33" s="84">
        <v>45225</v>
      </c>
      <c r="F33" s="83" t="s">
        <v>683</v>
      </c>
      <c r="G33" s="85" t="s">
        <v>643</v>
      </c>
      <c r="H33" s="91" t="s">
        <v>684</v>
      </c>
      <c r="I33" s="87" t="s">
        <v>685</v>
      </c>
    </row>
    <row r="34" spans="1:9">
      <c r="A34" s="82">
        <v>28</v>
      </c>
      <c r="B34" s="83" t="s">
        <v>682</v>
      </c>
      <c r="C34" s="83">
        <v>19994317420</v>
      </c>
      <c r="D34" s="99">
        <v>50</v>
      </c>
      <c r="E34" s="84">
        <v>45225</v>
      </c>
      <c r="F34" s="83" t="s">
        <v>683</v>
      </c>
      <c r="G34" s="85" t="s">
        <v>643</v>
      </c>
      <c r="H34" s="91" t="s">
        <v>684</v>
      </c>
      <c r="I34" s="87" t="s">
        <v>685</v>
      </c>
    </row>
    <row r="35" spans="1:9">
      <c r="A35" s="82">
        <v>29</v>
      </c>
      <c r="B35" s="83" t="s">
        <v>686</v>
      </c>
      <c r="C35" s="83" t="s">
        <v>687</v>
      </c>
      <c r="D35" s="99">
        <v>50</v>
      </c>
      <c r="E35" s="84">
        <v>45225</v>
      </c>
      <c r="F35" s="83" t="s">
        <v>688</v>
      </c>
      <c r="G35" s="85" t="s">
        <v>689</v>
      </c>
      <c r="H35" s="83" t="s">
        <v>690</v>
      </c>
      <c r="I35" s="87" t="s">
        <v>691</v>
      </c>
    </row>
    <row r="36" spans="1:9">
      <c r="A36" s="82">
        <v>30</v>
      </c>
      <c r="B36" s="83" t="s">
        <v>692</v>
      </c>
      <c r="C36" s="83">
        <v>19996885077</v>
      </c>
      <c r="D36" s="99">
        <v>50</v>
      </c>
      <c r="E36" s="84">
        <v>45225</v>
      </c>
      <c r="F36" s="83" t="s">
        <v>637</v>
      </c>
      <c r="G36" s="85" t="s">
        <v>638</v>
      </c>
      <c r="H36" s="86" t="s">
        <v>639</v>
      </c>
      <c r="I36" s="87" t="s">
        <v>693</v>
      </c>
    </row>
    <row r="37" spans="1:9">
      <c r="A37" s="82">
        <v>31</v>
      </c>
      <c r="B37" s="83" t="s">
        <v>694</v>
      </c>
      <c r="C37" s="83">
        <v>19971618208</v>
      </c>
      <c r="D37" s="99">
        <v>50</v>
      </c>
      <c r="E37" s="84">
        <v>45225</v>
      </c>
      <c r="F37" s="83" t="s">
        <v>695</v>
      </c>
      <c r="G37" s="85" t="s">
        <v>643</v>
      </c>
      <c r="H37" s="91" t="s">
        <v>696</v>
      </c>
      <c r="I37" s="87" t="s">
        <v>697</v>
      </c>
    </row>
    <row r="38" spans="1:9">
      <c r="A38" s="82">
        <v>32</v>
      </c>
      <c r="B38" s="83" t="s">
        <v>694</v>
      </c>
      <c r="C38" s="83">
        <v>19971618208</v>
      </c>
      <c r="D38" s="99">
        <v>50</v>
      </c>
      <c r="E38" s="84">
        <v>45225</v>
      </c>
      <c r="F38" s="83" t="s">
        <v>695</v>
      </c>
      <c r="G38" s="85" t="s">
        <v>643</v>
      </c>
      <c r="H38" s="91" t="s">
        <v>696</v>
      </c>
      <c r="I38" s="87" t="s">
        <v>697</v>
      </c>
    </row>
    <row r="39" spans="1:9">
      <c r="A39" s="82">
        <v>33</v>
      </c>
      <c r="B39" s="83" t="s">
        <v>698</v>
      </c>
      <c r="C39" s="83">
        <v>19996277004</v>
      </c>
      <c r="D39" s="99">
        <v>50</v>
      </c>
      <c r="E39" s="84">
        <v>45226</v>
      </c>
      <c r="F39" s="83" t="s">
        <v>699</v>
      </c>
      <c r="G39" s="85" t="s">
        <v>638</v>
      </c>
      <c r="H39" s="91" t="s">
        <v>700</v>
      </c>
      <c r="I39" s="87" t="s">
        <v>701</v>
      </c>
    </row>
    <row r="40" spans="1:9">
      <c r="A40" s="82">
        <v>34</v>
      </c>
      <c r="B40" s="83" t="s">
        <v>702</v>
      </c>
      <c r="C40" s="83">
        <v>19996277004</v>
      </c>
      <c r="D40" s="99">
        <v>50</v>
      </c>
      <c r="E40" s="84">
        <v>45226</v>
      </c>
      <c r="F40" s="83" t="s">
        <v>699</v>
      </c>
      <c r="G40" s="85" t="s">
        <v>638</v>
      </c>
      <c r="H40" s="91" t="s">
        <v>700</v>
      </c>
      <c r="I40" s="87" t="s">
        <v>703</v>
      </c>
    </row>
    <row r="41" spans="1:9">
      <c r="A41" s="82">
        <v>35</v>
      </c>
      <c r="B41" s="83" t="s">
        <v>704</v>
      </c>
      <c r="C41" s="83">
        <v>19996277004</v>
      </c>
      <c r="D41" s="99">
        <v>50</v>
      </c>
      <c r="E41" s="84">
        <v>45226</v>
      </c>
      <c r="F41" s="83" t="s">
        <v>699</v>
      </c>
      <c r="G41" s="85" t="s">
        <v>638</v>
      </c>
      <c r="H41" s="91" t="s">
        <v>700</v>
      </c>
      <c r="I41" s="87" t="s">
        <v>705</v>
      </c>
    </row>
    <row r="42" spans="1:9">
      <c r="A42" s="82">
        <v>36</v>
      </c>
      <c r="B42" s="83" t="s">
        <v>706</v>
      </c>
      <c r="C42" s="83" t="s">
        <v>707</v>
      </c>
      <c r="D42" s="99">
        <v>50</v>
      </c>
      <c r="E42" s="84">
        <v>45226</v>
      </c>
      <c r="F42" s="83" t="s">
        <v>688</v>
      </c>
      <c r="G42" s="85" t="s">
        <v>689</v>
      </c>
      <c r="H42" s="83" t="s">
        <v>690</v>
      </c>
      <c r="I42" s="87" t="s">
        <v>708</v>
      </c>
    </row>
    <row r="43" spans="1:9">
      <c r="A43" s="82">
        <v>37</v>
      </c>
      <c r="B43" s="83" t="s">
        <v>709</v>
      </c>
      <c r="C43" s="83">
        <v>19991107670</v>
      </c>
      <c r="D43" s="99">
        <v>50</v>
      </c>
      <c r="E43" s="84">
        <v>45227</v>
      </c>
      <c r="F43" s="83" t="s">
        <v>710</v>
      </c>
      <c r="G43" s="85" t="s">
        <v>638</v>
      </c>
      <c r="H43" s="91" t="s">
        <v>711</v>
      </c>
      <c r="I43" s="87" t="s">
        <v>712</v>
      </c>
    </row>
    <row r="44" spans="1:9">
      <c r="A44" s="82">
        <v>38</v>
      </c>
      <c r="B44" s="83" t="s">
        <v>709</v>
      </c>
      <c r="C44" s="83">
        <v>19991107670</v>
      </c>
      <c r="D44" s="99">
        <v>50</v>
      </c>
      <c r="E44" s="84">
        <v>45227</v>
      </c>
      <c r="F44" s="83" t="s">
        <v>710</v>
      </c>
      <c r="G44" s="85" t="s">
        <v>638</v>
      </c>
      <c r="H44" s="91" t="s">
        <v>711</v>
      </c>
      <c r="I44" s="87" t="s">
        <v>712</v>
      </c>
    </row>
    <row r="45" spans="1:9">
      <c r="A45" s="82">
        <v>39</v>
      </c>
      <c r="B45" s="83" t="s">
        <v>709</v>
      </c>
      <c r="C45" s="83">
        <v>19991107670</v>
      </c>
      <c r="D45" s="99">
        <v>50</v>
      </c>
      <c r="E45" s="84">
        <v>45227</v>
      </c>
      <c r="F45" s="83" t="s">
        <v>710</v>
      </c>
      <c r="G45" s="85" t="s">
        <v>638</v>
      </c>
      <c r="H45" s="91" t="s">
        <v>711</v>
      </c>
      <c r="I45" s="87" t="s">
        <v>712</v>
      </c>
    </row>
    <row r="46" spans="1:9">
      <c r="A46" s="82">
        <v>40</v>
      </c>
      <c r="B46" s="83" t="s">
        <v>713</v>
      </c>
      <c r="C46" s="83">
        <v>19998835354</v>
      </c>
      <c r="D46" s="99">
        <v>50</v>
      </c>
      <c r="E46" s="84">
        <v>45227</v>
      </c>
      <c r="F46" s="83" t="s">
        <v>714</v>
      </c>
      <c r="G46" s="85" t="s">
        <v>638</v>
      </c>
      <c r="H46" s="91" t="s">
        <v>715</v>
      </c>
      <c r="I46" s="87" t="s">
        <v>716</v>
      </c>
    </row>
    <row r="47" spans="1:9">
      <c r="A47" s="82">
        <v>41</v>
      </c>
      <c r="B47" s="83" t="s">
        <v>713</v>
      </c>
      <c r="C47" s="83">
        <v>19998835354</v>
      </c>
      <c r="D47" s="99">
        <v>50</v>
      </c>
      <c r="E47" s="84">
        <v>45227</v>
      </c>
      <c r="F47" s="83" t="s">
        <v>714</v>
      </c>
      <c r="G47" s="85" t="s">
        <v>638</v>
      </c>
      <c r="H47" s="91" t="s">
        <v>715</v>
      </c>
      <c r="I47" s="87" t="s">
        <v>716</v>
      </c>
    </row>
    <row r="48" spans="1:9">
      <c r="A48" s="82">
        <v>42</v>
      </c>
      <c r="B48" s="83" t="s">
        <v>717</v>
      </c>
      <c r="C48" s="83">
        <v>19998835354</v>
      </c>
      <c r="D48" s="99">
        <v>50</v>
      </c>
      <c r="E48" s="84">
        <v>45227</v>
      </c>
      <c r="F48" s="83" t="s">
        <v>714</v>
      </c>
      <c r="G48" s="85" t="s">
        <v>638</v>
      </c>
      <c r="H48" s="91" t="s">
        <v>715</v>
      </c>
      <c r="I48" s="87" t="s">
        <v>716</v>
      </c>
    </row>
    <row r="49" spans="1:9">
      <c r="A49" s="92">
        <v>43</v>
      </c>
      <c r="B49" s="93" t="s">
        <v>718</v>
      </c>
      <c r="C49" s="93">
        <v>19991199968</v>
      </c>
      <c r="D49" s="99">
        <v>50</v>
      </c>
      <c r="E49" s="94">
        <v>45228</v>
      </c>
      <c r="F49" s="93" t="s">
        <v>719</v>
      </c>
      <c r="G49" s="95" t="s">
        <v>720</v>
      </c>
      <c r="H49" s="91" t="s">
        <v>696</v>
      </c>
      <c r="I49" s="87" t="s">
        <v>721</v>
      </c>
    </row>
    <row r="50" spans="1:9">
      <c r="A50" s="92">
        <v>44</v>
      </c>
      <c r="B50" s="93" t="s">
        <v>718</v>
      </c>
      <c r="C50" s="93">
        <v>19991199068</v>
      </c>
      <c r="D50" s="99">
        <v>50</v>
      </c>
      <c r="E50" s="94">
        <v>45228</v>
      </c>
      <c r="F50" s="93" t="s">
        <v>719</v>
      </c>
      <c r="G50" s="95" t="s">
        <v>720</v>
      </c>
      <c r="H50" s="91" t="s">
        <v>696</v>
      </c>
      <c r="I50" s="87" t="s">
        <v>721</v>
      </c>
    </row>
    <row r="51" spans="1:9">
      <c r="A51" s="92">
        <v>45</v>
      </c>
      <c r="B51" s="93" t="s">
        <v>718</v>
      </c>
      <c r="C51" s="93">
        <v>19991199068</v>
      </c>
      <c r="D51" s="99">
        <v>50</v>
      </c>
      <c r="E51" s="94">
        <v>45228</v>
      </c>
      <c r="F51" s="93" t="s">
        <v>719</v>
      </c>
      <c r="G51" s="95" t="s">
        <v>720</v>
      </c>
      <c r="H51" s="91" t="s">
        <v>696</v>
      </c>
      <c r="I51" s="87" t="s">
        <v>721</v>
      </c>
    </row>
    <row r="52" spans="1:9">
      <c r="A52" s="92">
        <v>46</v>
      </c>
      <c r="B52" s="93" t="s">
        <v>722</v>
      </c>
      <c r="C52" s="93">
        <v>1998185676</v>
      </c>
      <c r="D52" s="99">
        <v>50</v>
      </c>
      <c r="E52" s="94">
        <v>45225</v>
      </c>
      <c r="F52" s="93" t="s">
        <v>723</v>
      </c>
      <c r="G52" s="95" t="s">
        <v>643</v>
      </c>
      <c r="H52" s="91" t="s">
        <v>724</v>
      </c>
      <c r="I52" s="87" t="s">
        <v>725</v>
      </c>
    </row>
    <row r="53" spans="1:9">
      <c r="A53" s="92">
        <v>47</v>
      </c>
      <c r="B53" s="93" t="s">
        <v>722</v>
      </c>
      <c r="C53" s="93">
        <v>1998185676</v>
      </c>
      <c r="D53" s="99">
        <v>50</v>
      </c>
      <c r="E53" s="94">
        <v>45225</v>
      </c>
      <c r="F53" s="93" t="s">
        <v>723</v>
      </c>
      <c r="G53" s="95" t="s">
        <v>643</v>
      </c>
      <c r="H53" s="91" t="s">
        <v>724</v>
      </c>
      <c r="I53" s="87" t="s">
        <v>725</v>
      </c>
    </row>
    <row r="54" spans="1:9">
      <c r="A54" s="92">
        <v>48</v>
      </c>
      <c r="B54" s="93" t="s">
        <v>722</v>
      </c>
      <c r="C54" s="93">
        <v>1998185676</v>
      </c>
      <c r="D54" s="99">
        <v>50</v>
      </c>
      <c r="E54" s="94">
        <v>45225</v>
      </c>
      <c r="F54" s="93" t="s">
        <v>723</v>
      </c>
      <c r="G54" s="95" t="s">
        <v>643</v>
      </c>
      <c r="H54" s="91" t="s">
        <v>724</v>
      </c>
      <c r="I54" s="87" t="s">
        <v>725</v>
      </c>
    </row>
    <row r="55" spans="1:9">
      <c r="A55" s="92">
        <v>49</v>
      </c>
      <c r="B55" s="93" t="s">
        <v>726</v>
      </c>
      <c r="C55" s="96"/>
      <c r="D55" s="99">
        <v>50</v>
      </c>
      <c r="E55" s="94">
        <v>45229</v>
      </c>
      <c r="F55" s="93" t="s">
        <v>695</v>
      </c>
      <c r="G55" s="95" t="s">
        <v>643</v>
      </c>
      <c r="H55" s="91" t="s">
        <v>696</v>
      </c>
      <c r="I55" s="87" t="s">
        <v>727</v>
      </c>
    </row>
    <row r="56" spans="1:9">
      <c r="A56" s="92">
        <v>50</v>
      </c>
      <c r="B56" s="93" t="s">
        <v>726</v>
      </c>
      <c r="C56" s="96"/>
      <c r="D56" s="99">
        <v>50</v>
      </c>
      <c r="E56" s="94">
        <v>45229</v>
      </c>
      <c r="F56" s="93" t="s">
        <v>695</v>
      </c>
      <c r="G56" s="95" t="s">
        <v>643</v>
      </c>
      <c r="H56" s="91" t="s">
        <v>696</v>
      </c>
      <c r="I56" s="87" t="s">
        <v>727</v>
      </c>
    </row>
    <row r="57" spans="1:9">
      <c r="A57" s="92">
        <v>51</v>
      </c>
      <c r="B57" s="93" t="s">
        <v>728</v>
      </c>
      <c r="C57" s="93">
        <v>19991569734</v>
      </c>
      <c r="D57" s="99">
        <v>50</v>
      </c>
      <c r="E57" s="94">
        <v>45229</v>
      </c>
      <c r="F57" s="93" t="s">
        <v>637</v>
      </c>
      <c r="G57" s="95" t="s">
        <v>638</v>
      </c>
      <c r="H57" s="91"/>
      <c r="I57" s="97" t="s">
        <v>729</v>
      </c>
    </row>
    <row r="58" spans="1:9">
      <c r="A58" s="92">
        <v>52</v>
      </c>
      <c r="B58" s="93" t="s">
        <v>728</v>
      </c>
      <c r="C58" s="93">
        <v>19991569734</v>
      </c>
      <c r="D58" s="99">
        <v>50</v>
      </c>
      <c r="E58" s="94">
        <v>45229</v>
      </c>
      <c r="F58" s="93" t="s">
        <v>637</v>
      </c>
      <c r="G58" s="95" t="s">
        <v>638</v>
      </c>
      <c r="H58" s="91"/>
      <c r="I58" s="97" t="s">
        <v>729</v>
      </c>
    </row>
    <row r="59" spans="1:9">
      <c r="A59" s="92">
        <v>53</v>
      </c>
      <c r="B59" s="93" t="s">
        <v>728</v>
      </c>
      <c r="C59" s="93">
        <v>19991569734</v>
      </c>
      <c r="D59" s="99">
        <v>50</v>
      </c>
      <c r="E59" s="94">
        <v>45229</v>
      </c>
      <c r="F59" s="93" t="s">
        <v>637</v>
      </c>
      <c r="G59" s="95" t="s">
        <v>638</v>
      </c>
      <c r="H59" s="91"/>
      <c r="I59" s="97" t="s">
        <v>729</v>
      </c>
    </row>
    <row r="60" spans="1:9">
      <c r="A60" s="92">
        <v>54</v>
      </c>
      <c r="B60" s="93" t="s">
        <v>728</v>
      </c>
      <c r="C60" s="93">
        <v>19991569734</v>
      </c>
      <c r="D60" s="99">
        <v>50</v>
      </c>
      <c r="E60" s="94">
        <v>45229</v>
      </c>
      <c r="F60" s="93" t="s">
        <v>637</v>
      </c>
      <c r="G60" s="95" t="s">
        <v>638</v>
      </c>
      <c r="H60" s="91"/>
      <c r="I60" s="97" t="s">
        <v>729</v>
      </c>
    </row>
    <row r="61" spans="1:9">
      <c r="A61" s="92">
        <v>55</v>
      </c>
      <c r="B61" s="93" t="s">
        <v>728</v>
      </c>
      <c r="C61" s="93">
        <v>19991569734</v>
      </c>
      <c r="D61" s="99">
        <v>50</v>
      </c>
      <c r="E61" s="94">
        <v>45229</v>
      </c>
      <c r="F61" s="93" t="s">
        <v>637</v>
      </c>
      <c r="G61" s="95" t="s">
        <v>638</v>
      </c>
      <c r="H61" s="91"/>
      <c r="I61" s="97" t="s">
        <v>729</v>
      </c>
    </row>
    <row r="62" spans="1:9">
      <c r="A62" s="92">
        <v>56</v>
      </c>
      <c r="B62" s="93" t="s">
        <v>728</v>
      </c>
      <c r="C62" s="93">
        <v>19991569734</v>
      </c>
      <c r="D62" s="99">
        <v>50</v>
      </c>
      <c r="E62" s="94">
        <v>45229</v>
      </c>
      <c r="F62" s="93" t="s">
        <v>637</v>
      </c>
      <c r="G62" s="95" t="s">
        <v>638</v>
      </c>
      <c r="H62" s="91"/>
      <c r="I62" s="97" t="s">
        <v>729</v>
      </c>
    </row>
    <row r="63" spans="1:9">
      <c r="A63" s="92">
        <v>57</v>
      </c>
      <c r="B63" s="93" t="s">
        <v>728</v>
      </c>
      <c r="C63" s="93">
        <v>19991569734</v>
      </c>
      <c r="D63" s="99">
        <v>50</v>
      </c>
      <c r="E63" s="94">
        <v>45229</v>
      </c>
      <c r="F63" s="93" t="s">
        <v>637</v>
      </c>
      <c r="G63" s="95" t="s">
        <v>638</v>
      </c>
      <c r="H63" s="91"/>
      <c r="I63" s="97" t="s">
        <v>729</v>
      </c>
    </row>
    <row r="64" spans="1:9">
      <c r="A64" s="92">
        <v>58</v>
      </c>
      <c r="B64" s="93" t="s">
        <v>728</v>
      </c>
      <c r="C64" s="93">
        <v>19991569734</v>
      </c>
      <c r="D64" s="99">
        <v>50</v>
      </c>
      <c r="E64" s="94">
        <v>45229</v>
      </c>
      <c r="F64" s="93" t="s">
        <v>637</v>
      </c>
      <c r="G64" s="95" t="s">
        <v>638</v>
      </c>
      <c r="H64" s="91"/>
      <c r="I64" s="97" t="s">
        <v>729</v>
      </c>
    </row>
    <row r="65" spans="1:9">
      <c r="A65" s="92">
        <v>59</v>
      </c>
      <c r="B65" s="93" t="s">
        <v>728</v>
      </c>
      <c r="C65" s="93">
        <v>19991569734</v>
      </c>
      <c r="D65" s="99">
        <v>50</v>
      </c>
      <c r="E65" s="94">
        <v>45229</v>
      </c>
      <c r="F65" s="93" t="s">
        <v>637</v>
      </c>
      <c r="G65" s="95" t="s">
        <v>638</v>
      </c>
      <c r="H65" s="91"/>
      <c r="I65" s="97" t="s">
        <v>729</v>
      </c>
    </row>
    <row r="66" spans="1:9">
      <c r="A66" s="92">
        <v>60</v>
      </c>
      <c r="B66" s="93" t="s">
        <v>728</v>
      </c>
      <c r="C66" s="93">
        <v>19991569734</v>
      </c>
      <c r="D66" s="99">
        <v>50</v>
      </c>
      <c r="E66" s="94">
        <v>45229</v>
      </c>
      <c r="F66" s="93" t="s">
        <v>637</v>
      </c>
      <c r="G66" s="95" t="s">
        <v>638</v>
      </c>
      <c r="H66" s="91"/>
      <c r="I66" s="97" t="s">
        <v>729</v>
      </c>
    </row>
    <row r="67" spans="1:9">
      <c r="A67" s="92">
        <v>61</v>
      </c>
      <c r="B67" s="93" t="s">
        <v>728</v>
      </c>
      <c r="C67" s="93">
        <v>19991569734</v>
      </c>
      <c r="D67" s="99">
        <v>50</v>
      </c>
      <c r="E67" s="94">
        <v>45229</v>
      </c>
      <c r="F67" s="93" t="s">
        <v>637</v>
      </c>
      <c r="G67" s="95" t="s">
        <v>638</v>
      </c>
      <c r="H67" s="91"/>
      <c r="I67" s="97" t="s">
        <v>729</v>
      </c>
    </row>
    <row r="68" spans="1:9">
      <c r="A68" s="92">
        <v>62</v>
      </c>
      <c r="B68" s="93" t="s">
        <v>728</v>
      </c>
      <c r="C68" s="93">
        <v>19991569734</v>
      </c>
      <c r="D68" s="99">
        <v>50</v>
      </c>
      <c r="E68" s="94">
        <v>45229</v>
      </c>
      <c r="F68" s="93" t="s">
        <v>637</v>
      </c>
      <c r="G68" s="95" t="s">
        <v>638</v>
      </c>
      <c r="H68" s="91"/>
      <c r="I68" s="97" t="s">
        <v>729</v>
      </c>
    </row>
    <row r="69" spans="1:9">
      <c r="A69" s="92">
        <v>63</v>
      </c>
      <c r="B69" s="93" t="s">
        <v>728</v>
      </c>
      <c r="C69" s="93">
        <v>19991569734</v>
      </c>
      <c r="D69" s="99">
        <v>50</v>
      </c>
      <c r="E69" s="94">
        <v>45229</v>
      </c>
      <c r="F69" s="93" t="s">
        <v>637</v>
      </c>
      <c r="G69" s="95" t="s">
        <v>638</v>
      </c>
      <c r="H69" s="91"/>
      <c r="I69" s="97" t="s">
        <v>729</v>
      </c>
    </row>
    <row r="70" spans="1:9">
      <c r="A70" s="92">
        <v>64</v>
      </c>
      <c r="B70" s="93" t="s">
        <v>728</v>
      </c>
      <c r="C70" s="93">
        <v>19991569734</v>
      </c>
      <c r="D70" s="99">
        <v>50</v>
      </c>
      <c r="E70" s="94">
        <v>45229</v>
      </c>
      <c r="F70" s="93" t="s">
        <v>637</v>
      </c>
      <c r="G70" s="95" t="s">
        <v>638</v>
      </c>
      <c r="H70" s="91"/>
      <c r="I70" s="97" t="s">
        <v>729</v>
      </c>
    </row>
    <row r="71" spans="1:9">
      <c r="A71" s="92">
        <v>65</v>
      </c>
      <c r="B71" s="93" t="s">
        <v>728</v>
      </c>
      <c r="C71" s="93">
        <v>19991569734</v>
      </c>
      <c r="D71" s="99">
        <v>50</v>
      </c>
      <c r="E71" s="94">
        <v>45229</v>
      </c>
      <c r="F71" s="93" t="s">
        <v>637</v>
      </c>
      <c r="G71" s="95" t="s">
        <v>638</v>
      </c>
      <c r="H71" s="91"/>
      <c r="I71" s="97" t="s">
        <v>729</v>
      </c>
    </row>
    <row r="72" spans="1:9">
      <c r="A72" s="92">
        <v>66</v>
      </c>
      <c r="B72" s="93" t="s">
        <v>728</v>
      </c>
      <c r="C72" s="93">
        <v>19991569734</v>
      </c>
      <c r="D72" s="99">
        <v>50</v>
      </c>
      <c r="E72" s="94">
        <v>45229</v>
      </c>
      <c r="F72" s="93" t="s">
        <v>637</v>
      </c>
      <c r="G72" s="95" t="s">
        <v>638</v>
      </c>
      <c r="H72" s="91"/>
      <c r="I72" s="97" t="s">
        <v>729</v>
      </c>
    </row>
    <row r="73" spans="1:9">
      <c r="A73" s="92">
        <v>67</v>
      </c>
      <c r="B73" s="93" t="s">
        <v>728</v>
      </c>
      <c r="C73" s="93">
        <v>19991569734</v>
      </c>
      <c r="D73" s="99">
        <v>50</v>
      </c>
      <c r="E73" s="94">
        <v>45229</v>
      </c>
      <c r="F73" s="93" t="s">
        <v>637</v>
      </c>
      <c r="G73" s="95" t="s">
        <v>638</v>
      </c>
      <c r="H73" s="91"/>
      <c r="I73" s="97" t="s">
        <v>729</v>
      </c>
    </row>
    <row r="74" spans="1:9">
      <c r="A74" s="92">
        <v>68</v>
      </c>
      <c r="B74" s="93" t="s">
        <v>728</v>
      </c>
      <c r="C74" s="93">
        <v>19991569734</v>
      </c>
      <c r="D74" s="99">
        <v>50</v>
      </c>
      <c r="E74" s="94">
        <v>45229</v>
      </c>
      <c r="F74" s="93" t="s">
        <v>637</v>
      </c>
      <c r="G74" s="95" t="s">
        <v>638</v>
      </c>
      <c r="H74" s="91"/>
      <c r="I74" s="97" t="s">
        <v>729</v>
      </c>
    </row>
    <row r="75" spans="1:9">
      <c r="A75" s="92">
        <v>69</v>
      </c>
      <c r="B75" s="93" t="s">
        <v>728</v>
      </c>
      <c r="C75" s="93">
        <v>19991569734</v>
      </c>
      <c r="D75" s="99">
        <v>50</v>
      </c>
      <c r="E75" s="94">
        <v>45229</v>
      </c>
      <c r="F75" s="93" t="s">
        <v>637</v>
      </c>
      <c r="G75" s="95" t="s">
        <v>638</v>
      </c>
      <c r="H75" s="91"/>
      <c r="I75" s="97" t="s">
        <v>729</v>
      </c>
    </row>
    <row r="76" spans="1:9">
      <c r="A76" s="92">
        <v>70</v>
      </c>
      <c r="B76" s="93" t="s">
        <v>728</v>
      </c>
      <c r="C76" s="93">
        <v>19991569734</v>
      </c>
      <c r="D76" s="99">
        <v>50</v>
      </c>
      <c r="E76" s="94">
        <v>45229</v>
      </c>
      <c r="F76" s="93" t="s">
        <v>637</v>
      </c>
      <c r="G76" s="95" t="s">
        <v>638</v>
      </c>
      <c r="H76" s="91"/>
      <c r="I76" s="97" t="s">
        <v>729</v>
      </c>
    </row>
    <row r="77" spans="1:9">
      <c r="A77" s="92">
        <v>71</v>
      </c>
      <c r="B77" s="93" t="s">
        <v>728</v>
      </c>
      <c r="C77" s="93">
        <v>19991569734</v>
      </c>
      <c r="D77" s="99">
        <v>50</v>
      </c>
      <c r="E77" s="94">
        <v>45229</v>
      </c>
      <c r="F77" s="93" t="s">
        <v>637</v>
      </c>
      <c r="G77" s="95" t="s">
        <v>638</v>
      </c>
      <c r="H77" s="91"/>
      <c r="I77" s="97" t="s">
        <v>729</v>
      </c>
    </row>
    <row r="78" spans="1:9">
      <c r="A78" s="92">
        <v>72</v>
      </c>
      <c r="B78" s="93" t="s">
        <v>728</v>
      </c>
      <c r="C78" s="93">
        <v>19991569734</v>
      </c>
      <c r="D78" s="99">
        <v>50</v>
      </c>
      <c r="E78" s="94">
        <v>45229</v>
      </c>
      <c r="F78" s="93" t="s">
        <v>637</v>
      </c>
      <c r="G78" s="95" t="s">
        <v>638</v>
      </c>
      <c r="H78" s="91"/>
      <c r="I78" s="97" t="s">
        <v>729</v>
      </c>
    </row>
    <row r="79" spans="1:9">
      <c r="A79" s="92">
        <v>73</v>
      </c>
      <c r="B79" s="93" t="s">
        <v>730</v>
      </c>
      <c r="C79" s="93">
        <v>19991569734</v>
      </c>
      <c r="D79" s="99">
        <v>50</v>
      </c>
      <c r="E79" s="94">
        <v>45229</v>
      </c>
      <c r="F79" s="95" t="s">
        <v>637</v>
      </c>
      <c r="G79" s="95" t="s">
        <v>638</v>
      </c>
      <c r="H79" s="91" t="s">
        <v>639</v>
      </c>
      <c r="I79" s="87" t="s">
        <v>731</v>
      </c>
    </row>
    <row r="80" spans="1:9">
      <c r="A80" s="92">
        <v>74</v>
      </c>
      <c r="B80" s="93" t="s">
        <v>732</v>
      </c>
      <c r="C80" s="93" t="s">
        <v>733</v>
      </c>
      <c r="D80" s="99">
        <v>50</v>
      </c>
      <c r="E80" s="94">
        <v>45229</v>
      </c>
      <c r="F80" s="95" t="s">
        <v>734</v>
      </c>
      <c r="G80" s="95" t="s">
        <v>720</v>
      </c>
      <c r="H80" s="91" t="s">
        <v>639</v>
      </c>
      <c r="I80" s="87" t="s">
        <v>735</v>
      </c>
    </row>
    <row r="81" spans="1:9">
      <c r="A81" s="92">
        <v>75</v>
      </c>
      <c r="B81" s="93" t="s">
        <v>732</v>
      </c>
      <c r="C81" s="93" t="s">
        <v>733</v>
      </c>
      <c r="D81" s="99">
        <v>50</v>
      </c>
      <c r="E81" s="94">
        <v>45229</v>
      </c>
      <c r="F81" s="95" t="s">
        <v>734</v>
      </c>
      <c r="G81" s="95" t="s">
        <v>720</v>
      </c>
      <c r="H81" s="91" t="s">
        <v>639</v>
      </c>
      <c r="I81" s="87" t="s">
        <v>735</v>
      </c>
    </row>
    <row r="82" spans="1:9">
      <c r="A82" s="92">
        <v>76</v>
      </c>
      <c r="B82" s="93" t="s">
        <v>732</v>
      </c>
      <c r="C82" s="93" t="s">
        <v>733</v>
      </c>
      <c r="D82" s="99">
        <v>50</v>
      </c>
      <c r="E82" s="94">
        <v>45229</v>
      </c>
      <c r="F82" s="95" t="s">
        <v>734</v>
      </c>
      <c r="G82" s="95" t="s">
        <v>720</v>
      </c>
      <c r="H82" s="91" t="s">
        <v>639</v>
      </c>
      <c r="I82" s="87" t="s">
        <v>735</v>
      </c>
    </row>
    <row r="83" spans="1:9">
      <c r="D83" s="24">
        <f>SUM(D7:D82)</f>
        <v>3800</v>
      </c>
      <c r="E83">
        <f>50*90</f>
        <v>4500</v>
      </c>
      <c r="H83" s="105"/>
      <c r="I83" s="105"/>
    </row>
    <row r="84" spans="1:9">
      <c r="C84" s="100" t="s">
        <v>302</v>
      </c>
      <c r="D84" s="24">
        <f>1022.54+872.9</f>
        <v>1895.44</v>
      </c>
      <c r="E84">
        <f>E83/2</f>
        <v>2250</v>
      </c>
    </row>
    <row r="85" spans="1:9">
      <c r="C85" s="100" t="s">
        <v>736</v>
      </c>
      <c r="D85" s="24">
        <f>D83-D84</f>
        <v>1904.56</v>
      </c>
    </row>
    <row r="86" spans="1:9">
      <c r="D86" s="101">
        <f>D85/D83</f>
        <v>0.50119999999999998</v>
      </c>
    </row>
    <row r="88" spans="1:9">
      <c r="B88" s="105" t="s">
        <v>737</v>
      </c>
      <c r="C88" s="106" t="s">
        <v>476</v>
      </c>
      <c r="D88" s="107"/>
      <c r="E88" s="105"/>
      <c r="H88" s="105"/>
      <c r="I88" s="105"/>
    </row>
    <row r="89" spans="1:9">
      <c r="B89" s="102" t="s">
        <v>689</v>
      </c>
      <c r="C89" s="103">
        <v>2</v>
      </c>
      <c r="E89" t="s">
        <v>738</v>
      </c>
      <c r="F89" t="str">
        <f>B100</f>
        <v xml:space="preserve">Alice Baratelli </v>
      </c>
    </row>
    <row r="90" spans="1:9">
      <c r="B90" s="104" t="s">
        <v>688</v>
      </c>
      <c r="C90" s="103">
        <v>2</v>
      </c>
      <c r="E90" t="s">
        <v>742</v>
      </c>
      <c r="F90" t="str">
        <f>B97</f>
        <v>Mariana Ordine</v>
      </c>
    </row>
    <row r="91" spans="1:9">
      <c r="B91" s="102" t="s">
        <v>643</v>
      </c>
      <c r="C91" s="103">
        <v>29</v>
      </c>
      <c r="E91" t="s">
        <v>743</v>
      </c>
      <c r="F91" t="str">
        <f>B93</f>
        <v xml:space="preserve">Antonella Ribeiro </v>
      </c>
    </row>
    <row r="92" spans="1:9">
      <c r="B92" s="104" t="s">
        <v>673</v>
      </c>
      <c r="C92" s="103">
        <v>3</v>
      </c>
    </row>
    <row r="93" spans="1:9">
      <c r="B93" s="108" t="s">
        <v>695</v>
      </c>
      <c r="C93" s="109">
        <v>4</v>
      </c>
      <c r="D93" s="24" t="s">
        <v>739</v>
      </c>
    </row>
    <row r="94" spans="1:9">
      <c r="B94" s="104" t="s">
        <v>677</v>
      </c>
      <c r="C94" s="103">
        <v>2</v>
      </c>
    </row>
    <row r="95" spans="1:9">
      <c r="B95" s="104" t="s">
        <v>683</v>
      </c>
      <c r="C95" s="103">
        <v>3</v>
      </c>
    </row>
    <row r="96" spans="1:9">
      <c r="B96" s="104" t="s">
        <v>666</v>
      </c>
      <c r="C96" s="103">
        <v>3</v>
      </c>
    </row>
    <row r="97" spans="2:4">
      <c r="B97" s="108" t="s">
        <v>642</v>
      </c>
      <c r="C97" s="109">
        <v>11</v>
      </c>
      <c r="D97" s="24" t="s">
        <v>740</v>
      </c>
    </row>
    <row r="98" spans="2:4">
      <c r="B98" s="104" t="s">
        <v>723</v>
      </c>
      <c r="C98" s="103">
        <v>3</v>
      </c>
    </row>
    <row r="99" spans="2:4">
      <c r="B99" s="102" t="s">
        <v>638</v>
      </c>
      <c r="C99" s="103">
        <v>39</v>
      </c>
    </row>
    <row r="100" spans="2:4">
      <c r="B100" s="108" t="s">
        <v>637</v>
      </c>
      <c r="C100" s="109">
        <v>30</v>
      </c>
      <c r="D100" s="24" t="s">
        <v>741</v>
      </c>
    </row>
    <row r="101" spans="2:4">
      <c r="B101" s="104" t="s">
        <v>699</v>
      </c>
      <c r="C101" s="103">
        <v>3</v>
      </c>
    </row>
    <row r="102" spans="2:4">
      <c r="B102" s="104" t="s">
        <v>710</v>
      </c>
      <c r="C102" s="103">
        <v>3</v>
      </c>
    </row>
    <row r="103" spans="2:4">
      <c r="B103" s="104" t="s">
        <v>714</v>
      </c>
      <c r="C103" s="103">
        <v>3</v>
      </c>
    </row>
    <row r="104" spans="2:4">
      <c r="B104" s="102" t="s">
        <v>720</v>
      </c>
      <c r="C104" s="103">
        <v>6</v>
      </c>
    </row>
    <row r="105" spans="2:4">
      <c r="B105" s="104" t="s">
        <v>719</v>
      </c>
      <c r="C105" s="103">
        <v>3</v>
      </c>
    </row>
    <row r="106" spans="2:4">
      <c r="B106" s="104" t="s">
        <v>734</v>
      </c>
      <c r="C106" s="103">
        <v>3</v>
      </c>
    </row>
    <row r="107" spans="2:4">
      <c r="B107" s="102" t="s">
        <v>351</v>
      </c>
      <c r="C107" s="103">
        <v>76</v>
      </c>
    </row>
  </sheetData>
  <sheetProtection password="DC8F" sheet="1" objects="1" scenarios="1"/>
  <dataValidations count="1">
    <dataValidation type="list" allowBlank="1" showErrorMessage="1" sqref="G7:G54">
      <formula1>"Pré-Equipe,Pré-Infantil,Infantil,Juvenil e Adulto"</formula1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9"/>
  <sheetViews>
    <sheetView topLeftCell="A173" workbookViewId="0">
      <selection activeCell="G393" sqref="G393"/>
    </sheetView>
  </sheetViews>
  <sheetFormatPr defaultRowHeight="15"/>
  <cols>
    <col min="1" max="1" width="6" customWidth="1"/>
    <col min="2" max="2" width="19.140625" bestFit="1" customWidth="1"/>
    <col min="3" max="3" width="11.5703125" style="121" bestFit="1" customWidth="1"/>
    <col min="4" max="4" width="12.28515625" customWidth="1"/>
    <col min="5" max="5" width="10.85546875" customWidth="1"/>
    <col min="6" max="6" width="16.5703125" customWidth="1"/>
    <col min="7" max="7" width="11.28515625" customWidth="1"/>
    <col min="8" max="8" width="12.42578125" customWidth="1"/>
    <col min="9" max="9" width="16.140625" customWidth="1"/>
  </cols>
  <sheetData>
    <row r="1" spans="1:9">
      <c r="A1" t="s">
        <v>318</v>
      </c>
      <c r="B1" t="s">
        <v>1089</v>
      </c>
      <c r="D1" s="24"/>
    </row>
    <row r="2" spans="1:9">
      <c r="A2" t="s">
        <v>320</v>
      </c>
      <c r="B2" t="s">
        <v>625</v>
      </c>
      <c r="D2" s="24"/>
    </row>
    <row r="3" spans="1:9">
      <c r="A3" t="s">
        <v>319</v>
      </c>
      <c r="B3" t="s">
        <v>1090</v>
      </c>
      <c r="D3" s="24"/>
    </row>
    <row r="4" spans="1:9">
      <c r="A4" t="s">
        <v>2</v>
      </c>
      <c r="B4" s="13" t="s">
        <v>1068</v>
      </c>
      <c r="D4" s="24"/>
    </row>
    <row r="5" spans="1:9" ht="15.75" thickBot="1">
      <c r="B5" s="13"/>
      <c r="D5" s="24"/>
    </row>
    <row r="6" spans="1:9" ht="35.450000000000003" customHeight="1" thickBot="1">
      <c r="A6" s="111" t="s">
        <v>1061</v>
      </c>
      <c r="B6" s="112" t="s">
        <v>969</v>
      </c>
      <c r="C6" s="122" t="s">
        <v>109</v>
      </c>
      <c r="D6" s="112" t="s">
        <v>631</v>
      </c>
      <c r="E6" s="112" t="s">
        <v>970</v>
      </c>
      <c r="F6" s="112" t="s">
        <v>632</v>
      </c>
      <c r="G6" s="112" t="s">
        <v>1062</v>
      </c>
      <c r="H6" s="113" t="s">
        <v>633</v>
      </c>
      <c r="I6" s="114" t="s">
        <v>971</v>
      </c>
    </row>
    <row r="7" spans="1:9" ht="15.75" thickBot="1">
      <c r="A7" s="115">
        <v>1</v>
      </c>
      <c r="B7" s="116" t="s">
        <v>972</v>
      </c>
      <c r="C7" s="123">
        <v>35</v>
      </c>
      <c r="D7" s="117">
        <v>45248</v>
      </c>
      <c r="E7" s="116" t="s">
        <v>973</v>
      </c>
      <c r="F7" s="116" t="s">
        <v>974</v>
      </c>
      <c r="G7" s="110"/>
      <c r="H7" s="116" t="s">
        <v>638</v>
      </c>
      <c r="I7" s="114" t="s">
        <v>975</v>
      </c>
    </row>
    <row r="8" spans="1:9" ht="15.75" thickBot="1">
      <c r="A8" s="115">
        <v>2</v>
      </c>
      <c r="B8" s="116" t="s">
        <v>976</v>
      </c>
      <c r="C8" s="123">
        <v>35</v>
      </c>
      <c r="D8" s="117">
        <v>45250</v>
      </c>
      <c r="E8" s="116" t="s">
        <v>977</v>
      </c>
      <c r="F8" s="116" t="s">
        <v>714</v>
      </c>
      <c r="G8" s="116">
        <v>164</v>
      </c>
      <c r="H8" s="116" t="s">
        <v>638</v>
      </c>
      <c r="I8" s="114" t="s">
        <v>975</v>
      </c>
    </row>
    <row r="9" spans="1:9" ht="15.75" thickBot="1">
      <c r="A9" s="118">
        <v>3</v>
      </c>
      <c r="B9" s="116" t="s">
        <v>978</v>
      </c>
      <c r="C9" s="123">
        <v>35</v>
      </c>
      <c r="D9" s="117">
        <v>45250</v>
      </c>
      <c r="E9" s="116" t="s">
        <v>979</v>
      </c>
      <c r="F9" s="116" t="s">
        <v>714</v>
      </c>
      <c r="G9" s="116">
        <v>165</v>
      </c>
      <c r="H9" s="116" t="s">
        <v>638</v>
      </c>
      <c r="I9" s="114" t="s">
        <v>975</v>
      </c>
    </row>
    <row r="10" spans="1:9" ht="15.75" thickBot="1">
      <c r="A10" s="115">
        <v>4</v>
      </c>
      <c r="B10" s="116" t="s">
        <v>978</v>
      </c>
      <c r="C10" s="123">
        <v>35</v>
      </c>
      <c r="D10" s="117">
        <v>45250</v>
      </c>
      <c r="E10" s="116" t="s">
        <v>980</v>
      </c>
      <c r="F10" s="116" t="s">
        <v>714</v>
      </c>
      <c r="G10" s="116">
        <v>166</v>
      </c>
      <c r="H10" s="116" t="s">
        <v>638</v>
      </c>
      <c r="I10" s="114" t="s">
        <v>975</v>
      </c>
    </row>
    <row r="11" spans="1:9" ht="15.75" thickBot="1">
      <c r="A11" s="115">
        <v>5</v>
      </c>
      <c r="B11" s="116" t="s">
        <v>981</v>
      </c>
      <c r="C11" s="123">
        <v>35</v>
      </c>
      <c r="D11" s="119">
        <v>45229</v>
      </c>
      <c r="E11" s="116" t="s">
        <v>973</v>
      </c>
      <c r="F11" s="116" t="s">
        <v>642</v>
      </c>
      <c r="G11" s="116">
        <v>143</v>
      </c>
      <c r="H11" s="116" t="s">
        <v>643</v>
      </c>
      <c r="I11" s="114" t="s">
        <v>975</v>
      </c>
    </row>
    <row r="12" spans="1:9" ht="15.75" thickBot="1">
      <c r="A12" s="115">
        <v>6</v>
      </c>
      <c r="B12" s="116" t="s">
        <v>982</v>
      </c>
      <c r="C12" s="123">
        <v>35</v>
      </c>
      <c r="D12" s="117">
        <v>45258</v>
      </c>
      <c r="E12" s="116" t="s">
        <v>983</v>
      </c>
      <c r="F12" s="116" t="s">
        <v>974</v>
      </c>
      <c r="G12" s="110"/>
      <c r="H12" s="116" t="s">
        <v>638</v>
      </c>
      <c r="I12" s="114" t="s">
        <v>975</v>
      </c>
    </row>
    <row r="13" spans="1:9" ht="15.75" thickBot="1">
      <c r="A13" s="115">
        <v>7</v>
      </c>
      <c r="B13" s="116" t="s">
        <v>982</v>
      </c>
      <c r="C13" s="123">
        <v>35</v>
      </c>
      <c r="D13" s="117">
        <v>45258</v>
      </c>
      <c r="E13" s="116" t="s">
        <v>979</v>
      </c>
      <c r="F13" s="116" t="s">
        <v>974</v>
      </c>
      <c r="G13" s="110"/>
      <c r="H13" s="116" t="s">
        <v>638</v>
      </c>
      <c r="I13" s="114" t="s">
        <v>975</v>
      </c>
    </row>
    <row r="14" spans="1:9" ht="17.100000000000001" customHeight="1" thickBot="1">
      <c r="A14" s="115">
        <v>8</v>
      </c>
      <c r="B14" s="116" t="s">
        <v>662</v>
      </c>
      <c r="C14" s="123">
        <v>35</v>
      </c>
      <c r="D14" s="117">
        <v>45258</v>
      </c>
      <c r="E14" s="116" t="s">
        <v>980</v>
      </c>
      <c r="F14" s="116" t="s">
        <v>974</v>
      </c>
      <c r="G14" s="110"/>
      <c r="H14" s="116" t="s">
        <v>638</v>
      </c>
      <c r="I14" s="114" t="s">
        <v>975</v>
      </c>
    </row>
    <row r="15" spans="1:9" ht="15.75" thickBot="1">
      <c r="A15" s="118">
        <v>9</v>
      </c>
      <c r="B15" s="116" t="s">
        <v>984</v>
      </c>
      <c r="C15" s="123">
        <v>35</v>
      </c>
      <c r="D15" s="117">
        <v>45260</v>
      </c>
      <c r="E15" s="116" t="s">
        <v>980</v>
      </c>
      <c r="F15" s="116" t="s">
        <v>985</v>
      </c>
      <c r="G15" s="110"/>
      <c r="H15" s="116" t="s">
        <v>643</v>
      </c>
      <c r="I15" s="114" t="s">
        <v>975</v>
      </c>
    </row>
    <row r="16" spans="1:9" ht="15.75" thickBot="1">
      <c r="A16" s="115">
        <v>10</v>
      </c>
      <c r="B16" s="116" t="s">
        <v>984</v>
      </c>
      <c r="C16" s="123">
        <v>35</v>
      </c>
      <c r="D16" s="117">
        <v>45260</v>
      </c>
      <c r="E16" s="116" t="s">
        <v>979</v>
      </c>
      <c r="F16" s="116" t="s">
        <v>985</v>
      </c>
      <c r="G16" s="110"/>
      <c r="H16" s="116" t="s">
        <v>643</v>
      </c>
      <c r="I16" s="114" t="s">
        <v>975</v>
      </c>
    </row>
    <row r="17" spans="1:9" ht="15.75" thickBot="1">
      <c r="A17" s="115">
        <v>11</v>
      </c>
      <c r="B17" s="116" t="s">
        <v>986</v>
      </c>
      <c r="C17" s="123">
        <v>35</v>
      </c>
      <c r="D17" s="117">
        <v>45260</v>
      </c>
      <c r="E17" s="116" t="s">
        <v>973</v>
      </c>
      <c r="F17" s="116" t="s">
        <v>673</v>
      </c>
      <c r="G17" s="110"/>
      <c r="H17" s="116" t="s">
        <v>643</v>
      </c>
      <c r="I17" s="114" t="s">
        <v>975</v>
      </c>
    </row>
    <row r="18" spans="1:9" ht="15.75" thickBot="1">
      <c r="A18" s="115">
        <v>12</v>
      </c>
      <c r="B18" s="116" t="s">
        <v>986</v>
      </c>
      <c r="C18" s="123">
        <v>35</v>
      </c>
      <c r="D18" s="117">
        <v>45229</v>
      </c>
      <c r="E18" s="116" t="s">
        <v>980</v>
      </c>
      <c r="F18" s="116" t="s">
        <v>673</v>
      </c>
      <c r="G18" s="110"/>
      <c r="H18" s="116" t="s">
        <v>643</v>
      </c>
      <c r="I18" s="114" t="s">
        <v>975</v>
      </c>
    </row>
    <row r="19" spans="1:9" ht="15.75" thickBot="1">
      <c r="A19" s="115">
        <v>13</v>
      </c>
      <c r="B19" s="116" t="s">
        <v>981</v>
      </c>
      <c r="C19" s="123">
        <v>35</v>
      </c>
      <c r="D19" s="119">
        <v>45229</v>
      </c>
      <c r="E19" s="116" t="s">
        <v>977</v>
      </c>
      <c r="F19" s="116" t="s">
        <v>642</v>
      </c>
      <c r="G19" s="116">
        <v>144</v>
      </c>
      <c r="H19" s="116" t="s">
        <v>643</v>
      </c>
      <c r="I19" s="114" t="s">
        <v>975</v>
      </c>
    </row>
    <row r="20" spans="1:9" ht="15.75" thickBot="1">
      <c r="A20" s="115">
        <v>14</v>
      </c>
      <c r="B20" s="116" t="s">
        <v>981</v>
      </c>
      <c r="C20" s="123">
        <v>35</v>
      </c>
      <c r="D20" s="119">
        <v>45229</v>
      </c>
      <c r="E20" s="116" t="s">
        <v>979</v>
      </c>
      <c r="F20" s="116" t="s">
        <v>642</v>
      </c>
      <c r="G20" s="116">
        <v>145</v>
      </c>
      <c r="H20" s="116" t="s">
        <v>643</v>
      </c>
      <c r="I20" s="114" t="s">
        <v>975</v>
      </c>
    </row>
    <row r="21" spans="1:9" ht="27" thickBot="1">
      <c r="A21" s="118">
        <v>15</v>
      </c>
      <c r="B21" s="116" t="s">
        <v>987</v>
      </c>
      <c r="C21" s="123">
        <v>35</v>
      </c>
      <c r="D21" s="117">
        <v>45260</v>
      </c>
      <c r="E21" s="116" t="s">
        <v>979</v>
      </c>
      <c r="F21" s="116" t="s">
        <v>974</v>
      </c>
      <c r="G21" s="110"/>
      <c r="H21" s="116" t="s">
        <v>638</v>
      </c>
      <c r="I21" s="114" t="s">
        <v>975</v>
      </c>
    </row>
    <row r="22" spans="1:9" ht="15.75" thickBot="1">
      <c r="A22" s="115">
        <v>16</v>
      </c>
      <c r="B22" s="116" t="s">
        <v>988</v>
      </c>
      <c r="C22" s="123">
        <v>35</v>
      </c>
      <c r="D22" s="117">
        <v>45260</v>
      </c>
      <c r="E22" s="116" t="s">
        <v>980</v>
      </c>
      <c r="F22" s="116" t="s">
        <v>974</v>
      </c>
      <c r="G22" s="110"/>
      <c r="H22" s="116" t="s">
        <v>638</v>
      </c>
      <c r="I22" s="114" t="s">
        <v>975</v>
      </c>
    </row>
    <row r="23" spans="1:9" ht="27" thickBot="1">
      <c r="A23" s="115">
        <v>17</v>
      </c>
      <c r="B23" s="116" t="s">
        <v>989</v>
      </c>
      <c r="C23" s="123">
        <v>35</v>
      </c>
      <c r="D23" s="117">
        <v>45260</v>
      </c>
      <c r="E23" s="116" t="s">
        <v>977</v>
      </c>
      <c r="F23" s="116" t="s">
        <v>974</v>
      </c>
      <c r="G23" s="110"/>
      <c r="H23" s="116" t="s">
        <v>638</v>
      </c>
      <c r="I23" s="114" t="s">
        <v>975</v>
      </c>
    </row>
    <row r="24" spans="1:9" ht="27" thickBot="1">
      <c r="A24" s="115">
        <v>18</v>
      </c>
      <c r="B24" s="116" t="s">
        <v>990</v>
      </c>
      <c r="C24" s="123">
        <v>35</v>
      </c>
      <c r="D24" s="117">
        <v>45260</v>
      </c>
      <c r="E24" s="116" t="s">
        <v>980</v>
      </c>
      <c r="F24" s="116" t="s">
        <v>974</v>
      </c>
      <c r="G24" s="110"/>
      <c r="H24" s="116" t="s">
        <v>638</v>
      </c>
      <c r="I24" s="114" t="s">
        <v>975</v>
      </c>
    </row>
    <row r="25" spans="1:9" ht="15.75" thickBot="1">
      <c r="A25" s="115">
        <v>19</v>
      </c>
      <c r="B25" s="116" t="s">
        <v>991</v>
      </c>
      <c r="C25" s="123">
        <v>35</v>
      </c>
      <c r="D25" s="117">
        <v>45260</v>
      </c>
      <c r="E25" s="116" t="s">
        <v>980</v>
      </c>
      <c r="F25" s="116" t="s">
        <v>974</v>
      </c>
      <c r="G25" s="110"/>
      <c r="H25" s="116" t="s">
        <v>638</v>
      </c>
      <c r="I25" s="114" t="s">
        <v>975</v>
      </c>
    </row>
    <row r="26" spans="1:9" ht="27" thickBot="1">
      <c r="A26" s="115">
        <v>20</v>
      </c>
      <c r="B26" s="116" t="s">
        <v>992</v>
      </c>
      <c r="C26" s="123">
        <v>35</v>
      </c>
      <c r="D26" s="117">
        <v>45260</v>
      </c>
      <c r="E26" s="116" t="s">
        <v>983</v>
      </c>
      <c r="F26" s="116" t="s">
        <v>974</v>
      </c>
      <c r="G26" s="110"/>
      <c r="H26" s="116" t="s">
        <v>638</v>
      </c>
      <c r="I26" s="114" t="s">
        <v>975</v>
      </c>
    </row>
    <row r="27" spans="1:9" ht="27" thickBot="1">
      <c r="A27" s="118">
        <v>21</v>
      </c>
      <c r="B27" s="116" t="s">
        <v>993</v>
      </c>
      <c r="C27" s="123">
        <v>35</v>
      </c>
      <c r="D27" s="117">
        <v>45261</v>
      </c>
      <c r="E27" s="116" t="s">
        <v>977</v>
      </c>
      <c r="F27" s="116" t="s">
        <v>974</v>
      </c>
      <c r="G27" s="110"/>
      <c r="H27" s="116" t="s">
        <v>638</v>
      </c>
      <c r="I27" s="114" t="s">
        <v>975</v>
      </c>
    </row>
    <row r="28" spans="1:9" ht="27" thickBot="1">
      <c r="A28" s="115">
        <v>22</v>
      </c>
      <c r="B28" s="116" t="s">
        <v>993</v>
      </c>
      <c r="C28" s="123">
        <v>35</v>
      </c>
      <c r="D28" s="117">
        <v>45261</v>
      </c>
      <c r="E28" s="116" t="s">
        <v>983</v>
      </c>
      <c r="F28" s="116" t="s">
        <v>974</v>
      </c>
      <c r="G28" s="110"/>
      <c r="H28" s="116" t="s">
        <v>638</v>
      </c>
      <c r="I28" s="114" t="s">
        <v>975</v>
      </c>
    </row>
    <row r="29" spans="1:9" ht="27" thickBot="1">
      <c r="A29" s="115">
        <v>23</v>
      </c>
      <c r="B29" s="116" t="s">
        <v>994</v>
      </c>
      <c r="C29" s="123">
        <v>35</v>
      </c>
      <c r="D29" s="117">
        <v>45261</v>
      </c>
      <c r="E29" s="116" t="s">
        <v>973</v>
      </c>
      <c r="F29" s="116" t="s">
        <v>995</v>
      </c>
      <c r="G29" s="110"/>
      <c r="H29" s="116" t="s">
        <v>720</v>
      </c>
      <c r="I29" s="114" t="s">
        <v>975</v>
      </c>
    </row>
    <row r="30" spans="1:9" ht="27" thickBot="1">
      <c r="A30" s="115">
        <v>24</v>
      </c>
      <c r="B30" s="116" t="s">
        <v>994</v>
      </c>
      <c r="C30" s="123">
        <v>35</v>
      </c>
      <c r="D30" s="117">
        <v>45261</v>
      </c>
      <c r="E30" s="116" t="s">
        <v>979</v>
      </c>
      <c r="F30" s="116" t="s">
        <v>995</v>
      </c>
      <c r="G30" s="110"/>
      <c r="H30" s="116" t="s">
        <v>720</v>
      </c>
      <c r="I30" s="114" t="s">
        <v>975</v>
      </c>
    </row>
    <row r="31" spans="1:9" ht="27" thickBot="1">
      <c r="A31" s="115">
        <v>25</v>
      </c>
      <c r="B31" s="116" t="s">
        <v>994</v>
      </c>
      <c r="C31" s="123">
        <v>35</v>
      </c>
      <c r="D31" s="117">
        <v>45261</v>
      </c>
      <c r="E31" s="116" t="s">
        <v>980</v>
      </c>
      <c r="F31" s="116" t="s">
        <v>995</v>
      </c>
      <c r="G31" s="110"/>
      <c r="H31" s="116" t="s">
        <v>720</v>
      </c>
      <c r="I31" s="114" t="s">
        <v>975</v>
      </c>
    </row>
    <row r="32" spans="1:9" ht="15.75" thickBot="1">
      <c r="A32" s="115">
        <v>26</v>
      </c>
      <c r="B32" s="116" t="s">
        <v>996</v>
      </c>
      <c r="C32" s="123">
        <v>35</v>
      </c>
      <c r="D32" s="117">
        <v>45261</v>
      </c>
      <c r="E32" s="116" t="s">
        <v>973</v>
      </c>
      <c r="F32" s="116" t="s">
        <v>974</v>
      </c>
      <c r="G32" s="110"/>
      <c r="H32" s="116" t="s">
        <v>638</v>
      </c>
      <c r="I32" s="114" t="s">
        <v>975</v>
      </c>
    </row>
    <row r="33" spans="1:9" ht="27" thickBot="1">
      <c r="A33" s="118">
        <v>27</v>
      </c>
      <c r="B33" s="116" t="s">
        <v>997</v>
      </c>
      <c r="C33" s="123">
        <v>35</v>
      </c>
      <c r="D33" s="117">
        <v>45261</v>
      </c>
      <c r="E33" s="116" t="s">
        <v>980</v>
      </c>
      <c r="F33" s="116" t="s">
        <v>974</v>
      </c>
      <c r="G33" s="110"/>
      <c r="H33" s="116" t="s">
        <v>638</v>
      </c>
      <c r="I33" s="114" t="s">
        <v>975</v>
      </c>
    </row>
    <row r="34" spans="1:9" ht="27" thickBot="1">
      <c r="A34" s="115">
        <v>28</v>
      </c>
      <c r="B34" s="116" t="s">
        <v>998</v>
      </c>
      <c r="C34" s="123">
        <v>35</v>
      </c>
      <c r="D34" s="117">
        <v>45261</v>
      </c>
      <c r="E34" s="116" t="s">
        <v>983</v>
      </c>
      <c r="F34" s="116" t="s">
        <v>974</v>
      </c>
      <c r="G34" s="110"/>
      <c r="H34" s="116" t="s">
        <v>638</v>
      </c>
      <c r="I34" s="114" t="s">
        <v>975</v>
      </c>
    </row>
    <row r="35" spans="1:9" ht="15.75" thickBot="1">
      <c r="A35" s="115">
        <v>29</v>
      </c>
      <c r="B35" s="116" t="s">
        <v>999</v>
      </c>
      <c r="C35" s="123">
        <v>35</v>
      </c>
      <c r="D35" s="117">
        <v>45248</v>
      </c>
      <c r="E35" s="116" t="s">
        <v>973</v>
      </c>
      <c r="F35" s="116" t="s">
        <v>1000</v>
      </c>
      <c r="G35" s="116">
        <v>19</v>
      </c>
      <c r="H35" s="116" t="s">
        <v>643</v>
      </c>
      <c r="I35" s="114" t="s">
        <v>975</v>
      </c>
    </row>
    <row r="36" spans="1:9" ht="15.75" thickBot="1">
      <c r="A36" s="115">
        <v>30</v>
      </c>
      <c r="B36" s="116" t="s">
        <v>999</v>
      </c>
      <c r="C36" s="123">
        <v>35</v>
      </c>
      <c r="D36" s="117">
        <v>45248</v>
      </c>
      <c r="E36" s="116" t="s">
        <v>980</v>
      </c>
      <c r="F36" s="116" t="s">
        <v>1000</v>
      </c>
      <c r="G36" s="116">
        <v>19</v>
      </c>
      <c r="H36" s="116" t="s">
        <v>643</v>
      </c>
      <c r="I36" s="114" t="s">
        <v>975</v>
      </c>
    </row>
    <row r="37" spans="1:9" ht="15.75" thickBot="1">
      <c r="A37" s="115">
        <v>31</v>
      </c>
      <c r="B37" s="116" t="s">
        <v>999</v>
      </c>
      <c r="C37" s="123">
        <v>35</v>
      </c>
      <c r="D37" s="117">
        <v>45248</v>
      </c>
      <c r="E37" s="116" t="s">
        <v>979</v>
      </c>
      <c r="F37" s="116" t="s">
        <v>1000</v>
      </c>
      <c r="G37" s="116">
        <v>19</v>
      </c>
      <c r="H37" s="116" t="s">
        <v>643</v>
      </c>
      <c r="I37" s="114" t="s">
        <v>975</v>
      </c>
    </row>
    <row r="38" spans="1:9" ht="27" thickBot="1">
      <c r="A38" s="115">
        <v>32</v>
      </c>
      <c r="B38" s="116" t="s">
        <v>1001</v>
      </c>
      <c r="C38" s="123">
        <v>35</v>
      </c>
      <c r="D38" s="117">
        <v>45249</v>
      </c>
      <c r="E38" s="116" t="s">
        <v>979</v>
      </c>
      <c r="F38" s="116" t="s">
        <v>1000</v>
      </c>
      <c r="G38" s="116">
        <v>20</v>
      </c>
      <c r="H38" s="116" t="s">
        <v>643</v>
      </c>
      <c r="I38" s="114" t="s">
        <v>975</v>
      </c>
    </row>
    <row r="39" spans="1:9" ht="27" thickBot="1">
      <c r="A39" s="118">
        <v>33</v>
      </c>
      <c r="B39" s="116" t="s">
        <v>1002</v>
      </c>
      <c r="C39" s="123">
        <v>35</v>
      </c>
      <c r="D39" s="117">
        <v>45249</v>
      </c>
      <c r="E39" s="116" t="s">
        <v>979</v>
      </c>
      <c r="F39" s="116" t="s">
        <v>1000</v>
      </c>
      <c r="G39" s="116">
        <v>21</v>
      </c>
      <c r="H39" s="116" t="s">
        <v>643</v>
      </c>
      <c r="I39" s="114" t="s">
        <v>975</v>
      </c>
    </row>
    <row r="40" spans="1:9" ht="27" thickBot="1">
      <c r="A40" s="115">
        <v>34</v>
      </c>
      <c r="B40" s="116" t="s">
        <v>1003</v>
      </c>
      <c r="C40" s="123">
        <v>35</v>
      </c>
      <c r="D40" s="117">
        <v>45248</v>
      </c>
      <c r="E40" s="116" t="s">
        <v>983</v>
      </c>
      <c r="F40" s="116" t="s">
        <v>1000</v>
      </c>
      <c r="G40" s="116">
        <v>22</v>
      </c>
      <c r="H40" s="116" t="s">
        <v>643</v>
      </c>
      <c r="I40" s="114" t="s">
        <v>975</v>
      </c>
    </row>
    <row r="41" spans="1:9" ht="15.75" thickBot="1">
      <c r="A41" s="115">
        <v>35</v>
      </c>
      <c r="B41" s="116" t="s">
        <v>1004</v>
      </c>
      <c r="C41" s="123">
        <v>35</v>
      </c>
      <c r="D41" s="117">
        <v>45248</v>
      </c>
      <c r="E41" s="116" t="s">
        <v>980</v>
      </c>
      <c r="F41" s="116" t="s">
        <v>1000</v>
      </c>
      <c r="G41" s="116">
        <v>23</v>
      </c>
      <c r="H41" s="116" t="s">
        <v>643</v>
      </c>
      <c r="I41" s="114" t="s">
        <v>975</v>
      </c>
    </row>
    <row r="42" spans="1:9" ht="15.75" thickBot="1">
      <c r="A42" s="115">
        <v>36</v>
      </c>
      <c r="B42" s="116" t="s">
        <v>1005</v>
      </c>
      <c r="C42" s="123">
        <v>35</v>
      </c>
      <c r="D42" s="117">
        <v>45258</v>
      </c>
      <c r="E42" s="116" t="s">
        <v>980</v>
      </c>
      <c r="F42" s="116" t="s">
        <v>1000</v>
      </c>
      <c r="G42" s="116">
        <v>24</v>
      </c>
      <c r="H42" s="116" t="s">
        <v>643</v>
      </c>
      <c r="I42" s="114" t="s">
        <v>975</v>
      </c>
    </row>
    <row r="43" spans="1:9" ht="15.75" thickBot="1">
      <c r="A43" s="115">
        <v>37</v>
      </c>
      <c r="B43" s="116" t="s">
        <v>1006</v>
      </c>
      <c r="C43" s="123">
        <v>35</v>
      </c>
      <c r="D43" s="117">
        <v>45251</v>
      </c>
      <c r="E43" s="116" t="s">
        <v>973</v>
      </c>
      <c r="F43" s="116" t="s">
        <v>1000</v>
      </c>
      <c r="G43" s="110"/>
      <c r="H43" s="116" t="s">
        <v>643</v>
      </c>
      <c r="I43" s="114" t="s">
        <v>975</v>
      </c>
    </row>
    <row r="44" spans="1:9" ht="15.75" thickBot="1">
      <c r="A44" s="115">
        <v>38</v>
      </c>
      <c r="B44" s="116" t="s">
        <v>1006</v>
      </c>
      <c r="C44" s="123">
        <v>35</v>
      </c>
      <c r="D44" s="117">
        <v>45251</v>
      </c>
      <c r="E44" s="116" t="s">
        <v>983</v>
      </c>
      <c r="F44" s="116" t="s">
        <v>1000</v>
      </c>
      <c r="G44" s="110"/>
      <c r="H44" s="116" t="s">
        <v>643</v>
      </c>
      <c r="I44" s="114" t="s">
        <v>975</v>
      </c>
    </row>
    <row r="45" spans="1:9" ht="27" thickBot="1">
      <c r="A45" s="118">
        <v>39</v>
      </c>
      <c r="B45" s="116" t="s">
        <v>1007</v>
      </c>
      <c r="C45" s="123">
        <v>35</v>
      </c>
      <c r="D45" s="116" t="s">
        <v>1008</v>
      </c>
      <c r="E45" s="116" t="s">
        <v>979</v>
      </c>
      <c r="F45" s="116" t="s">
        <v>974</v>
      </c>
      <c r="G45" s="110"/>
      <c r="H45" s="116" t="s">
        <v>638</v>
      </c>
      <c r="I45" s="114" t="s">
        <v>975</v>
      </c>
    </row>
    <row r="46" spans="1:9" ht="27" thickBot="1">
      <c r="A46" s="115">
        <v>40</v>
      </c>
      <c r="B46" s="116" t="s">
        <v>1007</v>
      </c>
      <c r="C46" s="123">
        <v>35</v>
      </c>
      <c r="D46" s="116" t="s">
        <v>1008</v>
      </c>
      <c r="E46" s="116" t="s">
        <v>973</v>
      </c>
      <c r="F46" s="116" t="s">
        <v>974</v>
      </c>
      <c r="G46" s="110"/>
      <c r="H46" s="116" t="s">
        <v>638</v>
      </c>
      <c r="I46" s="114" t="s">
        <v>975</v>
      </c>
    </row>
    <row r="47" spans="1:9" ht="15.75" thickBot="1">
      <c r="A47" s="115">
        <v>41</v>
      </c>
      <c r="B47" s="116" t="s">
        <v>1009</v>
      </c>
      <c r="C47" s="123">
        <v>35</v>
      </c>
      <c r="D47" s="116" t="s">
        <v>1008</v>
      </c>
      <c r="E47" s="116" t="s">
        <v>983</v>
      </c>
      <c r="F47" s="116" t="s">
        <v>974</v>
      </c>
      <c r="G47" s="110"/>
      <c r="H47" s="116" t="s">
        <v>638</v>
      </c>
      <c r="I47" s="114" t="s">
        <v>975</v>
      </c>
    </row>
    <row r="48" spans="1:9" ht="15.75" thickBot="1">
      <c r="A48" s="115">
        <v>42</v>
      </c>
      <c r="B48" s="116" t="s">
        <v>1009</v>
      </c>
      <c r="C48" s="123">
        <v>35</v>
      </c>
      <c r="D48" s="116" t="s">
        <v>1008</v>
      </c>
      <c r="E48" s="116" t="s">
        <v>979</v>
      </c>
      <c r="F48" s="116" t="s">
        <v>974</v>
      </c>
      <c r="G48" s="110"/>
      <c r="H48" s="116" t="s">
        <v>638</v>
      </c>
      <c r="I48" s="114" t="s">
        <v>975</v>
      </c>
    </row>
    <row r="49" spans="1:9" ht="15.75" thickBot="1">
      <c r="A49" s="115">
        <v>43</v>
      </c>
      <c r="B49" s="116" t="s">
        <v>1009</v>
      </c>
      <c r="C49" s="123">
        <v>35</v>
      </c>
      <c r="D49" s="116" t="s">
        <v>1008</v>
      </c>
      <c r="E49" s="116" t="s">
        <v>973</v>
      </c>
      <c r="F49" s="116" t="s">
        <v>974</v>
      </c>
      <c r="G49" s="110"/>
      <c r="H49" s="116" t="s">
        <v>638</v>
      </c>
      <c r="I49" s="114" t="s">
        <v>975</v>
      </c>
    </row>
    <row r="50" spans="1:9" ht="15.75" thickBot="1">
      <c r="A50" s="115">
        <v>44</v>
      </c>
      <c r="B50" s="116" t="s">
        <v>722</v>
      </c>
      <c r="C50" s="123">
        <v>35</v>
      </c>
      <c r="D50" s="117">
        <v>44969</v>
      </c>
      <c r="E50" s="116" t="s">
        <v>977</v>
      </c>
      <c r="F50" s="116" t="s">
        <v>985</v>
      </c>
      <c r="G50" s="116">
        <v>73</v>
      </c>
      <c r="H50" s="116" t="s">
        <v>643</v>
      </c>
      <c r="I50" s="114" t="s">
        <v>975</v>
      </c>
    </row>
    <row r="51" spans="1:9" ht="15.75" thickBot="1">
      <c r="A51" s="118">
        <v>45</v>
      </c>
      <c r="B51" s="116" t="s">
        <v>722</v>
      </c>
      <c r="C51" s="123">
        <v>35</v>
      </c>
      <c r="D51" s="117">
        <v>44969</v>
      </c>
      <c r="E51" s="116" t="s">
        <v>979</v>
      </c>
      <c r="F51" s="116" t="s">
        <v>985</v>
      </c>
      <c r="G51" s="116">
        <v>74</v>
      </c>
      <c r="H51" s="116" t="s">
        <v>643</v>
      </c>
      <c r="I51" s="114" t="s">
        <v>975</v>
      </c>
    </row>
    <row r="52" spans="1:9" ht="27" thickBot="1">
      <c r="A52" s="115">
        <v>46</v>
      </c>
      <c r="B52" s="116" t="s">
        <v>1010</v>
      </c>
      <c r="C52" s="123">
        <v>35</v>
      </c>
      <c r="D52" s="116" t="s">
        <v>1008</v>
      </c>
      <c r="E52" s="116" t="s">
        <v>973</v>
      </c>
      <c r="F52" s="116" t="s">
        <v>974</v>
      </c>
      <c r="G52" s="110"/>
      <c r="H52" s="116" t="s">
        <v>638</v>
      </c>
      <c r="I52" s="114" t="s">
        <v>975</v>
      </c>
    </row>
    <row r="53" spans="1:9" ht="27" thickBot="1">
      <c r="A53" s="115">
        <v>47</v>
      </c>
      <c r="B53" s="116" t="s">
        <v>1011</v>
      </c>
      <c r="C53" s="123">
        <v>35</v>
      </c>
      <c r="D53" s="116" t="s">
        <v>1008</v>
      </c>
      <c r="E53" s="116" t="s">
        <v>973</v>
      </c>
      <c r="F53" s="116" t="s">
        <v>974</v>
      </c>
      <c r="G53" s="110"/>
      <c r="H53" s="116" t="s">
        <v>638</v>
      </c>
      <c r="I53" s="114" t="s">
        <v>975</v>
      </c>
    </row>
    <row r="54" spans="1:9" ht="15.75" thickBot="1">
      <c r="A54" s="115">
        <v>48</v>
      </c>
      <c r="B54" s="116" t="s">
        <v>1012</v>
      </c>
      <c r="C54" s="123">
        <v>35</v>
      </c>
      <c r="D54" s="117">
        <v>44969</v>
      </c>
      <c r="E54" s="116" t="s">
        <v>977</v>
      </c>
      <c r="F54" s="116" t="s">
        <v>974</v>
      </c>
      <c r="G54" s="110"/>
      <c r="H54" s="116" t="s">
        <v>638</v>
      </c>
      <c r="I54" s="114" t="s">
        <v>975</v>
      </c>
    </row>
    <row r="55" spans="1:9" ht="27" thickBot="1">
      <c r="A55" s="115">
        <v>49</v>
      </c>
      <c r="B55" s="116" t="s">
        <v>1013</v>
      </c>
      <c r="C55" s="123">
        <v>35</v>
      </c>
      <c r="D55" s="110"/>
      <c r="E55" s="116" t="s">
        <v>980</v>
      </c>
      <c r="F55" s="116" t="s">
        <v>1000</v>
      </c>
      <c r="G55" s="110"/>
      <c r="H55" s="116" t="s">
        <v>643</v>
      </c>
      <c r="I55" s="114" t="s">
        <v>975</v>
      </c>
    </row>
    <row r="56" spans="1:9" ht="27" thickBot="1">
      <c r="A56" s="115">
        <v>50</v>
      </c>
      <c r="B56" s="116" t="s">
        <v>1013</v>
      </c>
      <c r="C56" s="123">
        <v>35</v>
      </c>
      <c r="D56" s="110"/>
      <c r="E56" s="116" t="s">
        <v>983</v>
      </c>
      <c r="F56" s="116" t="s">
        <v>1000</v>
      </c>
      <c r="G56" s="110"/>
      <c r="H56" s="116" t="s">
        <v>643</v>
      </c>
      <c r="I56" s="114" t="s">
        <v>975</v>
      </c>
    </row>
    <row r="57" spans="1:9" ht="27" thickBot="1">
      <c r="A57" s="118">
        <v>51</v>
      </c>
      <c r="B57" s="116" t="s">
        <v>1013</v>
      </c>
      <c r="C57" s="123">
        <v>35</v>
      </c>
      <c r="D57" s="110"/>
      <c r="E57" s="116" t="s">
        <v>979</v>
      </c>
      <c r="F57" s="116" t="s">
        <v>1000</v>
      </c>
      <c r="G57" s="110"/>
      <c r="H57" s="116" t="s">
        <v>643</v>
      </c>
      <c r="I57" s="114" t="s">
        <v>975</v>
      </c>
    </row>
    <row r="58" spans="1:9" ht="15.75" thickBot="1">
      <c r="A58" s="115">
        <v>52</v>
      </c>
      <c r="B58" s="116" t="s">
        <v>1014</v>
      </c>
      <c r="C58" s="123">
        <v>35</v>
      </c>
      <c r="D58" s="110"/>
      <c r="E58" s="116" t="s">
        <v>980</v>
      </c>
      <c r="F58" s="116" t="s">
        <v>1000</v>
      </c>
      <c r="G58" s="110"/>
      <c r="H58" s="116" t="s">
        <v>643</v>
      </c>
      <c r="I58" s="114" t="s">
        <v>975</v>
      </c>
    </row>
    <row r="59" spans="1:9" ht="15.75" thickBot="1">
      <c r="A59" s="115">
        <v>53</v>
      </c>
      <c r="B59" s="116" t="s">
        <v>1014</v>
      </c>
      <c r="C59" s="123">
        <v>35</v>
      </c>
      <c r="D59" s="110"/>
      <c r="E59" s="116" t="s">
        <v>983</v>
      </c>
      <c r="F59" s="116" t="s">
        <v>1000</v>
      </c>
      <c r="G59" s="110"/>
      <c r="H59" s="116" t="s">
        <v>643</v>
      </c>
      <c r="I59" s="114" t="s">
        <v>975</v>
      </c>
    </row>
    <row r="60" spans="1:9" ht="15.75" thickBot="1">
      <c r="A60" s="115">
        <v>54</v>
      </c>
      <c r="B60" s="116" t="s">
        <v>1015</v>
      </c>
      <c r="C60" s="123">
        <v>35</v>
      </c>
      <c r="D60" s="117">
        <v>44969</v>
      </c>
      <c r="E60" s="116" t="s">
        <v>973</v>
      </c>
      <c r="F60" s="116" t="s">
        <v>1016</v>
      </c>
      <c r="G60" s="110"/>
      <c r="H60" s="116" t="s">
        <v>643</v>
      </c>
      <c r="I60" s="114" t="s">
        <v>975</v>
      </c>
    </row>
    <row r="61" spans="1:9" ht="15.75" thickBot="1">
      <c r="A61" s="115">
        <v>55</v>
      </c>
      <c r="B61" s="116" t="s">
        <v>1015</v>
      </c>
      <c r="C61" s="123">
        <v>35</v>
      </c>
      <c r="D61" s="117">
        <v>44969</v>
      </c>
      <c r="E61" s="116" t="s">
        <v>979</v>
      </c>
      <c r="F61" s="116" t="s">
        <v>1016</v>
      </c>
      <c r="G61" s="110"/>
      <c r="H61" s="116" t="s">
        <v>643</v>
      </c>
      <c r="I61" s="114" t="s">
        <v>975</v>
      </c>
    </row>
    <row r="62" spans="1:9" ht="15.75" thickBot="1">
      <c r="A62" s="115">
        <v>56</v>
      </c>
      <c r="B62" s="116" t="s">
        <v>1015</v>
      </c>
      <c r="C62" s="123">
        <v>35</v>
      </c>
      <c r="D62" s="117">
        <v>44969</v>
      </c>
      <c r="E62" s="116" t="s">
        <v>983</v>
      </c>
      <c r="F62" s="116" t="s">
        <v>1016</v>
      </c>
      <c r="G62" s="110"/>
      <c r="H62" s="116" t="s">
        <v>643</v>
      </c>
      <c r="I62" s="114" t="s">
        <v>975</v>
      </c>
    </row>
    <row r="63" spans="1:9" ht="15.75" thickBot="1">
      <c r="A63" s="118">
        <v>57</v>
      </c>
      <c r="B63" s="116" t="s">
        <v>1017</v>
      </c>
      <c r="C63" s="123">
        <v>35</v>
      </c>
      <c r="D63" s="117">
        <v>44997</v>
      </c>
      <c r="E63" s="116" t="s">
        <v>983</v>
      </c>
      <c r="F63" s="116" t="s">
        <v>642</v>
      </c>
      <c r="G63" s="116">
        <v>146</v>
      </c>
      <c r="H63" s="116" t="s">
        <v>643</v>
      </c>
      <c r="I63" s="114" t="s">
        <v>975</v>
      </c>
    </row>
    <row r="64" spans="1:9" ht="15.75" thickBot="1">
      <c r="A64" s="115">
        <v>58</v>
      </c>
      <c r="B64" s="116" t="s">
        <v>1017</v>
      </c>
      <c r="C64" s="123">
        <v>35</v>
      </c>
      <c r="D64" s="117">
        <v>44997</v>
      </c>
      <c r="E64" s="116" t="s">
        <v>979</v>
      </c>
      <c r="F64" s="116" t="s">
        <v>642</v>
      </c>
      <c r="G64" s="116">
        <v>147</v>
      </c>
      <c r="H64" s="116" t="s">
        <v>643</v>
      </c>
      <c r="I64" s="114" t="s">
        <v>975</v>
      </c>
    </row>
    <row r="65" spans="1:9" ht="15.75" thickBot="1">
      <c r="A65" s="115">
        <v>59</v>
      </c>
      <c r="B65" s="116" t="s">
        <v>1017</v>
      </c>
      <c r="C65" s="123">
        <v>35</v>
      </c>
      <c r="D65" s="117">
        <v>44997</v>
      </c>
      <c r="E65" s="116" t="s">
        <v>977</v>
      </c>
      <c r="F65" s="116" t="s">
        <v>642</v>
      </c>
      <c r="G65" s="116">
        <v>148</v>
      </c>
      <c r="H65" s="116" t="s">
        <v>643</v>
      </c>
      <c r="I65" s="114" t="s">
        <v>975</v>
      </c>
    </row>
    <row r="66" spans="1:9" ht="27" thickBot="1">
      <c r="A66" s="115">
        <v>60</v>
      </c>
      <c r="B66" s="116" t="s">
        <v>1018</v>
      </c>
      <c r="C66" s="123">
        <v>35</v>
      </c>
      <c r="D66" s="117">
        <v>44997</v>
      </c>
      <c r="E66" s="116" t="s">
        <v>977</v>
      </c>
      <c r="F66" s="116" t="s">
        <v>1019</v>
      </c>
      <c r="G66" s="116">
        <v>55</v>
      </c>
      <c r="H66" s="116" t="s">
        <v>643</v>
      </c>
      <c r="I66" s="114" t="s">
        <v>975</v>
      </c>
    </row>
    <row r="67" spans="1:9" ht="27" thickBot="1">
      <c r="A67" s="115">
        <v>61</v>
      </c>
      <c r="B67" s="116" t="s">
        <v>1018</v>
      </c>
      <c r="C67" s="123">
        <v>35</v>
      </c>
      <c r="D67" s="117">
        <v>44997</v>
      </c>
      <c r="E67" s="116" t="s">
        <v>979</v>
      </c>
      <c r="F67" s="116" t="s">
        <v>1019</v>
      </c>
      <c r="G67" s="116">
        <v>56</v>
      </c>
      <c r="H67" s="116" t="s">
        <v>643</v>
      </c>
      <c r="I67" s="114" t="s">
        <v>975</v>
      </c>
    </row>
    <row r="68" spans="1:9" ht="27" thickBot="1">
      <c r="A68" s="115">
        <v>62</v>
      </c>
      <c r="B68" s="116" t="s">
        <v>1018</v>
      </c>
      <c r="C68" s="123">
        <v>35</v>
      </c>
      <c r="D68" s="117">
        <v>44997</v>
      </c>
      <c r="E68" s="116" t="s">
        <v>983</v>
      </c>
      <c r="F68" s="116" t="s">
        <v>1019</v>
      </c>
      <c r="G68" s="116">
        <v>58</v>
      </c>
      <c r="H68" s="116" t="s">
        <v>643</v>
      </c>
      <c r="I68" s="114" t="s">
        <v>975</v>
      </c>
    </row>
    <row r="69" spans="1:9" ht="27" thickBot="1">
      <c r="A69" s="118">
        <v>63</v>
      </c>
      <c r="B69" s="116" t="s">
        <v>1018</v>
      </c>
      <c r="C69" s="123">
        <v>35</v>
      </c>
      <c r="D69" s="117">
        <v>44997</v>
      </c>
      <c r="E69" s="116" t="s">
        <v>980</v>
      </c>
      <c r="F69" s="116" t="s">
        <v>1019</v>
      </c>
      <c r="G69" s="116">
        <v>57</v>
      </c>
      <c r="H69" s="116" t="s">
        <v>643</v>
      </c>
      <c r="I69" s="114" t="s">
        <v>975</v>
      </c>
    </row>
    <row r="70" spans="1:9" ht="27" thickBot="1">
      <c r="A70" s="115">
        <v>64</v>
      </c>
      <c r="B70" s="116" t="s">
        <v>1018</v>
      </c>
      <c r="C70" s="123">
        <v>35</v>
      </c>
      <c r="D70" s="117">
        <v>44997</v>
      </c>
      <c r="E70" s="116" t="s">
        <v>983</v>
      </c>
      <c r="F70" s="116" t="s">
        <v>1019</v>
      </c>
      <c r="G70" s="116">
        <v>59</v>
      </c>
      <c r="H70" s="116" t="s">
        <v>643</v>
      </c>
      <c r="I70" s="114" t="s">
        <v>975</v>
      </c>
    </row>
    <row r="71" spans="1:9" ht="27" thickBot="1">
      <c r="A71" s="115">
        <v>65</v>
      </c>
      <c r="B71" s="116" t="s">
        <v>1018</v>
      </c>
      <c r="C71" s="123">
        <v>35</v>
      </c>
      <c r="D71" s="117">
        <v>44997</v>
      </c>
      <c r="E71" s="116" t="s">
        <v>983</v>
      </c>
      <c r="F71" s="116" t="s">
        <v>1019</v>
      </c>
      <c r="G71" s="116">
        <v>60</v>
      </c>
      <c r="H71" s="116" t="s">
        <v>643</v>
      </c>
      <c r="I71" s="114" t="s">
        <v>975</v>
      </c>
    </row>
    <row r="72" spans="1:9" ht="15.75" thickBot="1">
      <c r="A72" s="115">
        <v>66</v>
      </c>
      <c r="B72" s="116" t="s">
        <v>1020</v>
      </c>
      <c r="C72" s="123">
        <v>35</v>
      </c>
      <c r="D72" s="117">
        <v>44997</v>
      </c>
      <c r="E72" s="116" t="s">
        <v>980</v>
      </c>
      <c r="F72" s="116" t="s">
        <v>642</v>
      </c>
      <c r="G72" s="110"/>
      <c r="H72" s="116" t="s">
        <v>643</v>
      </c>
      <c r="I72" s="114" t="s">
        <v>975</v>
      </c>
    </row>
    <row r="73" spans="1:9" ht="27" thickBot="1">
      <c r="A73" s="115">
        <v>67</v>
      </c>
      <c r="B73" s="116" t="s">
        <v>1021</v>
      </c>
      <c r="C73" s="123">
        <v>35</v>
      </c>
      <c r="D73" s="110"/>
      <c r="E73" s="116" t="s">
        <v>977</v>
      </c>
      <c r="F73" s="116" t="s">
        <v>1022</v>
      </c>
      <c r="G73" s="110"/>
      <c r="H73" s="116" t="s">
        <v>638</v>
      </c>
      <c r="I73" s="114" t="s">
        <v>975</v>
      </c>
    </row>
    <row r="74" spans="1:9" ht="27" thickBot="1">
      <c r="A74" s="115">
        <v>68</v>
      </c>
      <c r="B74" s="116" t="s">
        <v>1021</v>
      </c>
      <c r="C74" s="123">
        <v>35</v>
      </c>
      <c r="D74" s="110"/>
      <c r="E74" s="116" t="s">
        <v>977</v>
      </c>
      <c r="F74" s="116" t="s">
        <v>1022</v>
      </c>
      <c r="G74" s="110"/>
      <c r="H74" s="116" t="s">
        <v>638</v>
      </c>
      <c r="I74" s="114" t="s">
        <v>975</v>
      </c>
    </row>
    <row r="75" spans="1:9" ht="27" thickBot="1">
      <c r="A75" s="118">
        <v>69</v>
      </c>
      <c r="B75" s="116" t="s">
        <v>1021</v>
      </c>
      <c r="C75" s="123">
        <v>35</v>
      </c>
      <c r="D75" s="110"/>
      <c r="E75" s="116" t="s">
        <v>973</v>
      </c>
      <c r="F75" s="116" t="s">
        <v>1022</v>
      </c>
      <c r="G75" s="110"/>
      <c r="H75" s="116" t="s">
        <v>638</v>
      </c>
      <c r="I75" s="114" t="s">
        <v>975</v>
      </c>
    </row>
    <row r="76" spans="1:9" ht="27" thickBot="1">
      <c r="A76" s="115">
        <v>70</v>
      </c>
      <c r="B76" s="116" t="s">
        <v>1021</v>
      </c>
      <c r="C76" s="123">
        <v>35</v>
      </c>
      <c r="D76" s="110"/>
      <c r="E76" s="116" t="s">
        <v>973</v>
      </c>
      <c r="F76" s="116" t="s">
        <v>1022</v>
      </c>
      <c r="G76" s="110"/>
      <c r="H76" s="116" t="s">
        <v>638</v>
      </c>
      <c r="I76" s="114" t="s">
        <v>975</v>
      </c>
    </row>
    <row r="77" spans="1:9" ht="27" thickBot="1">
      <c r="A77" s="115">
        <v>71</v>
      </c>
      <c r="B77" s="116" t="s">
        <v>1021</v>
      </c>
      <c r="C77" s="123">
        <v>35</v>
      </c>
      <c r="D77" s="110"/>
      <c r="E77" s="116" t="s">
        <v>983</v>
      </c>
      <c r="F77" s="116" t="s">
        <v>1022</v>
      </c>
      <c r="G77" s="110"/>
      <c r="H77" s="116" t="s">
        <v>638</v>
      </c>
      <c r="I77" s="114" t="s">
        <v>975</v>
      </c>
    </row>
    <row r="78" spans="1:9" ht="27" thickBot="1">
      <c r="A78" s="115">
        <v>72</v>
      </c>
      <c r="B78" s="116" t="s">
        <v>1021</v>
      </c>
      <c r="C78" s="123">
        <v>35</v>
      </c>
      <c r="D78" s="110"/>
      <c r="E78" s="116" t="s">
        <v>983</v>
      </c>
      <c r="F78" s="116" t="s">
        <v>1022</v>
      </c>
      <c r="G78" s="110"/>
      <c r="H78" s="116" t="s">
        <v>638</v>
      </c>
      <c r="I78" s="114" t="s">
        <v>975</v>
      </c>
    </row>
    <row r="79" spans="1:9" ht="15.75" thickBot="1">
      <c r="A79" s="115">
        <v>73</v>
      </c>
      <c r="B79" s="116" t="s">
        <v>1023</v>
      </c>
      <c r="C79" s="123">
        <v>35</v>
      </c>
      <c r="D79" s="117">
        <v>44997</v>
      </c>
      <c r="E79" s="116" t="s">
        <v>979</v>
      </c>
      <c r="F79" s="116" t="s">
        <v>1024</v>
      </c>
      <c r="G79" s="116">
        <v>107</v>
      </c>
      <c r="H79" s="116" t="s">
        <v>638</v>
      </c>
      <c r="I79" s="114" t="s">
        <v>975</v>
      </c>
    </row>
    <row r="80" spans="1:9" ht="15.75" thickBot="1">
      <c r="A80" s="115">
        <v>74</v>
      </c>
      <c r="B80" s="116" t="s">
        <v>1023</v>
      </c>
      <c r="C80" s="123">
        <v>35</v>
      </c>
      <c r="D80" s="117">
        <v>44997</v>
      </c>
      <c r="E80" s="116" t="s">
        <v>979</v>
      </c>
      <c r="F80" s="116" t="s">
        <v>1024</v>
      </c>
      <c r="G80" s="116">
        <v>108</v>
      </c>
      <c r="H80" s="116" t="s">
        <v>638</v>
      </c>
      <c r="I80" s="114" t="s">
        <v>975</v>
      </c>
    </row>
    <row r="81" spans="1:9" ht="15.75" thickBot="1">
      <c r="A81" s="118">
        <v>75</v>
      </c>
      <c r="B81" s="116" t="s">
        <v>1023</v>
      </c>
      <c r="C81" s="123">
        <v>35</v>
      </c>
      <c r="D81" s="117">
        <v>44997</v>
      </c>
      <c r="E81" s="116" t="s">
        <v>983</v>
      </c>
      <c r="F81" s="116" t="s">
        <v>1024</v>
      </c>
      <c r="G81" s="116">
        <v>109</v>
      </c>
      <c r="H81" s="116" t="s">
        <v>638</v>
      </c>
      <c r="I81" s="114" t="s">
        <v>975</v>
      </c>
    </row>
    <row r="82" spans="1:9" ht="15.75" thickBot="1">
      <c r="A82" s="115">
        <v>76</v>
      </c>
      <c r="B82" s="116" t="s">
        <v>1025</v>
      </c>
      <c r="C82" s="123">
        <v>35</v>
      </c>
      <c r="D82" s="117">
        <v>44997</v>
      </c>
      <c r="E82" s="116" t="s">
        <v>980</v>
      </c>
      <c r="F82" s="116" t="s">
        <v>1024</v>
      </c>
      <c r="G82" s="116">
        <v>110</v>
      </c>
      <c r="H82" s="116" t="s">
        <v>638</v>
      </c>
      <c r="I82" s="114" t="s">
        <v>975</v>
      </c>
    </row>
    <row r="83" spans="1:9" ht="15.75" thickBot="1">
      <c r="A83" s="115">
        <v>77</v>
      </c>
      <c r="B83" s="116" t="s">
        <v>1025</v>
      </c>
      <c r="C83" s="123">
        <v>35</v>
      </c>
      <c r="D83" s="117">
        <v>44997</v>
      </c>
      <c r="E83" s="116" t="s">
        <v>973</v>
      </c>
      <c r="F83" s="116" t="s">
        <v>1024</v>
      </c>
      <c r="G83" s="116">
        <v>111</v>
      </c>
      <c r="H83" s="116" t="s">
        <v>638</v>
      </c>
      <c r="I83" s="114" t="s">
        <v>975</v>
      </c>
    </row>
    <row r="84" spans="1:9" ht="15.75" thickBot="1">
      <c r="A84" s="115">
        <v>78</v>
      </c>
      <c r="B84" s="116" t="s">
        <v>1025</v>
      </c>
      <c r="C84" s="123">
        <v>35</v>
      </c>
      <c r="D84" s="117">
        <v>44997</v>
      </c>
      <c r="E84" s="116" t="s">
        <v>979</v>
      </c>
      <c r="F84" s="116" t="s">
        <v>1024</v>
      </c>
      <c r="G84" s="116">
        <v>112</v>
      </c>
      <c r="H84" s="116" t="s">
        <v>638</v>
      </c>
      <c r="I84" s="114" t="s">
        <v>975</v>
      </c>
    </row>
    <row r="85" spans="1:9" ht="27" thickBot="1">
      <c r="A85" s="115">
        <v>79</v>
      </c>
      <c r="B85" s="116" t="s">
        <v>1026</v>
      </c>
      <c r="C85" s="123">
        <v>35</v>
      </c>
      <c r="D85" s="117">
        <v>44997</v>
      </c>
      <c r="E85" s="116" t="s">
        <v>983</v>
      </c>
      <c r="F85" s="116" t="s">
        <v>1027</v>
      </c>
      <c r="G85" s="110"/>
      <c r="H85" s="116" t="s">
        <v>720</v>
      </c>
      <c r="I85" s="114" t="s">
        <v>975</v>
      </c>
    </row>
    <row r="86" spans="1:9" ht="27" thickBot="1">
      <c r="A86" s="115">
        <v>80</v>
      </c>
      <c r="B86" s="116" t="s">
        <v>1026</v>
      </c>
      <c r="C86" s="123">
        <v>35</v>
      </c>
      <c r="D86" s="117">
        <v>44997</v>
      </c>
      <c r="E86" s="116" t="s">
        <v>983</v>
      </c>
      <c r="F86" s="116" t="s">
        <v>1027</v>
      </c>
      <c r="G86" s="110"/>
      <c r="H86" s="116" t="s">
        <v>720</v>
      </c>
      <c r="I86" s="114" t="s">
        <v>975</v>
      </c>
    </row>
    <row r="87" spans="1:9" ht="15.75" thickBot="1">
      <c r="A87" s="118">
        <v>81</v>
      </c>
      <c r="B87" s="116" t="s">
        <v>1028</v>
      </c>
      <c r="C87" s="123">
        <v>35</v>
      </c>
      <c r="D87" s="117">
        <v>45058</v>
      </c>
      <c r="E87" s="116" t="s">
        <v>980</v>
      </c>
      <c r="F87" s="116" t="s">
        <v>1029</v>
      </c>
      <c r="G87" s="110"/>
      <c r="H87" s="116" t="s">
        <v>643</v>
      </c>
      <c r="I87" s="114" t="s">
        <v>975</v>
      </c>
    </row>
    <row r="88" spans="1:9" ht="15.75" thickBot="1">
      <c r="A88" s="115">
        <v>82</v>
      </c>
      <c r="B88" s="116" t="s">
        <v>1028</v>
      </c>
      <c r="C88" s="123">
        <v>35</v>
      </c>
      <c r="D88" s="117">
        <v>45058</v>
      </c>
      <c r="E88" s="116" t="s">
        <v>980</v>
      </c>
      <c r="F88" s="116" t="s">
        <v>1029</v>
      </c>
      <c r="G88" s="110"/>
      <c r="H88" s="116" t="s">
        <v>643</v>
      </c>
      <c r="I88" s="114" t="s">
        <v>975</v>
      </c>
    </row>
    <row r="89" spans="1:9" ht="15.75" thickBot="1">
      <c r="A89" s="115">
        <v>83</v>
      </c>
      <c r="B89" s="116" t="s">
        <v>1028</v>
      </c>
      <c r="C89" s="123">
        <v>35</v>
      </c>
      <c r="D89" s="117">
        <v>45058</v>
      </c>
      <c r="E89" s="116" t="s">
        <v>979</v>
      </c>
      <c r="F89" s="116" t="s">
        <v>1029</v>
      </c>
      <c r="G89" s="110"/>
      <c r="H89" s="116" t="s">
        <v>643</v>
      </c>
      <c r="I89" s="114" t="s">
        <v>975</v>
      </c>
    </row>
    <row r="90" spans="1:9" ht="15.75" thickBot="1">
      <c r="A90" s="115">
        <v>84</v>
      </c>
      <c r="B90" s="116" t="s">
        <v>1028</v>
      </c>
      <c r="C90" s="123">
        <v>35</v>
      </c>
      <c r="D90" s="117">
        <v>45058</v>
      </c>
      <c r="E90" s="116" t="s">
        <v>977</v>
      </c>
      <c r="F90" s="116" t="s">
        <v>1029</v>
      </c>
      <c r="G90" s="110"/>
      <c r="H90" s="116" t="s">
        <v>643</v>
      </c>
      <c r="I90" s="114" t="s">
        <v>975</v>
      </c>
    </row>
    <row r="91" spans="1:9" ht="27" thickBot="1">
      <c r="A91" s="115">
        <v>85</v>
      </c>
      <c r="B91" s="116" t="s">
        <v>1026</v>
      </c>
      <c r="C91" s="123">
        <v>35</v>
      </c>
      <c r="D91" s="117">
        <v>44997</v>
      </c>
      <c r="E91" s="116" t="s">
        <v>977</v>
      </c>
      <c r="F91" s="116" t="s">
        <v>1027</v>
      </c>
      <c r="G91" s="110"/>
      <c r="H91" s="116" t="s">
        <v>720</v>
      </c>
      <c r="I91" s="114" t="s">
        <v>975</v>
      </c>
    </row>
    <row r="92" spans="1:9" ht="27" thickBot="1">
      <c r="A92" s="115">
        <v>86</v>
      </c>
      <c r="B92" s="116" t="s">
        <v>1026</v>
      </c>
      <c r="C92" s="123">
        <v>35</v>
      </c>
      <c r="D92" s="117">
        <v>44997</v>
      </c>
      <c r="E92" s="116" t="s">
        <v>980</v>
      </c>
      <c r="F92" s="116" t="s">
        <v>1027</v>
      </c>
      <c r="G92" s="110"/>
      <c r="H92" s="116" t="s">
        <v>720</v>
      </c>
      <c r="I92" s="114" t="s">
        <v>975</v>
      </c>
    </row>
    <row r="93" spans="1:9" ht="27" thickBot="1">
      <c r="A93" s="118">
        <v>87</v>
      </c>
      <c r="B93" s="116" t="s">
        <v>1026</v>
      </c>
      <c r="C93" s="123">
        <v>35</v>
      </c>
      <c r="D93" s="117">
        <v>44997</v>
      </c>
      <c r="E93" s="116" t="s">
        <v>979</v>
      </c>
      <c r="F93" s="116" t="s">
        <v>1027</v>
      </c>
      <c r="G93" s="110"/>
      <c r="H93" s="116" t="s">
        <v>720</v>
      </c>
      <c r="I93" s="114" t="s">
        <v>975</v>
      </c>
    </row>
    <row r="94" spans="1:9" ht="27" thickBot="1">
      <c r="A94" s="115">
        <v>88</v>
      </c>
      <c r="B94" s="116" t="s">
        <v>1026</v>
      </c>
      <c r="C94" s="123">
        <v>35</v>
      </c>
      <c r="D94" s="117">
        <v>44997</v>
      </c>
      <c r="E94" s="116" t="s">
        <v>973</v>
      </c>
      <c r="F94" s="116" t="s">
        <v>1027</v>
      </c>
      <c r="G94" s="110"/>
      <c r="H94" s="116" t="s">
        <v>720</v>
      </c>
      <c r="I94" s="114" t="s">
        <v>975</v>
      </c>
    </row>
    <row r="95" spans="1:9" ht="15.75" thickBot="1">
      <c r="A95" s="115">
        <v>89</v>
      </c>
      <c r="B95" s="116" t="s">
        <v>1030</v>
      </c>
      <c r="C95" s="123">
        <v>35</v>
      </c>
      <c r="D95" s="117">
        <v>44997</v>
      </c>
      <c r="E95" s="116" t="s">
        <v>980</v>
      </c>
      <c r="F95" s="116" t="s">
        <v>714</v>
      </c>
      <c r="G95" s="116">
        <v>161</v>
      </c>
      <c r="H95" s="116" t="s">
        <v>638</v>
      </c>
      <c r="I95" s="114" t="s">
        <v>975</v>
      </c>
    </row>
    <row r="96" spans="1:9" ht="15.75" thickBot="1">
      <c r="A96" s="115">
        <v>90</v>
      </c>
      <c r="B96" s="116" t="s">
        <v>1031</v>
      </c>
      <c r="C96" s="123">
        <v>35</v>
      </c>
      <c r="D96" s="117">
        <v>44997</v>
      </c>
      <c r="E96" s="116" t="s">
        <v>977</v>
      </c>
      <c r="F96" s="116" t="s">
        <v>714</v>
      </c>
      <c r="G96" s="116">
        <v>162</v>
      </c>
      <c r="H96" s="116" t="s">
        <v>638</v>
      </c>
      <c r="I96" s="114" t="s">
        <v>975</v>
      </c>
    </row>
    <row r="97" spans="1:9" ht="15.75" thickBot="1">
      <c r="A97" s="115">
        <v>91</v>
      </c>
      <c r="B97" s="116" t="s">
        <v>713</v>
      </c>
      <c r="C97" s="123">
        <v>35</v>
      </c>
      <c r="D97" s="117">
        <v>44997</v>
      </c>
      <c r="E97" s="116" t="s">
        <v>980</v>
      </c>
      <c r="F97" s="116" t="s">
        <v>714</v>
      </c>
      <c r="G97" s="116">
        <v>163</v>
      </c>
      <c r="H97" s="116" t="s">
        <v>638</v>
      </c>
      <c r="I97" s="114" t="s">
        <v>975</v>
      </c>
    </row>
    <row r="98" spans="1:9" ht="27" thickBot="1">
      <c r="A98" s="115">
        <v>92</v>
      </c>
      <c r="B98" s="116" t="s">
        <v>732</v>
      </c>
      <c r="C98" s="123">
        <v>35</v>
      </c>
      <c r="D98" s="110"/>
      <c r="E98" s="116" t="s">
        <v>977</v>
      </c>
      <c r="F98" s="116" t="s">
        <v>1032</v>
      </c>
      <c r="G98" s="110"/>
      <c r="H98" s="116" t="s">
        <v>720</v>
      </c>
      <c r="I98" s="114" t="s">
        <v>975</v>
      </c>
    </row>
    <row r="99" spans="1:9" ht="27" thickBot="1">
      <c r="A99" s="118">
        <v>93</v>
      </c>
      <c r="B99" s="116" t="s">
        <v>732</v>
      </c>
      <c r="C99" s="123">
        <v>35</v>
      </c>
      <c r="D99" s="110"/>
      <c r="E99" s="116" t="s">
        <v>980</v>
      </c>
      <c r="F99" s="116" t="s">
        <v>1032</v>
      </c>
      <c r="G99" s="110"/>
      <c r="H99" s="116" t="s">
        <v>720</v>
      </c>
      <c r="I99" s="114" t="s">
        <v>975</v>
      </c>
    </row>
    <row r="100" spans="1:9" ht="27" thickBot="1">
      <c r="A100" s="115">
        <v>94</v>
      </c>
      <c r="B100" s="116" t="s">
        <v>732</v>
      </c>
      <c r="C100" s="123">
        <v>35</v>
      </c>
      <c r="D100" s="110"/>
      <c r="E100" s="116" t="s">
        <v>983</v>
      </c>
      <c r="F100" s="116" t="s">
        <v>1032</v>
      </c>
      <c r="G100" s="110"/>
      <c r="H100" s="116" t="s">
        <v>720</v>
      </c>
      <c r="I100" s="114" t="s">
        <v>975</v>
      </c>
    </row>
    <row r="101" spans="1:9" ht="27" thickBot="1">
      <c r="A101" s="115">
        <v>95</v>
      </c>
      <c r="B101" s="116" t="s">
        <v>1033</v>
      </c>
      <c r="C101" s="123">
        <v>35</v>
      </c>
      <c r="D101" s="110"/>
      <c r="E101" s="116" t="s">
        <v>979</v>
      </c>
      <c r="F101" s="116" t="s">
        <v>1032</v>
      </c>
      <c r="G101" s="110"/>
      <c r="H101" s="116" t="s">
        <v>720</v>
      </c>
      <c r="I101" s="114" t="s">
        <v>975</v>
      </c>
    </row>
    <row r="102" spans="1:9" ht="27" thickBot="1">
      <c r="A102" s="115">
        <v>96</v>
      </c>
      <c r="B102" s="116" t="s">
        <v>732</v>
      </c>
      <c r="C102" s="123">
        <v>35</v>
      </c>
      <c r="D102" s="110"/>
      <c r="E102" s="116" t="s">
        <v>973</v>
      </c>
      <c r="F102" s="116" t="s">
        <v>1032</v>
      </c>
      <c r="G102" s="110"/>
      <c r="H102" s="116" t="s">
        <v>720</v>
      </c>
      <c r="I102" s="114" t="s">
        <v>975</v>
      </c>
    </row>
    <row r="103" spans="1:9" ht="27" thickBot="1">
      <c r="A103" s="115">
        <v>97</v>
      </c>
      <c r="B103" s="116" t="s">
        <v>732</v>
      </c>
      <c r="C103" s="123">
        <v>35</v>
      </c>
      <c r="D103" s="110"/>
      <c r="E103" s="116" t="s">
        <v>983</v>
      </c>
      <c r="F103" s="116" t="s">
        <v>1032</v>
      </c>
      <c r="G103" s="110"/>
      <c r="H103" s="116" t="s">
        <v>720</v>
      </c>
      <c r="I103" s="114" t="s">
        <v>975</v>
      </c>
    </row>
    <row r="104" spans="1:9" ht="15.75" thickBot="1">
      <c r="A104" s="115">
        <v>98</v>
      </c>
      <c r="B104" s="116" t="s">
        <v>1034</v>
      </c>
      <c r="C104" s="123">
        <v>35</v>
      </c>
      <c r="D104" s="110"/>
      <c r="E104" s="116" t="s">
        <v>983</v>
      </c>
      <c r="F104" s="116" t="s">
        <v>1035</v>
      </c>
      <c r="G104" s="110"/>
      <c r="H104" s="116" t="s">
        <v>689</v>
      </c>
      <c r="I104" s="114" t="s">
        <v>975</v>
      </c>
    </row>
    <row r="105" spans="1:9" ht="15.75" thickBot="1">
      <c r="A105" s="118">
        <v>99</v>
      </c>
      <c r="B105" s="116" t="s">
        <v>686</v>
      </c>
      <c r="C105" s="123">
        <v>35</v>
      </c>
      <c r="D105" s="110"/>
      <c r="E105" s="116" t="s">
        <v>980</v>
      </c>
      <c r="F105" s="116" t="s">
        <v>1035</v>
      </c>
      <c r="G105" s="110"/>
      <c r="H105" s="116" t="s">
        <v>689</v>
      </c>
      <c r="I105" s="114" t="s">
        <v>975</v>
      </c>
    </row>
    <row r="106" spans="1:9" ht="15.75" thickBot="1">
      <c r="A106" s="115">
        <v>100</v>
      </c>
      <c r="B106" s="116" t="s">
        <v>686</v>
      </c>
      <c r="C106" s="123">
        <v>35</v>
      </c>
      <c r="D106" s="110"/>
      <c r="E106" s="116" t="s">
        <v>977</v>
      </c>
      <c r="F106" s="116" t="s">
        <v>1035</v>
      </c>
      <c r="G106" s="110"/>
      <c r="H106" s="116" t="s">
        <v>689</v>
      </c>
      <c r="I106" s="114" t="s">
        <v>975</v>
      </c>
    </row>
    <row r="107" spans="1:9" ht="15.75" thickBot="1">
      <c r="A107" s="115">
        <v>101</v>
      </c>
      <c r="B107" s="116" t="s">
        <v>1036</v>
      </c>
      <c r="C107" s="123">
        <v>35</v>
      </c>
      <c r="D107" s="110"/>
      <c r="E107" s="116" t="s">
        <v>983</v>
      </c>
      <c r="F107" s="116" t="s">
        <v>1035</v>
      </c>
      <c r="G107" s="110"/>
      <c r="H107" s="116" t="s">
        <v>689</v>
      </c>
      <c r="I107" s="114" t="s">
        <v>975</v>
      </c>
    </row>
    <row r="108" spans="1:9" ht="15.75" thickBot="1">
      <c r="A108" s="115">
        <v>102</v>
      </c>
      <c r="B108" s="116" t="s">
        <v>1037</v>
      </c>
      <c r="C108" s="123">
        <v>35</v>
      </c>
      <c r="D108" s="110"/>
      <c r="E108" s="116" t="s">
        <v>979</v>
      </c>
      <c r="F108" s="116" t="s">
        <v>1035</v>
      </c>
      <c r="G108" s="110"/>
      <c r="H108" s="116" t="s">
        <v>689</v>
      </c>
      <c r="I108" s="114" t="s">
        <v>975</v>
      </c>
    </row>
    <row r="109" spans="1:9" ht="15.75" thickBot="1">
      <c r="A109" s="115">
        <v>103</v>
      </c>
      <c r="B109" s="116" t="s">
        <v>1038</v>
      </c>
      <c r="C109" s="123">
        <v>35</v>
      </c>
      <c r="D109" s="110"/>
      <c r="E109" s="116" t="s">
        <v>983</v>
      </c>
      <c r="F109" s="116" t="s">
        <v>1035</v>
      </c>
      <c r="G109" s="110"/>
      <c r="H109" s="116" t="s">
        <v>689</v>
      </c>
      <c r="I109" s="114" t="s">
        <v>975</v>
      </c>
    </row>
    <row r="110" spans="1:9" ht="15.75" thickBot="1">
      <c r="A110" s="115">
        <v>104</v>
      </c>
      <c r="B110" s="116" t="s">
        <v>1038</v>
      </c>
      <c r="C110" s="123">
        <v>35</v>
      </c>
      <c r="D110" s="110"/>
      <c r="E110" s="116" t="s">
        <v>973</v>
      </c>
      <c r="F110" s="116" t="s">
        <v>1035</v>
      </c>
      <c r="G110" s="110"/>
      <c r="H110" s="116" t="s">
        <v>689</v>
      </c>
      <c r="I110" s="114" t="s">
        <v>975</v>
      </c>
    </row>
    <row r="111" spans="1:9" ht="27" thickBot="1">
      <c r="A111" s="118">
        <v>105</v>
      </c>
      <c r="B111" s="116" t="s">
        <v>1002</v>
      </c>
      <c r="C111" s="123">
        <v>35</v>
      </c>
      <c r="D111" s="117">
        <v>45249</v>
      </c>
      <c r="E111" s="116" t="s">
        <v>983</v>
      </c>
      <c r="F111" s="116" t="s">
        <v>1000</v>
      </c>
      <c r="G111" s="110"/>
      <c r="H111" s="116" t="s">
        <v>643</v>
      </c>
      <c r="I111" s="114" t="s">
        <v>975</v>
      </c>
    </row>
    <row r="112" spans="1:9" ht="15.75" thickBot="1">
      <c r="A112" s="115">
        <v>106</v>
      </c>
      <c r="B112" s="116" t="s">
        <v>1039</v>
      </c>
      <c r="C112" s="123">
        <v>35</v>
      </c>
      <c r="D112" s="117">
        <v>45058</v>
      </c>
      <c r="E112" s="116" t="s">
        <v>980</v>
      </c>
      <c r="F112" s="116" t="s">
        <v>1040</v>
      </c>
      <c r="G112" s="110"/>
      <c r="H112" s="116" t="s">
        <v>643</v>
      </c>
      <c r="I112" s="114" t="s">
        <v>975</v>
      </c>
    </row>
    <row r="113" spans="1:9" ht="15.75" thickBot="1">
      <c r="A113" s="115">
        <v>107</v>
      </c>
      <c r="B113" s="116" t="s">
        <v>1039</v>
      </c>
      <c r="C113" s="123">
        <v>35</v>
      </c>
      <c r="D113" s="117">
        <v>45058</v>
      </c>
      <c r="E113" s="116" t="s">
        <v>980</v>
      </c>
      <c r="F113" s="116" t="s">
        <v>1040</v>
      </c>
      <c r="G113" s="110"/>
      <c r="H113" s="116" t="s">
        <v>643</v>
      </c>
      <c r="I113" s="114" t="s">
        <v>975</v>
      </c>
    </row>
    <row r="114" spans="1:9" ht="15.75" thickBot="1">
      <c r="A114" s="115">
        <v>108</v>
      </c>
      <c r="B114" s="116" t="s">
        <v>1039</v>
      </c>
      <c r="C114" s="123">
        <v>35</v>
      </c>
      <c r="D114" s="117">
        <v>45058</v>
      </c>
      <c r="E114" s="116" t="s">
        <v>980</v>
      </c>
      <c r="F114" s="116" t="s">
        <v>1040</v>
      </c>
      <c r="G114" s="110"/>
      <c r="H114" s="116" t="s">
        <v>643</v>
      </c>
      <c r="I114" s="114" t="s">
        <v>975</v>
      </c>
    </row>
    <row r="115" spans="1:9" ht="15.75" thickBot="1">
      <c r="A115" s="115">
        <v>109</v>
      </c>
      <c r="B115" s="116" t="s">
        <v>1039</v>
      </c>
      <c r="C115" s="123">
        <v>35</v>
      </c>
      <c r="D115" s="117">
        <v>45058</v>
      </c>
      <c r="E115" s="116" t="s">
        <v>980</v>
      </c>
      <c r="F115" s="116" t="s">
        <v>1040</v>
      </c>
      <c r="G115" s="110"/>
      <c r="H115" s="116" t="s">
        <v>643</v>
      </c>
      <c r="I115" s="114" t="s">
        <v>975</v>
      </c>
    </row>
    <row r="116" spans="1:9" ht="15.75" thickBot="1">
      <c r="A116" s="115">
        <v>110</v>
      </c>
      <c r="B116" s="116" t="s">
        <v>1039</v>
      </c>
      <c r="C116" s="123">
        <v>35</v>
      </c>
      <c r="D116" s="117">
        <v>45058</v>
      </c>
      <c r="E116" s="116" t="s">
        <v>983</v>
      </c>
      <c r="F116" s="116" t="s">
        <v>1040</v>
      </c>
      <c r="G116" s="110"/>
      <c r="H116" s="116" t="s">
        <v>643</v>
      </c>
      <c r="I116" s="114" t="s">
        <v>975</v>
      </c>
    </row>
    <row r="117" spans="1:9" ht="15.75" thickBot="1">
      <c r="A117" s="118">
        <v>111</v>
      </c>
      <c r="B117" s="116" t="s">
        <v>1039</v>
      </c>
      <c r="C117" s="123">
        <v>35</v>
      </c>
      <c r="D117" s="117">
        <v>45058</v>
      </c>
      <c r="E117" s="116" t="s">
        <v>973</v>
      </c>
      <c r="F117" s="116" t="s">
        <v>1040</v>
      </c>
      <c r="G117" s="110"/>
      <c r="H117" s="116" t="s">
        <v>643</v>
      </c>
      <c r="I117" s="114" t="s">
        <v>975</v>
      </c>
    </row>
    <row r="118" spans="1:9" ht="27" thickBot="1">
      <c r="A118" s="115">
        <v>112</v>
      </c>
      <c r="B118" s="116" t="s">
        <v>1041</v>
      </c>
      <c r="C118" s="123">
        <v>35</v>
      </c>
      <c r="D118" s="117">
        <v>44997</v>
      </c>
      <c r="E118" s="116" t="s">
        <v>973</v>
      </c>
      <c r="F118" s="116" t="s">
        <v>1042</v>
      </c>
      <c r="G118" s="116">
        <v>85</v>
      </c>
      <c r="H118" s="116" t="s">
        <v>643</v>
      </c>
      <c r="I118" s="114" t="s">
        <v>975</v>
      </c>
    </row>
    <row r="119" spans="1:9" ht="27" thickBot="1">
      <c r="A119" s="115">
        <v>113</v>
      </c>
      <c r="B119" s="116" t="s">
        <v>1041</v>
      </c>
      <c r="C119" s="123">
        <v>35</v>
      </c>
      <c r="D119" s="117">
        <v>44997</v>
      </c>
      <c r="E119" s="116" t="s">
        <v>980</v>
      </c>
      <c r="F119" s="116" t="s">
        <v>1042</v>
      </c>
      <c r="G119" s="116">
        <v>86</v>
      </c>
      <c r="H119" s="116" t="s">
        <v>643</v>
      </c>
      <c r="I119" s="114" t="s">
        <v>975</v>
      </c>
    </row>
    <row r="120" spans="1:9" ht="27" thickBot="1">
      <c r="A120" s="115">
        <v>114</v>
      </c>
      <c r="B120" s="116" t="s">
        <v>1041</v>
      </c>
      <c r="C120" s="123">
        <v>35</v>
      </c>
      <c r="D120" s="117">
        <v>44997</v>
      </c>
      <c r="E120" s="116" t="s">
        <v>980</v>
      </c>
      <c r="F120" s="116" t="s">
        <v>1042</v>
      </c>
      <c r="G120" s="116">
        <v>87</v>
      </c>
      <c r="H120" s="116" t="s">
        <v>643</v>
      </c>
      <c r="I120" s="114" t="s">
        <v>975</v>
      </c>
    </row>
    <row r="121" spans="1:9" ht="27" thickBot="1">
      <c r="A121" s="115">
        <v>115</v>
      </c>
      <c r="B121" s="116" t="s">
        <v>1043</v>
      </c>
      <c r="C121" s="123">
        <v>35</v>
      </c>
      <c r="D121" s="117">
        <v>44997</v>
      </c>
      <c r="E121" s="116" t="s">
        <v>973</v>
      </c>
      <c r="F121" s="116" t="s">
        <v>1044</v>
      </c>
      <c r="G121" s="116">
        <v>13</v>
      </c>
      <c r="H121" s="116" t="s">
        <v>720</v>
      </c>
      <c r="I121" s="114" t="s">
        <v>975</v>
      </c>
    </row>
    <row r="122" spans="1:9" ht="27" thickBot="1">
      <c r="A122" s="115">
        <v>116</v>
      </c>
      <c r="B122" s="116" t="s">
        <v>1043</v>
      </c>
      <c r="C122" s="123">
        <v>35</v>
      </c>
      <c r="D122" s="117">
        <v>44997</v>
      </c>
      <c r="E122" s="116" t="s">
        <v>973</v>
      </c>
      <c r="F122" s="116" t="s">
        <v>1044</v>
      </c>
      <c r="G122" s="116">
        <v>14</v>
      </c>
      <c r="H122" s="116" t="s">
        <v>720</v>
      </c>
      <c r="I122" s="114" t="s">
        <v>975</v>
      </c>
    </row>
    <row r="123" spans="1:9" ht="27" thickBot="1">
      <c r="A123" s="118">
        <v>117</v>
      </c>
      <c r="B123" s="116" t="s">
        <v>1043</v>
      </c>
      <c r="C123" s="123">
        <v>35</v>
      </c>
      <c r="D123" s="117">
        <v>44997</v>
      </c>
      <c r="E123" s="116" t="s">
        <v>979</v>
      </c>
      <c r="F123" s="116" t="s">
        <v>1044</v>
      </c>
      <c r="G123" s="116">
        <v>15</v>
      </c>
      <c r="H123" s="116" t="s">
        <v>720</v>
      </c>
      <c r="I123" s="114" t="s">
        <v>975</v>
      </c>
    </row>
    <row r="124" spans="1:9" ht="27" thickBot="1">
      <c r="A124" s="115">
        <v>118</v>
      </c>
      <c r="B124" s="116" t="s">
        <v>1043</v>
      </c>
      <c r="C124" s="123">
        <v>35</v>
      </c>
      <c r="D124" s="117">
        <v>44997</v>
      </c>
      <c r="E124" s="116" t="s">
        <v>979</v>
      </c>
      <c r="F124" s="116" t="s">
        <v>1044</v>
      </c>
      <c r="G124" s="116">
        <v>16</v>
      </c>
      <c r="H124" s="116" t="s">
        <v>720</v>
      </c>
      <c r="I124" s="114" t="s">
        <v>975</v>
      </c>
    </row>
    <row r="125" spans="1:9" ht="27" thickBot="1">
      <c r="A125" s="115">
        <v>119</v>
      </c>
      <c r="B125" s="116" t="s">
        <v>1043</v>
      </c>
      <c r="C125" s="123">
        <v>35</v>
      </c>
      <c r="D125" s="117">
        <v>44997</v>
      </c>
      <c r="E125" s="116" t="s">
        <v>973</v>
      </c>
      <c r="F125" s="116" t="s">
        <v>1044</v>
      </c>
      <c r="G125" s="116">
        <v>17</v>
      </c>
      <c r="H125" s="116" t="s">
        <v>720</v>
      </c>
      <c r="I125" s="114" t="s">
        <v>975</v>
      </c>
    </row>
    <row r="126" spans="1:9" ht="27" thickBot="1">
      <c r="A126" s="115">
        <v>120</v>
      </c>
      <c r="B126" s="116" t="s">
        <v>1043</v>
      </c>
      <c r="C126" s="123">
        <v>35</v>
      </c>
      <c r="D126" s="117">
        <v>44997</v>
      </c>
      <c r="E126" s="116" t="s">
        <v>983</v>
      </c>
      <c r="F126" s="116" t="s">
        <v>1044</v>
      </c>
      <c r="G126" s="116">
        <v>18</v>
      </c>
      <c r="H126" s="116" t="s">
        <v>720</v>
      </c>
      <c r="I126" s="114" t="s">
        <v>975</v>
      </c>
    </row>
    <row r="127" spans="1:9" ht="15.75" thickBot="1">
      <c r="A127" s="115">
        <v>121</v>
      </c>
      <c r="B127" s="116" t="s">
        <v>1045</v>
      </c>
      <c r="C127" s="123">
        <v>35</v>
      </c>
      <c r="D127" s="117">
        <v>44997</v>
      </c>
      <c r="E127" s="116" t="s">
        <v>979</v>
      </c>
      <c r="F127" s="116" t="s">
        <v>1046</v>
      </c>
      <c r="G127" s="110"/>
      <c r="H127" s="116" t="s">
        <v>689</v>
      </c>
      <c r="I127" s="114" t="s">
        <v>975</v>
      </c>
    </row>
    <row r="128" spans="1:9" ht="15.75" thickBot="1">
      <c r="A128" s="115">
        <v>122</v>
      </c>
      <c r="B128" s="116" t="s">
        <v>1045</v>
      </c>
      <c r="C128" s="123">
        <v>35</v>
      </c>
      <c r="D128" s="117">
        <v>44997</v>
      </c>
      <c r="E128" s="116" t="s">
        <v>973</v>
      </c>
      <c r="F128" s="116" t="s">
        <v>1046</v>
      </c>
      <c r="G128" s="110"/>
      <c r="H128" s="116" t="s">
        <v>689</v>
      </c>
      <c r="I128" s="114" t="s">
        <v>975</v>
      </c>
    </row>
    <row r="129" spans="1:9" ht="15.75" thickBot="1">
      <c r="A129" s="118">
        <v>123</v>
      </c>
      <c r="B129" s="116" t="s">
        <v>1047</v>
      </c>
      <c r="C129" s="123">
        <v>35</v>
      </c>
      <c r="D129" s="117">
        <v>44997</v>
      </c>
      <c r="E129" s="116" t="s">
        <v>980</v>
      </c>
      <c r="F129" s="116" t="s">
        <v>1046</v>
      </c>
      <c r="G129" s="110"/>
      <c r="H129" s="116" t="s">
        <v>689</v>
      </c>
      <c r="I129" s="114" t="s">
        <v>975</v>
      </c>
    </row>
    <row r="130" spans="1:9" ht="15.75" thickBot="1">
      <c r="A130" s="115">
        <v>124</v>
      </c>
      <c r="B130" s="116" t="s">
        <v>1048</v>
      </c>
      <c r="C130" s="123">
        <v>35</v>
      </c>
      <c r="D130" s="117">
        <v>45028</v>
      </c>
      <c r="E130" s="116" t="s">
        <v>977</v>
      </c>
      <c r="F130" s="116" t="s">
        <v>1049</v>
      </c>
      <c r="G130" s="116">
        <v>7</v>
      </c>
      <c r="H130" s="116" t="s">
        <v>638</v>
      </c>
      <c r="I130" s="114" t="s">
        <v>975</v>
      </c>
    </row>
    <row r="131" spans="1:9" ht="15.75" thickBot="1">
      <c r="A131" s="115">
        <v>125</v>
      </c>
      <c r="B131" s="116" t="s">
        <v>1050</v>
      </c>
      <c r="C131" s="123">
        <v>35</v>
      </c>
      <c r="D131" s="117">
        <v>44997</v>
      </c>
      <c r="E131" s="116" t="s">
        <v>980</v>
      </c>
      <c r="F131" s="116" t="s">
        <v>1049</v>
      </c>
      <c r="G131" s="116">
        <v>8</v>
      </c>
      <c r="H131" s="116" t="s">
        <v>638</v>
      </c>
      <c r="I131" s="114" t="s">
        <v>975</v>
      </c>
    </row>
    <row r="132" spans="1:9" ht="15.75" thickBot="1">
      <c r="A132" s="115">
        <v>126</v>
      </c>
      <c r="B132" s="116" t="s">
        <v>1050</v>
      </c>
      <c r="C132" s="123">
        <v>35</v>
      </c>
      <c r="D132" s="117">
        <v>45028</v>
      </c>
      <c r="E132" s="116" t="s">
        <v>980</v>
      </c>
      <c r="F132" s="116" t="s">
        <v>1049</v>
      </c>
      <c r="G132" s="116">
        <v>9</v>
      </c>
      <c r="H132" s="116" t="s">
        <v>638</v>
      </c>
      <c r="I132" s="114" t="s">
        <v>975</v>
      </c>
    </row>
    <row r="133" spans="1:9" ht="15.75" thickBot="1">
      <c r="A133" s="115">
        <v>127</v>
      </c>
      <c r="B133" s="116" t="s">
        <v>1051</v>
      </c>
      <c r="C133" s="123">
        <v>35</v>
      </c>
      <c r="D133" s="117">
        <v>45264</v>
      </c>
      <c r="E133" s="116" t="s">
        <v>977</v>
      </c>
      <c r="F133" s="116" t="s">
        <v>1049</v>
      </c>
      <c r="G133" s="116">
        <v>10</v>
      </c>
      <c r="H133" s="116" t="s">
        <v>638</v>
      </c>
      <c r="I133" s="114" t="s">
        <v>975</v>
      </c>
    </row>
    <row r="134" spans="1:9" ht="15.75" thickBot="1">
      <c r="A134" s="115">
        <v>128</v>
      </c>
      <c r="B134" s="116" t="s">
        <v>1051</v>
      </c>
      <c r="C134" s="123">
        <v>35</v>
      </c>
      <c r="D134" s="117">
        <v>45264</v>
      </c>
      <c r="E134" s="116" t="s">
        <v>979</v>
      </c>
      <c r="F134" s="116" t="s">
        <v>1049</v>
      </c>
      <c r="G134" s="116">
        <v>11</v>
      </c>
      <c r="H134" s="116" t="s">
        <v>638</v>
      </c>
      <c r="I134" s="114" t="s">
        <v>975</v>
      </c>
    </row>
    <row r="135" spans="1:9" ht="15.75" thickBot="1">
      <c r="A135" s="118">
        <v>129</v>
      </c>
      <c r="B135" s="116" t="s">
        <v>1052</v>
      </c>
      <c r="C135" s="123">
        <v>35</v>
      </c>
      <c r="D135" s="117">
        <v>45089</v>
      </c>
      <c r="E135" s="116" t="s">
        <v>977</v>
      </c>
      <c r="F135" s="116" t="s">
        <v>1049</v>
      </c>
      <c r="G135" s="116">
        <v>12</v>
      </c>
      <c r="H135" s="116" t="s">
        <v>638</v>
      </c>
      <c r="I135" s="114" t="s">
        <v>975</v>
      </c>
    </row>
    <row r="136" spans="1:9" ht="15.75" thickBot="1">
      <c r="A136" s="115">
        <v>130</v>
      </c>
      <c r="B136" s="116" t="s">
        <v>1053</v>
      </c>
      <c r="C136" s="123">
        <v>35</v>
      </c>
      <c r="D136" s="117">
        <v>45028</v>
      </c>
      <c r="E136" s="116" t="s">
        <v>977</v>
      </c>
      <c r="F136" s="116" t="s">
        <v>974</v>
      </c>
      <c r="G136" s="110"/>
      <c r="H136" s="116" t="s">
        <v>638</v>
      </c>
      <c r="I136" s="114" t="s">
        <v>975</v>
      </c>
    </row>
    <row r="137" spans="1:9" ht="15.75" thickBot="1">
      <c r="A137" s="115">
        <v>131</v>
      </c>
      <c r="B137" s="116" t="s">
        <v>730</v>
      </c>
      <c r="C137" s="123">
        <v>35</v>
      </c>
      <c r="D137" s="117">
        <v>45089</v>
      </c>
      <c r="E137" s="116" t="s">
        <v>979</v>
      </c>
      <c r="F137" s="116" t="s">
        <v>974</v>
      </c>
      <c r="G137" s="110"/>
      <c r="H137" s="116" t="s">
        <v>638</v>
      </c>
      <c r="I137" s="114" t="s">
        <v>975</v>
      </c>
    </row>
    <row r="138" spans="1:9" ht="15.75" thickBot="1">
      <c r="A138" s="115">
        <v>132</v>
      </c>
      <c r="B138" s="116" t="s">
        <v>1054</v>
      </c>
      <c r="C138" s="123">
        <v>35</v>
      </c>
      <c r="D138" s="117">
        <v>45260</v>
      </c>
      <c r="E138" s="116" t="s">
        <v>979</v>
      </c>
      <c r="F138" s="116" t="s">
        <v>1055</v>
      </c>
      <c r="G138" s="110"/>
      <c r="H138" s="116" t="s">
        <v>689</v>
      </c>
      <c r="I138" s="114" t="s">
        <v>975</v>
      </c>
    </row>
    <row r="139" spans="1:9" ht="15.75" thickBot="1">
      <c r="A139" s="115">
        <v>133</v>
      </c>
      <c r="B139" s="116" t="s">
        <v>1054</v>
      </c>
      <c r="C139" s="123">
        <v>35</v>
      </c>
      <c r="D139" s="117">
        <v>45260</v>
      </c>
      <c r="E139" s="116" t="s">
        <v>979</v>
      </c>
      <c r="F139" s="116" t="s">
        <v>1055</v>
      </c>
      <c r="G139" s="110"/>
      <c r="H139" s="116" t="s">
        <v>689</v>
      </c>
      <c r="I139" s="114" t="s">
        <v>975</v>
      </c>
    </row>
    <row r="140" spans="1:9" ht="15.75" thickBot="1">
      <c r="A140" s="115">
        <v>134</v>
      </c>
      <c r="B140" s="116" t="s">
        <v>1054</v>
      </c>
      <c r="C140" s="123">
        <v>35</v>
      </c>
      <c r="D140" s="117">
        <v>45260</v>
      </c>
      <c r="E140" s="116" t="s">
        <v>979</v>
      </c>
      <c r="F140" s="116" t="s">
        <v>1055</v>
      </c>
      <c r="G140" s="110"/>
      <c r="H140" s="116" t="s">
        <v>689</v>
      </c>
      <c r="I140" s="114" t="s">
        <v>975</v>
      </c>
    </row>
    <row r="141" spans="1:9" ht="15.75" thickBot="1">
      <c r="A141" s="118">
        <v>135</v>
      </c>
      <c r="B141" s="116" t="s">
        <v>1056</v>
      </c>
      <c r="C141" s="123">
        <v>35</v>
      </c>
      <c r="D141" s="117">
        <v>45260</v>
      </c>
      <c r="E141" s="116" t="s">
        <v>979</v>
      </c>
      <c r="F141" s="116" t="s">
        <v>1055</v>
      </c>
      <c r="G141" s="110"/>
      <c r="H141" s="116" t="s">
        <v>689</v>
      </c>
      <c r="I141" s="114" t="s">
        <v>975</v>
      </c>
    </row>
    <row r="142" spans="1:9" ht="15.75" thickBot="1">
      <c r="A142" s="115">
        <v>136</v>
      </c>
      <c r="B142" s="116" t="s">
        <v>1056</v>
      </c>
      <c r="C142" s="123">
        <v>35</v>
      </c>
      <c r="D142" s="117">
        <v>45260</v>
      </c>
      <c r="E142" s="116" t="s">
        <v>979</v>
      </c>
      <c r="F142" s="116" t="s">
        <v>1055</v>
      </c>
      <c r="G142" s="110"/>
      <c r="H142" s="116" t="s">
        <v>689</v>
      </c>
      <c r="I142" s="114" t="s">
        <v>975</v>
      </c>
    </row>
    <row r="143" spans="1:9" ht="15.75" thickBot="1">
      <c r="A143" s="115">
        <v>137</v>
      </c>
      <c r="B143" s="116" t="s">
        <v>1057</v>
      </c>
      <c r="C143" s="123">
        <v>35</v>
      </c>
      <c r="D143" s="117">
        <v>45265</v>
      </c>
      <c r="E143" s="116" t="s">
        <v>980</v>
      </c>
      <c r="F143" s="116" t="s">
        <v>1055</v>
      </c>
      <c r="G143" s="110"/>
      <c r="H143" s="116" t="s">
        <v>689</v>
      </c>
      <c r="I143" s="114" t="s">
        <v>975</v>
      </c>
    </row>
    <row r="144" spans="1:9" ht="15.75" thickBot="1">
      <c r="A144" s="115">
        <v>138</v>
      </c>
      <c r="B144" s="116" t="s">
        <v>1057</v>
      </c>
      <c r="C144" s="123">
        <v>35</v>
      </c>
      <c r="D144" s="117">
        <v>45265</v>
      </c>
      <c r="E144" s="116" t="s">
        <v>980</v>
      </c>
      <c r="F144" s="116" t="s">
        <v>1055</v>
      </c>
      <c r="G144" s="110"/>
      <c r="H144" s="116" t="s">
        <v>689</v>
      </c>
      <c r="I144" s="114" t="s">
        <v>975</v>
      </c>
    </row>
    <row r="145" spans="1:9" ht="15.75" thickBot="1">
      <c r="A145" s="115">
        <v>139</v>
      </c>
      <c r="B145" s="116" t="s">
        <v>1057</v>
      </c>
      <c r="C145" s="123">
        <v>35</v>
      </c>
      <c r="D145" s="117">
        <v>45265</v>
      </c>
      <c r="E145" s="116" t="s">
        <v>980</v>
      </c>
      <c r="F145" s="116" t="s">
        <v>1055</v>
      </c>
      <c r="G145" s="110"/>
      <c r="H145" s="116" t="s">
        <v>689</v>
      </c>
      <c r="I145" s="114" t="s">
        <v>975</v>
      </c>
    </row>
    <row r="146" spans="1:9" ht="15.75" thickBot="1">
      <c r="A146" s="115">
        <v>140</v>
      </c>
      <c r="B146" s="116" t="s">
        <v>1057</v>
      </c>
      <c r="C146" s="123">
        <v>35</v>
      </c>
      <c r="D146" s="117">
        <v>45265</v>
      </c>
      <c r="E146" s="116" t="s">
        <v>980</v>
      </c>
      <c r="F146" s="116" t="s">
        <v>1055</v>
      </c>
      <c r="G146" s="110"/>
      <c r="H146" s="116" t="s">
        <v>689</v>
      </c>
      <c r="I146" s="114" t="s">
        <v>975</v>
      </c>
    </row>
    <row r="147" spans="1:9" ht="15.75" thickBot="1">
      <c r="A147" s="118">
        <v>141</v>
      </c>
      <c r="B147" s="116" t="s">
        <v>1057</v>
      </c>
      <c r="C147" s="123">
        <v>35</v>
      </c>
      <c r="D147" s="117">
        <v>45265</v>
      </c>
      <c r="E147" s="116" t="s">
        <v>973</v>
      </c>
      <c r="F147" s="116" t="s">
        <v>1055</v>
      </c>
      <c r="G147" s="110"/>
      <c r="H147" s="116" t="s">
        <v>689</v>
      </c>
      <c r="I147" s="114" t="s">
        <v>975</v>
      </c>
    </row>
    <row r="148" spans="1:9" ht="15.75" thickBot="1">
      <c r="A148" s="115">
        <v>142</v>
      </c>
      <c r="B148" s="116" t="s">
        <v>1057</v>
      </c>
      <c r="C148" s="123">
        <v>35</v>
      </c>
      <c r="D148" s="117">
        <v>45265</v>
      </c>
      <c r="E148" s="116" t="s">
        <v>973</v>
      </c>
      <c r="F148" s="116" t="s">
        <v>1055</v>
      </c>
      <c r="G148" s="110"/>
      <c r="H148" s="116" t="s">
        <v>689</v>
      </c>
      <c r="I148" s="114" t="s">
        <v>975</v>
      </c>
    </row>
    <row r="149" spans="1:9" ht="15.75" thickBot="1">
      <c r="A149" s="115">
        <v>143</v>
      </c>
      <c r="B149" s="116" t="s">
        <v>1057</v>
      </c>
      <c r="C149" s="123">
        <v>35</v>
      </c>
      <c r="D149" s="117">
        <v>45265</v>
      </c>
      <c r="E149" s="116" t="s">
        <v>983</v>
      </c>
      <c r="F149" s="116" t="s">
        <v>1055</v>
      </c>
      <c r="G149" s="110"/>
      <c r="H149" s="116" t="s">
        <v>689</v>
      </c>
      <c r="I149" s="114" t="s">
        <v>975</v>
      </c>
    </row>
    <row r="150" spans="1:9" ht="15.75" thickBot="1">
      <c r="A150" s="115">
        <v>144</v>
      </c>
      <c r="B150" s="116" t="s">
        <v>1057</v>
      </c>
      <c r="C150" s="123">
        <v>35</v>
      </c>
      <c r="D150" s="117">
        <v>45265</v>
      </c>
      <c r="E150" s="116" t="s">
        <v>983</v>
      </c>
      <c r="F150" s="116" t="s">
        <v>1055</v>
      </c>
      <c r="G150" s="110"/>
      <c r="H150" s="116" t="s">
        <v>689</v>
      </c>
      <c r="I150" s="114" t="s">
        <v>975</v>
      </c>
    </row>
    <row r="151" spans="1:9" ht="15.75" thickBot="1">
      <c r="A151" s="115">
        <v>145</v>
      </c>
      <c r="B151" s="116" t="s">
        <v>1057</v>
      </c>
      <c r="C151" s="123">
        <v>35</v>
      </c>
      <c r="D151" s="117">
        <v>45265</v>
      </c>
      <c r="E151" s="116" t="s">
        <v>983</v>
      </c>
      <c r="F151" s="116" t="s">
        <v>1055</v>
      </c>
      <c r="G151" s="110"/>
      <c r="H151" s="116" t="s">
        <v>689</v>
      </c>
      <c r="I151" s="114" t="s">
        <v>975</v>
      </c>
    </row>
    <row r="152" spans="1:9" ht="15.75" thickBot="1">
      <c r="A152" s="115">
        <v>146</v>
      </c>
      <c r="B152" s="116" t="s">
        <v>1057</v>
      </c>
      <c r="C152" s="123">
        <v>35</v>
      </c>
      <c r="D152" s="117">
        <v>45265</v>
      </c>
      <c r="E152" s="116" t="s">
        <v>983</v>
      </c>
      <c r="F152" s="116" t="s">
        <v>1055</v>
      </c>
      <c r="G152" s="110"/>
      <c r="H152" s="116" t="s">
        <v>689</v>
      </c>
      <c r="I152" s="114" t="s">
        <v>975</v>
      </c>
    </row>
    <row r="153" spans="1:9" ht="15.75" thickBot="1">
      <c r="A153" s="118">
        <v>147</v>
      </c>
      <c r="B153" s="116" t="s">
        <v>1058</v>
      </c>
      <c r="C153" s="123">
        <v>35</v>
      </c>
      <c r="D153" s="117">
        <v>45058</v>
      </c>
      <c r="E153" s="116" t="s">
        <v>980</v>
      </c>
      <c r="F153" s="120" t="s">
        <v>1059</v>
      </c>
      <c r="G153" s="120">
        <v>131</v>
      </c>
      <c r="H153" s="120" t="s">
        <v>638</v>
      </c>
      <c r="I153" s="114" t="s">
        <v>975</v>
      </c>
    </row>
    <row r="154" spans="1:9" ht="15.75" thickBot="1">
      <c r="A154" s="115">
        <v>148</v>
      </c>
      <c r="B154" s="116" t="s">
        <v>1058</v>
      </c>
      <c r="C154" s="123">
        <v>35</v>
      </c>
      <c r="D154" s="117">
        <v>45058</v>
      </c>
      <c r="E154" s="116" t="s">
        <v>973</v>
      </c>
      <c r="F154" s="120" t="s">
        <v>1059</v>
      </c>
      <c r="G154" s="120">
        <v>132</v>
      </c>
      <c r="H154" s="120" t="s">
        <v>638</v>
      </c>
      <c r="I154" s="114" t="s">
        <v>975</v>
      </c>
    </row>
    <row r="155" spans="1:9" ht="15.75" thickBot="1">
      <c r="A155" s="115">
        <v>149</v>
      </c>
      <c r="B155" s="116" t="s">
        <v>1058</v>
      </c>
      <c r="C155" s="123">
        <v>35</v>
      </c>
      <c r="D155" s="117">
        <v>45058</v>
      </c>
      <c r="E155" s="116" t="s">
        <v>979</v>
      </c>
      <c r="F155" s="120" t="s">
        <v>1059</v>
      </c>
      <c r="G155" s="120">
        <v>133</v>
      </c>
      <c r="H155" s="120" t="s">
        <v>638</v>
      </c>
      <c r="I155" s="114" t="s">
        <v>975</v>
      </c>
    </row>
    <row r="156" spans="1:9" ht="15.75" thickBot="1">
      <c r="A156" s="115">
        <v>150</v>
      </c>
      <c r="B156" s="116" t="s">
        <v>1058</v>
      </c>
      <c r="C156" s="123">
        <v>35</v>
      </c>
      <c r="D156" s="117">
        <v>45058</v>
      </c>
      <c r="E156" s="116" t="s">
        <v>977</v>
      </c>
      <c r="F156" s="120" t="s">
        <v>1059</v>
      </c>
      <c r="G156" s="120">
        <v>134</v>
      </c>
      <c r="H156" s="120" t="s">
        <v>638</v>
      </c>
      <c r="I156" s="114" t="s">
        <v>975</v>
      </c>
    </row>
    <row r="157" spans="1:9" ht="15.75" thickBot="1">
      <c r="A157" s="115">
        <v>151</v>
      </c>
      <c r="B157" s="116" t="s">
        <v>1060</v>
      </c>
      <c r="C157" s="123">
        <v>35</v>
      </c>
      <c r="D157" s="117">
        <v>45058</v>
      </c>
      <c r="E157" s="116" t="s">
        <v>973</v>
      </c>
      <c r="F157" s="120" t="s">
        <v>974</v>
      </c>
      <c r="G157" s="110"/>
      <c r="H157" s="120" t="s">
        <v>638</v>
      </c>
      <c r="I157" s="114" t="s">
        <v>975</v>
      </c>
    </row>
    <row r="159" spans="1:9">
      <c r="B159" s="137" t="s">
        <v>323</v>
      </c>
      <c r="C159" s="121">
        <f>SUM(C7:C157)</f>
        <v>5285</v>
      </c>
    </row>
    <row r="160" spans="1:9">
      <c r="A160" s="100"/>
      <c r="B160" s="100" t="s">
        <v>302</v>
      </c>
      <c r="C160" s="121">
        <v>3171</v>
      </c>
    </row>
    <row r="161" spans="1:11">
      <c r="A161" s="100"/>
      <c r="B161" s="100" t="s">
        <v>736</v>
      </c>
      <c r="C161" s="121">
        <f>C159-C160</f>
        <v>2114</v>
      </c>
    </row>
    <row r="162" spans="1:11">
      <c r="B162" s="101" t="s">
        <v>1063</v>
      </c>
      <c r="C162" s="101">
        <f>C161/C159</f>
        <v>0.4</v>
      </c>
    </row>
    <row r="164" spans="1:11" ht="30">
      <c r="B164" s="125" t="s">
        <v>1064</v>
      </c>
      <c r="C164" s="125" t="s">
        <v>970</v>
      </c>
      <c r="D164" s="124"/>
      <c r="E164" s="124"/>
      <c r="F164" s="124"/>
      <c r="G164" s="124"/>
      <c r="H164" s="124"/>
      <c r="I164" s="124"/>
      <c r="J164" t="s">
        <v>738</v>
      </c>
      <c r="K164" t="str">
        <f>B167</f>
        <v>Alice Baratelli</v>
      </c>
    </row>
    <row r="165" spans="1:11" ht="15.75" thickBot="1">
      <c r="B165" s="126" t="s">
        <v>632</v>
      </c>
      <c r="C165" s="127"/>
      <c r="D165" s="128" t="s">
        <v>980</v>
      </c>
      <c r="E165" s="128" t="s">
        <v>983</v>
      </c>
      <c r="F165" s="128" t="s">
        <v>979</v>
      </c>
      <c r="G165" s="128" t="s">
        <v>973</v>
      </c>
      <c r="H165" s="128" t="s">
        <v>977</v>
      </c>
      <c r="I165" s="128" t="s">
        <v>1065</v>
      </c>
      <c r="J165" t="s">
        <v>742</v>
      </c>
      <c r="K165" t="str">
        <f>B171</f>
        <v>Antonella Ribeiro</v>
      </c>
    </row>
    <row r="166" spans="1:11" ht="15.75" thickTop="1">
      <c r="B166" s="129"/>
      <c r="C166" s="130">
        <v>0</v>
      </c>
      <c r="D166" s="131"/>
      <c r="E166" s="131"/>
      <c r="F166" s="131"/>
      <c r="G166" s="131"/>
      <c r="H166" s="131"/>
      <c r="I166" s="130">
        <v>0</v>
      </c>
      <c r="J166" t="s">
        <v>743</v>
      </c>
      <c r="K166" t="str">
        <f>B183</f>
        <v>Laura Pinheiro</v>
      </c>
    </row>
    <row r="167" spans="1:11">
      <c r="B167" s="129" t="s">
        <v>974</v>
      </c>
      <c r="C167" s="131"/>
      <c r="D167" s="130">
        <v>5</v>
      </c>
      <c r="E167" s="130">
        <v>5</v>
      </c>
      <c r="F167" s="130">
        <v>5</v>
      </c>
      <c r="G167" s="130">
        <v>7</v>
      </c>
      <c r="H167" s="130">
        <v>4</v>
      </c>
      <c r="I167" s="130">
        <v>26</v>
      </c>
    </row>
    <row r="168" spans="1:11">
      <c r="B168" s="129" t="s">
        <v>1049</v>
      </c>
      <c r="C168" s="131"/>
      <c r="D168" s="130">
        <v>2</v>
      </c>
      <c r="E168" s="131"/>
      <c r="F168" s="130">
        <v>1</v>
      </c>
      <c r="G168" s="131"/>
      <c r="H168" s="130">
        <v>3</v>
      </c>
      <c r="I168" s="130">
        <v>6</v>
      </c>
    </row>
    <row r="169" spans="1:11">
      <c r="B169" s="129" t="s">
        <v>1044</v>
      </c>
      <c r="C169" s="131"/>
      <c r="D169" s="131"/>
      <c r="E169" s="130">
        <v>1</v>
      </c>
      <c r="F169" s="130">
        <v>2</v>
      </c>
      <c r="G169" s="130">
        <v>3</v>
      </c>
      <c r="H169" s="131"/>
      <c r="I169" s="130">
        <v>6</v>
      </c>
    </row>
    <row r="170" spans="1:11">
      <c r="B170" s="129" t="s">
        <v>673</v>
      </c>
      <c r="C170" s="131"/>
      <c r="D170" s="130">
        <v>1</v>
      </c>
      <c r="E170" s="131"/>
      <c r="F170" s="131"/>
      <c r="G170" s="130">
        <v>1</v>
      </c>
      <c r="H170" s="131"/>
      <c r="I170" s="130">
        <v>2</v>
      </c>
    </row>
    <row r="171" spans="1:11">
      <c r="B171" s="129" t="s">
        <v>1000</v>
      </c>
      <c r="C171" s="131"/>
      <c r="D171" s="130">
        <v>5</v>
      </c>
      <c r="E171" s="130">
        <v>5</v>
      </c>
      <c r="F171" s="130">
        <v>4</v>
      </c>
      <c r="G171" s="130">
        <v>2</v>
      </c>
      <c r="H171" s="131"/>
      <c r="I171" s="130">
        <v>16</v>
      </c>
    </row>
    <row r="172" spans="1:11">
      <c r="B172" s="129" t="s">
        <v>1032</v>
      </c>
      <c r="C172" s="131"/>
      <c r="D172" s="130">
        <v>1</v>
      </c>
      <c r="E172" s="130">
        <v>2</v>
      </c>
      <c r="F172" s="130">
        <v>1</v>
      </c>
      <c r="G172" s="130">
        <v>1</v>
      </c>
      <c r="H172" s="130">
        <v>1</v>
      </c>
      <c r="I172" s="130">
        <v>6</v>
      </c>
    </row>
    <row r="173" spans="1:11">
      <c r="B173" s="129" t="s">
        <v>1022</v>
      </c>
      <c r="C173" s="131"/>
      <c r="D173" s="131"/>
      <c r="E173" s="130">
        <v>2</v>
      </c>
      <c r="F173" s="131"/>
      <c r="G173" s="130">
        <v>2</v>
      </c>
      <c r="H173" s="130">
        <v>2</v>
      </c>
      <c r="I173" s="130">
        <v>6</v>
      </c>
    </row>
    <row r="174" spans="1:11">
      <c r="B174" s="129" t="s">
        <v>1019</v>
      </c>
      <c r="C174" s="131"/>
      <c r="D174" s="130">
        <v>1</v>
      </c>
      <c r="E174" s="130">
        <v>3</v>
      </c>
      <c r="F174" s="130">
        <v>1</v>
      </c>
      <c r="G174" s="131"/>
      <c r="H174" s="130">
        <v>1</v>
      </c>
      <c r="I174" s="130">
        <v>6</v>
      </c>
    </row>
    <row r="175" spans="1:11">
      <c r="B175" s="129" t="s">
        <v>995</v>
      </c>
      <c r="C175" s="131"/>
      <c r="D175" s="130">
        <v>1</v>
      </c>
      <c r="E175" s="131"/>
      <c r="F175" s="130">
        <v>1</v>
      </c>
      <c r="G175" s="130">
        <v>1</v>
      </c>
      <c r="H175" s="131"/>
      <c r="I175" s="130">
        <v>3</v>
      </c>
    </row>
    <row r="176" spans="1:11">
      <c r="B176" s="129" t="s">
        <v>985</v>
      </c>
      <c r="C176" s="131"/>
      <c r="D176" s="130">
        <v>1</v>
      </c>
      <c r="E176" s="131"/>
      <c r="F176" s="130">
        <v>2</v>
      </c>
      <c r="G176" s="131"/>
      <c r="H176" s="130">
        <v>1</v>
      </c>
      <c r="I176" s="130">
        <v>4</v>
      </c>
    </row>
    <row r="177" spans="2:9">
      <c r="B177" s="129" t="s">
        <v>1035</v>
      </c>
      <c r="C177" s="131"/>
      <c r="D177" s="130">
        <v>1</v>
      </c>
      <c r="E177" s="130">
        <v>3</v>
      </c>
      <c r="F177" s="130">
        <v>1</v>
      </c>
      <c r="G177" s="130">
        <v>1</v>
      </c>
      <c r="H177" s="130">
        <v>1</v>
      </c>
      <c r="I177" s="130">
        <v>7</v>
      </c>
    </row>
    <row r="178" spans="2:9">
      <c r="B178" s="129" t="s">
        <v>1042</v>
      </c>
      <c r="C178" s="131"/>
      <c r="D178" s="130">
        <v>2</v>
      </c>
      <c r="E178" s="131"/>
      <c r="F178" s="131"/>
      <c r="G178" s="130">
        <v>1</v>
      </c>
      <c r="H178" s="131"/>
      <c r="I178" s="130">
        <v>3</v>
      </c>
    </row>
    <row r="179" spans="2:9">
      <c r="B179" s="129" t="s">
        <v>1029</v>
      </c>
      <c r="C179" s="131"/>
      <c r="D179" s="130">
        <v>2</v>
      </c>
      <c r="E179" s="131"/>
      <c r="F179" s="130">
        <v>1</v>
      </c>
      <c r="G179" s="131"/>
      <c r="H179" s="130">
        <v>1</v>
      </c>
      <c r="I179" s="130">
        <v>4</v>
      </c>
    </row>
    <row r="180" spans="2:9">
      <c r="B180" s="129" t="s">
        <v>1040</v>
      </c>
      <c r="C180" s="131"/>
      <c r="D180" s="130">
        <v>4</v>
      </c>
      <c r="E180" s="130">
        <v>1</v>
      </c>
      <c r="F180" s="131"/>
      <c r="G180" s="130">
        <v>1</v>
      </c>
      <c r="H180" s="131"/>
      <c r="I180" s="130">
        <v>6</v>
      </c>
    </row>
    <row r="181" spans="2:9">
      <c r="B181" s="129" t="s">
        <v>1024</v>
      </c>
      <c r="C181" s="131"/>
      <c r="D181" s="130">
        <v>1</v>
      </c>
      <c r="E181" s="130">
        <v>1</v>
      </c>
      <c r="F181" s="130">
        <v>3</v>
      </c>
      <c r="G181" s="130">
        <v>1</v>
      </c>
      <c r="H181" s="131"/>
      <c r="I181" s="130">
        <v>6</v>
      </c>
    </row>
    <row r="182" spans="2:9">
      <c r="B182" s="129" t="s">
        <v>1016</v>
      </c>
      <c r="C182" s="131"/>
      <c r="D182" s="131"/>
      <c r="E182" s="130">
        <v>1</v>
      </c>
      <c r="F182" s="130">
        <v>1</v>
      </c>
      <c r="G182" s="130">
        <v>1</v>
      </c>
      <c r="H182" s="131"/>
      <c r="I182" s="130">
        <v>3</v>
      </c>
    </row>
    <row r="183" spans="2:9">
      <c r="B183" s="129" t="s">
        <v>1055</v>
      </c>
      <c r="C183" s="131"/>
      <c r="D183" s="130">
        <v>4</v>
      </c>
      <c r="E183" s="130">
        <v>4</v>
      </c>
      <c r="F183" s="130">
        <v>5</v>
      </c>
      <c r="G183" s="130">
        <v>2</v>
      </c>
      <c r="H183" s="131"/>
      <c r="I183" s="130">
        <v>15</v>
      </c>
    </row>
    <row r="184" spans="2:9">
      <c r="B184" s="129" t="s">
        <v>1059</v>
      </c>
      <c r="C184" s="131"/>
      <c r="D184" s="130">
        <v>1</v>
      </c>
      <c r="E184" s="131"/>
      <c r="F184" s="130">
        <v>1</v>
      </c>
      <c r="G184" s="130">
        <v>1</v>
      </c>
      <c r="H184" s="130">
        <v>1</v>
      </c>
      <c r="I184" s="130">
        <v>4</v>
      </c>
    </row>
    <row r="185" spans="2:9">
      <c r="B185" s="129" t="s">
        <v>1046</v>
      </c>
      <c r="C185" s="131"/>
      <c r="D185" s="130">
        <v>1</v>
      </c>
      <c r="E185" s="131"/>
      <c r="F185" s="130">
        <v>1</v>
      </c>
      <c r="G185" s="130">
        <v>1</v>
      </c>
      <c r="H185" s="131"/>
      <c r="I185" s="130">
        <v>3</v>
      </c>
    </row>
    <row r="186" spans="2:9">
      <c r="B186" s="129" t="s">
        <v>642</v>
      </c>
      <c r="C186" s="131"/>
      <c r="D186" s="130">
        <v>1</v>
      </c>
      <c r="E186" s="130">
        <v>1</v>
      </c>
      <c r="F186" s="130">
        <v>2</v>
      </c>
      <c r="G186" s="130">
        <v>1</v>
      </c>
      <c r="H186" s="130">
        <v>2</v>
      </c>
      <c r="I186" s="130">
        <v>7</v>
      </c>
    </row>
    <row r="187" spans="2:9">
      <c r="B187" s="129" t="s">
        <v>1027</v>
      </c>
      <c r="C187" s="131"/>
      <c r="D187" s="130">
        <v>1</v>
      </c>
      <c r="E187" s="130">
        <v>2</v>
      </c>
      <c r="F187" s="130">
        <v>1</v>
      </c>
      <c r="G187" s="130">
        <v>1</v>
      </c>
      <c r="H187" s="130">
        <v>1</v>
      </c>
      <c r="I187" s="130">
        <v>6</v>
      </c>
    </row>
    <row r="188" spans="2:9" ht="15.75" thickBot="1">
      <c r="B188" s="132" t="s">
        <v>714</v>
      </c>
      <c r="C188" s="133"/>
      <c r="D188" s="134">
        <v>3</v>
      </c>
      <c r="E188" s="133"/>
      <c r="F188" s="134">
        <v>1</v>
      </c>
      <c r="G188" s="133"/>
      <c r="H188" s="134">
        <v>2</v>
      </c>
      <c r="I188" s="134">
        <v>6</v>
      </c>
    </row>
    <row r="189" spans="2:9" ht="15.75" thickTop="1">
      <c r="B189" s="135" t="s">
        <v>1065</v>
      </c>
      <c r="C189" s="136">
        <v>0</v>
      </c>
      <c r="D189" s="136">
        <v>38</v>
      </c>
      <c r="E189" s="136">
        <v>31</v>
      </c>
      <c r="F189" s="136">
        <v>34</v>
      </c>
      <c r="G189" s="136">
        <v>28</v>
      </c>
      <c r="H189" s="136">
        <v>20</v>
      </c>
      <c r="I189" s="136">
        <v>151</v>
      </c>
    </row>
  </sheetData>
  <sheetProtection password="DC8F" sheet="1" objects="1" scenarios="1"/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G393" sqref="G393"/>
    </sheetView>
  </sheetViews>
  <sheetFormatPr defaultRowHeight="15"/>
  <cols>
    <col min="1" max="1" width="11" customWidth="1"/>
    <col min="2" max="2" width="10.42578125" bestFit="1" customWidth="1"/>
    <col min="3" max="3" width="30.5703125" bestFit="1" customWidth="1"/>
    <col min="4" max="4" width="9.85546875" bestFit="1" customWidth="1"/>
  </cols>
  <sheetData>
    <row r="1" spans="1:4">
      <c r="A1" t="s">
        <v>318</v>
      </c>
      <c r="B1" t="s">
        <v>1066</v>
      </c>
    </row>
    <row r="2" spans="1:4">
      <c r="A2" t="s">
        <v>320</v>
      </c>
      <c r="B2" t="s">
        <v>1067</v>
      </c>
    </row>
    <row r="3" spans="1:4">
      <c r="A3" t="s">
        <v>319</v>
      </c>
      <c r="B3" t="s">
        <v>398</v>
      </c>
    </row>
    <row r="4" spans="1:4">
      <c r="A4" t="s">
        <v>2</v>
      </c>
      <c r="B4" s="13">
        <v>45265</v>
      </c>
    </row>
    <row r="6" spans="1:4">
      <c r="A6" t="s">
        <v>323</v>
      </c>
    </row>
    <row r="7" spans="1:4">
      <c r="A7" t="s">
        <v>324</v>
      </c>
      <c r="B7" s="20">
        <f>696.1-277.1</f>
        <v>419</v>
      </c>
      <c r="C7" s="20"/>
      <c r="D7" s="20"/>
    </row>
    <row r="8" spans="1:4">
      <c r="A8" t="s">
        <v>325</v>
      </c>
      <c r="B8" s="139">
        <f>367+277</f>
        <v>644</v>
      </c>
    </row>
    <row r="9" spans="1:4">
      <c r="B9" s="16">
        <f>SUM(B7:B8)</f>
        <v>1063</v>
      </c>
    </row>
    <row r="10" spans="1:4">
      <c r="B10" s="14"/>
      <c r="C10" s="14"/>
      <c r="D10" s="16"/>
    </row>
    <row r="11" spans="1:4">
      <c r="B11" s="14"/>
      <c r="C11" s="14"/>
      <c r="D11" s="16"/>
    </row>
    <row r="12" spans="1:4">
      <c r="B12" s="14"/>
      <c r="C12" s="14"/>
      <c r="D12" s="16"/>
    </row>
    <row r="13" spans="1:4">
      <c r="B13" s="14"/>
      <c r="C13" s="14"/>
      <c r="D13" s="16"/>
    </row>
    <row r="14" spans="1:4">
      <c r="B14" s="14"/>
      <c r="C14" s="14"/>
      <c r="D14" s="16"/>
    </row>
    <row r="15" spans="1:4">
      <c r="B15" s="14"/>
      <c r="C15" s="14"/>
      <c r="D15" s="16"/>
    </row>
    <row r="16" spans="1:4">
      <c r="B16" s="14"/>
      <c r="C16" s="14"/>
      <c r="D16" s="16"/>
    </row>
    <row r="17" spans="2:4">
      <c r="B17" s="14"/>
      <c r="C17" s="14"/>
      <c r="D17" s="16"/>
    </row>
    <row r="18" spans="2:4">
      <c r="B18" s="14"/>
      <c r="C18" s="14"/>
      <c r="D18" s="16"/>
    </row>
    <row r="19" spans="2:4">
      <c r="B19" s="14"/>
      <c r="C19" s="14"/>
      <c r="D19" s="16"/>
    </row>
    <row r="20" spans="2:4">
      <c r="B20" s="14"/>
      <c r="C20" s="14"/>
      <c r="D20" s="16"/>
    </row>
    <row r="22" spans="2:4">
      <c r="C22" s="25"/>
      <c r="D22" s="22"/>
    </row>
    <row r="23" spans="2:4">
      <c r="D23" s="20"/>
    </row>
  </sheetData>
  <sheetProtection password="DC8F" sheet="1" objects="1" scenarios="1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6"/>
  <sheetViews>
    <sheetView showGridLines="0" topLeftCell="B1" zoomScale="78" workbookViewId="0">
      <selection activeCell="G393" sqref="G393"/>
    </sheetView>
  </sheetViews>
  <sheetFormatPr defaultColWidth="8.7109375" defaultRowHeight="14.25"/>
  <cols>
    <col min="1" max="1" width="12.7109375" style="69" customWidth="1"/>
    <col min="2" max="2" width="35.5703125" style="69" customWidth="1"/>
    <col min="3" max="3" width="9.28515625" style="69" customWidth="1"/>
    <col min="4" max="4" width="93.5703125" style="69" customWidth="1"/>
    <col min="5" max="5" width="14.5703125" style="333" customWidth="1"/>
    <col min="6" max="6" width="14.5703125" style="69" customWidth="1"/>
    <col min="7" max="7" width="9.5703125" style="69" bestFit="1" customWidth="1"/>
    <col min="8" max="8" width="10.42578125" style="69" bestFit="1" customWidth="1"/>
    <col min="9" max="9" width="13.42578125" style="69" customWidth="1"/>
    <col min="10" max="16384" width="8.7109375" style="69"/>
  </cols>
  <sheetData>
    <row r="1" spans="1:7" ht="24.95" customHeight="1">
      <c r="A1" s="375" t="s">
        <v>0</v>
      </c>
      <c r="B1" s="375"/>
      <c r="C1" s="375"/>
      <c r="D1" s="375"/>
      <c r="E1" s="375"/>
      <c r="F1" s="375"/>
    </row>
    <row r="2" spans="1:7" ht="15.95" customHeight="1">
      <c r="A2" s="376" t="s">
        <v>1086</v>
      </c>
      <c r="B2" s="376"/>
      <c r="C2" s="376" t="s">
        <v>1087</v>
      </c>
      <c r="D2" s="376"/>
      <c r="E2" s="376"/>
      <c r="F2" s="376"/>
    </row>
    <row r="3" spans="1:7" ht="6" customHeight="1">
      <c r="A3" s="374"/>
      <c r="B3" s="374"/>
      <c r="C3" s="374"/>
      <c r="D3" s="374"/>
      <c r="E3" s="374"/>
      <c r="F3" s="374"/>
    </row>
    <row r="4" spans="1:7" ht="15.95" customHeight="1">
      <c r="A4" s="373" t="s">
        <v>1</v>
      </c>
      <c r="B4" s="373"/>
      <c r="C4" s="373"/>
      <c r="D4" s="373"/>
      <c r="E4" s="373"/>
      <c r="F4" s="373"/>
    </row>
    <row r="5" spans="1:7" ht="6" customHeight="1">
      <c r="A5" s="374"/>
      <c r="B5" s="374"/>
      <c r="C5" s="374"/>
      <c r="D5" s="374"/>
      <c r="E5" s="374"/>
      <c r="F5" s="374"/>
    </row>
    <row r="6" spans="1:7" ht="15.95" customHeight="1">
      <c r="A6" s="170" t="s">
        <v>2</v>
      </c>
      <c r="B6" s="171" t="s">
        <v>3</v>
      </c>
      <c r="C6" s="171" t="s">
        <v>4</v>
      </c>
      <c r="D6" s="171" t="s">
        <v>5</v>
      </c>
      <c r="E6" s="325" t="s">
        <v>6</v>
      </c>
      <c r="F6" s="172" t="s">
        <v>7</v>
      </c>
    </row>
    <row r="7" spans="1:7" ht="15.95" customHeight="1">
      <c r="A7" s="173">
        <v>45072</v>
      </c>
      <c r="B7" s="174" t="s">
        <v>8</v>
      </c>
      <c r="C7" s="174"/>
      <c r="D7" s="174"/>
      <c r="E7" s="326"/>
      <c r="F7" s="175">
        <v>0</v>
      </c>
    </row>
    <row r="8" spans="1:7" ht="15.95" customHeight="1">
      <c r="A8" s="176">
        <v>45072</v>
      </c>
      <c r="B8" s="177" t="s">
        <v>9</v>
      </c>
      <c r="C8" s="177"/>
      <c r="D8" s="177" t="s">
        <v>358</v>
      </c>
      <c r="E8" s="327">
        <v>5264.14</v>
      </c>
      <c r="F8" s="178"/>
    </row>
    <row r="9" spans="1:7" ht="15.95" customHeight="1">
      <c r="A9" s="173">
        <v>45072</v>
      </c>
      <c r="B9" s="174" t="s">
        <v>10</v>
      </c>
      <c r="C9" s="174"/>
      <c r="D9" s="174"/>
      <c r="E9" s="328">
        <v>-5254.14</v>
      </c>
      <c r="F9" s="175">
        <v>10</v>
      </c>
    </row>
    <row r="10" spans="1:7" ht="15.95" customHeight="1">
      <c r="A10" s="176">
        <v>45072</v>
      </c>
      <c r="B10" s="177" t="s">
        <v>11</v>
      </c>
      <c r="C10" s="177"/>
      <c r="D10" s="177"/>
      <c r="E10" s="327"/>
      <c r="F10" s="178">
        <v>5254.14</v>
      </c>
    </row>
    <row r="11" spans="1:7" ht="15.95" customHeight="1">
      <c r="A11" s="173">
        <v>45075</v>
      </c>
      <c r="B11" s="174" t="s">
        <v>11</v>
      </c>
      <c r="C11" s="174"/>
      <c r="D11" s="174"/>
      <c r="E11" s="326"/>
      <c r="F11" s="175">
        <v>5254.14</v>
      </c>
    </row>
    <row r="12" spans="1:7" ht="15.95" customHeight="1">
      <c r="A12" s="176">
        <v>45076</v>
      </c>
      <c r="B12" s="177" t="s">
        <v>12</v>
      </c>
      <c r="C12" s="177"/>
      <c r="D12" s="177" t="s">
        <v>13</v>
      </c>
      <c r="E12" s="328">
        <v>-340.64</v>
      </c>
      <c r="F12" s="178"/>
    </row>
    <row r="13" spans="1:7" ht="15.95" customHeight="1">
      <c r="A13" s="173">
        <v>45076</v>
      </c>
      <c r="B13" s="174" t="s">
        <v>14</v>
      </c>
      <c r="C13" s="174"/>
      <c r="D13" s="174"/>
      <c r="E13" s="326">
        <v>340.64</v>
      </c>
      <c r="F13" s="175">
        <v>10</v>
      </c>
    </row>
    <row r="14" spans="1:7" ht="15.95" customHeight="1">
      <c r="A14" s="176">
        <v>45076</v>
      </c>
      <c r="B14" s="177" t="s">
        <v>11</v>
      </c>
      <c r="C14" s="177"/>
      <c r="D14" s="177"/>
      <c r="E14" s="327"/>
      <c r="F14" s="178">
        <v>4913.5</v>
      </c>
    </row>
    <row r="15" spans="1:7" ht="15.95" customHeight="1">
      <c r="A15" s="173">
        <v>45077</v>
      </c>
      <c r="B15" s="174" t="s">
        <v>15</v>
      </c>
      <c r="C15" s="174"/>
      <c r="D15" s="174" t="s">
        <v>16</v>
      </c>
      <c r="E15" s="326">
        <v>25</v>
      </c>
      <c r="F15" s="175"/>
      <c r="G15" s="69" t="s">
        <v>17</v>
      </c>
    </row>
    <row r="16" spans="1:7" ht="15.95" customHeight="1">
      <c r="A16" s="176">
        <v>45077</v>
      </c>
      <c r="B16" s="177" t="s">
        <v>18</v>
      </c>
      <c r="C16" s="177"/>
      <c r="D16" s="177" t="s">
        <v>16</v>
      </c>
      <c r="E16" s="327">
        <v>20</v>
      </c>
      <c r="F16" s="178">
        <v>55</v>
      </c>
      <c r="G16" s="69" t="s">
        <v>17</v>
      </c>
    </row>
    <row r="17" spans="1:6" ht="15.95" customHeight="1">
      <c r="A17" s="173">
        <v>45077</v>
      </c>
      <c r="B17" s="174" t="s">
        <v>11</v>
      </c>
      <c r="C17" s="174"/>
      <c r="D17" s="174"/>
      <c r="E17" s="326"/>
      <c r="F17" s="175">
        <v>4913.5</v>
      </c>
    </row>
    <row r="18" spans="1:6" ht="15.95" customHeight="1">
      <c r="A18" s="176">
        <v>45077</v>
      </c>
      <c r="B18" s="177" t="s">
        <v>19</v>
      </c>
      <c r="C18" s="177"/>
      <c r="D18" s="177"/>
      <c r="E18" s="327"/>
      <c r="F18" s="178">
        <v>55</v>
      </c>
    </row>
    <row r="20" spans="1:6" ht="15.95" customHeight="1">
      <c r="A20" s="373" t="s">
        <v>20</v>
      </c>
      <c r="B20" s="373"/>
      <c r="C20" s="373"/>
      <c r="D20" s="373"/>
      <c r="E20" s="373"/>
      <c r="F20" s="373"/>
    </row>
    <row r="21" spans="1:6" ht="6" customHeight="1">
      <c r="A21" s="374"/>
      <c r="B21" s="374"/>
      <c r="C21" s="374"/>
      <c r="D21" s="374"/>
      <c r="E21" s="374"/>
      <c r="F21" s="374"/>
    </row>
    <row r="22" spans="1:6" ht="15.95" customHeight="1">
      <c r="A22" s="170" t="s">
        <v>2</v>
      </c>
      <c r="B22" s="171" t="s">
        <v>3</v>
      </c>
      <c r="C22" s="171" t="s">
        <v>4</v>
      </c>
      <c r="D22" s="171" t="s">
        <v>5</v>
      </c>
      <c r="E22" s="325" t="s">
        <v>6</v>
      </c>
      <c r="F22" s="172" t="s">
        <v>7</v>
      </c>
    </row>
    <row r="23" spans="1:6" ht="15.95" customHeight="1">
      <c r="A23" s="173">
        <v>45077</v>
      </c>
      <c r="B23" s="174" t="s">
        <v>21</v>
      </c>
      <c r="C23" s="174"/>
      <c r="D23" s="174"/>
      <c r="E23" s="326"/>
      <c r="F23" s="175">
        <v>55</v>
      </c>
    </row>
    <row r="24" spans="1:6" ht="15.95" customHeight="1">
      <c r="A24" s="176">
        <v>45078</v>
      </c>
      <c r="B24" s="177" t="s">
        <v>22</v>
      </c>
      <c r="C24" s="177" t="s">
        <v>23</v>
      </c>
      <c r="D24" s="177" t="s">
        <v>24</v>
      </c>
      <c r="E24" s="327">
        <v>60</v>
      </c>
      <c r="F24" s="178"/>
    </row>
    <row r="25" spans="1:6" ht="15.95" customHeight="1">
      <c r="A25" s="173">
        <v>45078</v>
      </c>
      <c r="B25" s="174" t="s">
        <v>25</v>
      </c>
      <c r="C25" s="174" t="s">
        <v>26</v>
      </c>
      <c r="D25" s="177" t="s">
        <v>24</v>
      </c>
      <c r="E25" s="326">
        <v>50</v>
      </c>
      <c r="F25" s="175"/>
    </row>
    <row r="26" spans="1:6" ht="15.95" customHeight="1">
      <c r="A26" s="176">
        <v>45078</v>
      </c>
      <c r="B26" s="177" t="s">
        <v>27</v>
      </c>
      <c r="C26" s="177" t="s">
        <v>28</v>
      </c>
      <c r="D26" s="177" t="s">
        <v>24</v>
      </c>
      <c r="E26" s="327">
        <v>60</v>
      </c>
      <c r="F26" s="178"/>
    </row>
    <row r="27" spans="1:6" ht="15.95" customHeight="1">
      <c r="A27" s="173">
        <v>45078</v>
      </c>
      <c r="B27" s="174" t="s">
        <v>29</v>
      </c>
      <c r="C27" s="174" t="s">
        <v>30</v>
      </c>
      <c r="D27" s="177" t="s">
        <v>24</v>
      </c>
      <c r="E27" s="326">
        <v>30</v>
      </c>
      <c r="F27" s="175"/>
    </row>
    <row r="28" spans="1:6" ht="15.95" customHeight="1">
      <c r="A28" s="176">
        <v>45078</v>
      </c>
      <c r="B28" s="177" t="s">
        <v>31</v>
      </c>
      <c r="C28" s="177" t="s">
        <v>32</v>
      </c>
      <c r="D28" s="177" t="s">
        <v>24</v>
      </c>
      <c r="E28" s="327">
        <v>20</v>
      </c>
      <c r="F28" s="178"/>
    </row>
    <row r="29" spans="1:6" ht="15.95" customHeight="1">
      <c r="A29" s="173">
        <v>45078</v>
      </c>
      <c r="B29" s="174" t="s">
        <v>33</v>
      </c>
      <c r="C29" s="174"/>
      <c r="D29" s="174"/>
      <c r="E29" s="326"/>
      <c r="F29" s="175">
        <v>5188.5</v>
      </c>
    </row>
    <row r="30" spans="1:6" ht="15.95" customHeight="1">
      <c r="A30" s="176">
        <v>45079</v>
      </c>
      <c r="B30" s="177" t="s">
        <v>12</v>
      </c>
      <c r="C30" s="177" t="s">
        <v>34</v>
      </c>
      <c r="D30" s="177" t="s">
        <v>181</v>
      </c>
      <c r="E30" s="328">
        <v>-2200</v>
      </c>
      <c r="F30" s="180"/>
    </row>
    <row r="31" spans="1:6" ht="15.95" customHeight="1">
      <c r="A31" s="173">
        <v>45079</v>
      </c>
      <c r="B31" s="174" t="s">
        <v>35</v>
      </c>
      <c r="C31" s="174" t="s">
        <v>36</v>
      </c>
      <c r="D31" s="177" t="s">
        <v>24</v>
      </c>
      <c r="E31" s="326">
        <v>10</v>
      </c>
      <c r="F31" s="175"/>
    </row>
    <row r="32" spans="1:6" ht="15.95" customHeight="1">
      <c r="A32" s="176">
        <v>45079</v>
      </c>
      <c r="B32" s="177" t="s">
        <v>37</v>
      </c>
      <c r="C32" s="177" t="s">
        <v>38</v>
      </c>
      <c r="D32" s="177" t="s">
        <v>24</v>
      </c>
      <c r="E32" s="327">
        <v>100</v>
      </c>
      <c r="F32" s="178"/>
    </row>
    <row r="33" spans="1:7" ht="15.95" customHeight="1">
      <c r="A33" s="173">
        <v>45079</v>
      </c>
      <c r="B33" s="174" t="s">
        <v>39</v>
      </c>
      <c r="C33" s="174" t="s">
        <v>40</v>
      </c>
      <c r="D33" s="177" t="s">
        <v>24</v>
      </c>
      <c r="E33" s="326">
        <v>50</v>
      </c>
      <c r="F33" s="175"/>
    </row>
    <row r="34" spans="1:7" ht="15.95" customHeight="1">
      <c r="A34" s="176">
        <v>45079</v>
      </c>
      <c r="B34" s="177" t="s">
        <v>39</v>
      </c>
      <c r="C34" s="177" t="s">
        <v>26</v>
      </c>
      <c r="D34" s="177" t="s">
        <v>24</v>
      </c>
      <c r="E34" s="327">
        <v>50</v>
      </c>
      <c r="F34" s="178"/>
    </row>
    <row r="35" spans="1:7" ht="15.95" customHeight="1">
      <c r="A35" s="173">
        <v>45079</v>
      </c>
      <c r="B35" s="174" t="s">
        <v>41</v>
      </c>
      <c r="C35" s="174"/>
      <c r="D35" s="174"/>
      <c r="E35" s="326">
        <v>0.02</v>
      </c>
      <c r="F35" s="175"/>
    </row>
    <row r="36" spans="1:7" ht="15.95" customHeight="1">
      <c r="A36" s="176">
        <v>45079</v>
      </c>
      <c r="B36" s="177" t="s">
        <v>33</v>
      </c>
      <c r="C36" s="177"/>
      <c r="D36" s="177"/>
      <c r="E36" s="327"/>
      <c r="F36" s="178">
        <v>3198.52</v>
      </c>
    </row>
    <row r="37" spans="1:7" ht="15.95" customHeight="1">
      <c r="A37" s="173">
        <v>45082</v>
      </c>
      <c r="B37" s="174" t="s">
        <v>42</v>
      </c>
      <c r="C37" s="174" t="s">
        <v>43</v>
      </c>
      <c r="D37" s="177" t="s">
        <v>24</v>
      </c>
      <c r="E37" s="326">
        <v>40</v>
      </c>
      <c r="F37" s="175"/>
    </row>
    <row r="38" spans="1:7" ht="15.95" customHeight="1">
      <c r="A38" s="176">
        <v>45082</v>
      </c>
      <c r="B38" s="177" t="s">
        <v>33</v>
      </c>
      <c r="C38" s="177"/>
      <c r="D38" s="177"/>
      <c r="E38" s="327"/>
      <c r="F38" s="178">
        <v>3238.52</v>
      </c>
    </row>
    <row r="39" spans="1:7" ht="15.95" customHeight="1">
      <c r="A39" s="173">
        <v>45083</v>
      </c>
      <c r="B39" s="174" t="s">
        <v>44</v>
      </c>
      <c r="C39" s="174" t="s">
        <v>26</v>
      </c>
      <c r="D39" s="177" t="s">
        <v>24</v>
      </c>
      <c r="E39" s="326">
        <v>20</v>
      </c>
      <c r="F39" s="175"/>
    </row>
    <row r="40" spans="1:7" ht="15.95" customHeight="1">
      <c r="A40" s="176">
        <v>45083</v>
      </c>
      <c r="B40" s="177" t="s">
        <v>45</v>
      </c>
      <c r="C40" s="177" t="s">
        <v>43</v>
      </c>
      <c r="D40" s="177" t="s">
        <v>24</v>
      </c>
      <c r="E40" s="327">
        <v>10</v>
      </c>
      <c r="F40" s="178"/>
    </row>
    <row r="41" spans="1:7" ht="15.95" customHeight="1">
      <c r="A41" s="173">
        <v>45083</v>
      </c>
      <c r="B41" s="174" t="s">
        <v>46</v>
      </c>
      <c r="C41" s="174" t="s">
        <v>30</v>
      </c>
      <c r="D41" s="177" t="s">
        <v>24</v>
      </c>
      <c r="E41" s="326">
        <v>50</v>
      </c>
      <c r="F41" s="175"/>
    </row>
    <row r="42" spans="1:7" ht="15.95" customHeight="1">
      <c r="A42" s="176">
        <v>45083</v>
      </c>
      <c r="B42" s="177" t="s">
        <v>47</v>
      </c>
      <c r="C42" s="177" t="s">
        <v>48</v>
      </c>
      <c r="D42" s="177" t="s">
        <v>24</v>
      </c>
      <c r="E42" s="327">
        <v>50</v>
      </c>
      <c r="F42" s="178"/>
    </row>
    <row r="43" spans="1:7" ht="15.95" customHeight="1">
      <c r="A43" s="173">
        <v>45083</v>
      </c>
      <c r="B43" s="174" t="s">
        <v>49</v>
      </c>
      <c r="C43" s="174" t="s">
        <v>50</v>
      </c>
      <c r="D43" s="177" t="s">
        <v>24</v>
      </c>
      <c r="E43" s="326">
        <v>40</v>
      </c>
      <c r="F43" s="175"/>
    </row>
    <row r="44" spans="1:7" ht="15.95" customHeight="1">
      <c r="A44" s="176">
        <v>45083</v>
      </c>
      <c r="B44" s="177" t="s">
        <v>51</v>
      </c>
      <c r="C44" s="177" t="s">
        <v>52</v>
      </c>
      <c r="D44" s="177" t="s">
        <v>24</v>
      </c>
      <c r="E44" s="327">
        <v>50</v>
      </c>
      <c r="F44" s="178"/>
    </row>
    <row r="45" spans="1:7" ht="15.95" customHeight="1">
      <c r="A45" s="173">
        <v>45083</v>
      </c>
      <c r="B45" s="174" t="s">
        <v>53</v>
      </c>
      <c r="C45" s="174" t="s">
        <v>54</v>
      </c>
      <c r="D45" s="177" t="s">
        <v>24</v>
      </c>
      <c r="E45" s="326">
        <v>20</v>
      </c>
      <c r="F45" s="175"/>
    </row>
    <row r="46" spans="1:7" ht="15.95" customHeight="1">
      <c r="A46" s="176">
        <v>45083</v>
      </c>
      <c r="B46" s="177" t="s">
        <v>55</v>
      </c>
      <c r="C46" s="177" t="s">
        <v>43</v>
      </c>
      <c r="D46" s="177" t="s">
        <v>24</v>
      </c>
      <c r="E46" s="327">
        <v>100</v>
      </c>
      <c r="F46" s="178"/>
    </row>
    <row r="47" spans="1:7" ht="15.95" customHeight="1">
      <c r="A47" s="173">
        <v>45083</v>
      </c>
      <c r="B47" s="174" t="s">
        <v>33</v>
      </c>
      <c r="C47" s="174"/>
      <c r="D47" s="174"/>
      <c r="E47" s="326"/>
      <c r="F47" s="175">
        <v>3578.52</v>
      </c>
    </row>
    <row r="48" spans="1:7" ht="15.95" customHeight="1">
      <c r="A48" s="176">
        <v>45084</v>
      </c>
      <c r="B48" s="177" t="s">
        <v>12</v>
      </c>
      <c r="C48" s="177" t="s">
        <v>23</v>
      </c>
      <c r="D48" s="177" t="s">
        <v>123</v>
      </c>
      <c r="E48" s="328">
        <v>-238.6</v>
      </c>
      <c r="F48" s="180"/>
      <c r="G48" s="181" t="s">
        <v>122</v>
      </c>
    </row>
    <row r="49" spans="1:6" ht="15.95" customHeight="1">
      <c r="A49" s="173">
        <v>45084</v>
      </c>
      <c r="B49" s="174" t="s">
        <v>56</v>
      </c>
      <c r="C49" s="174" t="s">
        <v>38</v>
      </c>
      <c r="D49" s="177" t="s">
        <v>24</v>
      </c>
      <c r="E49" s="326">
        <v>20</v>
      </c>
      <c r="F49" s="175"/>
    </row>
    <row r="50" spans="1:6" ht="15.95" customHeight="1">
      <c r="A50" s="176">
        <v>45084</v>
      </c>
      <c r="B50" s="177" t="s">
        <v>57</v>
      </c>
      <c r="C50" s="177" t="s">
        <v>58</v>
      </c>
      <c r="D50" s="177" t="s">
        <v>24</v>
      </c>
      <c r="E50" s="327">
        <v>10</v>
      </c>
      <c r="F50" s="178"/>
    </row>
    <row r="51" spans="1:6" ht="15.95" customHeight="1">
      <c r="A51" s="173">
        <v>45084</v>
      </c>
      <c r="B51" s="174" t="s">
        <v>59</v>
      </c>
      <c r="C51" s="174" t="s">
        <v>34</v>
      </c>
      <c r="D51" s="177" t="s">
        <v>24</v>
      </c>
      <c r="E51" s="326">
        <v>20</v>
      </c>
      <c r="F51" s="175"/>
    </row>
    <row r="52" spans="1:6" ht="15.95" customHeight="1">
      <c r="A52" s="176">
        <v>45084</v>
      </c>
      <c r="B52" s="177" t="s">
        <v>60</v>
      </c>
      <c r="C52" s="177" t="s">
        <v>54</v>
      </c>
      <c r="D52" s="177" t="s">
        <v>24</v>
      </c>
      <c r="E52" s="327">
        <v>200</v>
      </c>
      <c r="F52" s="178"/>
    </row>
    <row r="53" spans="1:6" ht="15.95" customHeight="1">
      <c r="A53" s="173">
        <v>45084</v>
      </c>
      <c r="B53" s="174" t="s">
        <v>61</v>
      </c>
      <c r="C53" s="174" t="s">
        <v>62</v>
      </c>
      <c r="D53" s="177" t="s">
        <v>24</v>
      </c>
      <c r="E53" s="326">
        <v>20</v>
      </c>
      <c r="F53" s="175"/>
    </row>
    <row r="54" spans="1:6" ht="15.95" customHeight="1">
      <c r="A54" s="176">
        <v>45084</v>
      </c>
      <c r="B54" s="177" t="s">
        <v>63</v>
      </c>
      <c r="C54" s="177" t="s">
        <v>30</v>
      </c>
      <c r="D54" s="177" t="s">
        <v>24</v>
      </c>
      <c r="E54" s="327">
        <v>30</v>
      </c>
      <c r="F54" s="178"/>
    </row>
    <row r="55" spans="1:6" ht="15.95" customHeight="1">
      <c r="A55" s="173">
        <v>45084</v>
      </c>
      <c r="B55" s="174" t="s">
        <v>64</v>
      </c>
      <c r="C55" s="174" t="s">
        <v>52</v>
      </c>
      <c r="D55" s="177" t="s">
        <v>24</v>
      </c>
      <c r="E55" s="326">
        <v>20</v>
      </c>
      <c r="F55" s="175"/>
    </row>
    <row r="56" spans="1:6" ht="15.95" customHeight="1">
      <c r="A56" s="176">
        <v>45084</v>
      </c>
      <c r="B56" s="177" t="s">
        <v>65</v>
      </c>
      <c r="C56" s="177" t="s">
        <v>54</v>
      </c>
      <c r="D56" s="177" t="s">
        <v>24</v>
      </c>
      <c r="E56" s="327">
        <v>40</v>
      </c>
      <c r="F56" s="178"/>
    </row>
    <row r="57" spans="1:6" ht="15.95" customHeight="1">
      <c r="A57" s="173">
        <v>45084</v>
      </c>
      <c r="B57" s="174" t="s">
        <v>66</v>
      </c>
      <c r="C57" s="174" t="s">
        <v>67</v>
      </c>
      <c r="D57" s="177" t="s">
        <v>24</v>
      </c>
      <c r="E57" s="326">
        <v>10</v>
      </c>
      <c r="F57" s="175"/>
    </row>
    <row r="58" spans="1:6" ht="15.95" customHeight="1">
      <c r="A58" s="176">
        <v>45084</v>
      </c>
      <c r="B58" s="177" t="s">
        <v>68</v>
      </c>
      <c r="C58" s="177" t="s">
        <v>23</v>
      </c>
      <c r="D58" s="177" t="s">
        <v>24</v>
      </c>
      <c r="E58" s="327">
        <v>20</v>
      </c>
      <c r="F58" s="178"/>
    </row>
    <row r="59" spans="1:6" ht="15.95" customHeight="1">
      <c r="A59" s="173">
        <v>45084</v>
      </c>
      <c r="B59" s="174" t="s">
        <v>69</v>
      </c>
      <c r="C59" s="174" t="s">
        <v>52</v>
      </c>
      <c r="D59" s="177" t="s">
        <v>24</v>
      </c>
      <c r="E59" s="326">
        <v>10</v>
      </c>
      <c r="F59" s="175"/>
    </row>
    <row r="60" spans="1:6" ht="15.95" customHeight="1">
      <c r="A60" s="176">
        <v>45084</v>
      </c>
      <c r="B60" s="177" t="s">
        <v>70</v>
      </c>
      <c r="C60" s="177" t="s">
        <v>38</v>
      </c>
      <c r="D60" s="177" t="s">
        <v>24</v>
      </c>
      <c r="E60" s="327">
        <v>20</v>
      </c>
      <c r="F60" s="178"/>
    </row>
    <row r="61" spans="1:6" ht="15.95" customHeight="1">
      <c r="A61" s="173">
        <v>45084</v>
      </c>
      <c r="B61" s="174" t="s">
        <v>71</v>
      </c>
      <c r="C61" s="174" t="s">
        <v>72</v>
      </c>
      <c r="D61" s="177" t="s">
        <v>24</v>
      </c>
      <c r="E61" s="326">
        <v>10</v>
      </c>
      <c r="F61" s="175"/>
    </row>
    <row r="62" spans="1:6" ht="15.95" customHeight="1">
      <c r="A62" s="176">
        <v>45084</v>
      </c>
      <c r="B62" s="177" t="s">
        <v>73</v>
      </c>
      <c r="C62" s="177" t="s">
        <v>74</v>
      </c>
      <c r="D62" s="177" t="s">
        <v>24</v>
      </c>
      <c r="E62" s="327">
        <v>50</v>
      </c>
      <c r="F62" s="178"/>
    </row>
    <row r="63" spans="1:6" ht="15.95" customHeight="1">
      <c r="A63" s="173">
        <v>45084</v>
      </c>
      <c r="B63" s="174" t="s">
        <v>75</v>
      </c>
      <c r="C63" s="174" t="s">
        <v>30</v>
      </c>
      <c r="D63" s="177" t="s">
        <v>24</v>
      </c>
      <c r="E63" s="326">
        <v>20</v>
      </c>
      <c r="F63" s="175"/>
    </row>
    <row r="64" spans="1:6" ht="15.95" customHeight="1">
      <c r="A64" s="176">
        <v>45084</v>
      </c>
      <c r="B64" s="177" t="s">
        <v>76</v>
      </c>
      <c r="C64" s="177" t="s">
        <v>52</v>
      </c>
      <c r="D64" s="177" t="s">
        <v>24</v>
      </c>
      <c r="E64" s="327">
        <v>30</v>
      </c>
      <c r="F64" s="178"/>
    </row>
    <row r="65" spans="1:6" ht="15.95" customHeight="1">
      <c r="A65" s="173">
        <v>45084</v>
      </c>
      <c r="B65" s="174" t="s">
        <v>77</v>
      </c>
      <c r="C65" s="174" t="s">
        <v>74</v>
      </c>
      <c r="D65" s="177" t="s">
        <v>24</v>
      </c>
      <c r="E65" s="326">
        <v>10</v>
      </c>
      <c r="F65" s="175"/>
    </row>
    <row r="66" spans="1:6" ht="15.95" customHeight="1">
      <c r="A66" s="176">
        <v>45084</v>
      </c>
      <c r="B66" s="177" t="s">
        <v>78</v>
      </c>
      <c r="C66" s="177" t="s">
        <v>30</v>
      </c>
      <c r="D66" s="177" t="s">
        <v>24</v>
      </c>
      <c r="E66" s="327">
        <v>20</v>
      </c>
      <c r="F66" s="178"/>
    </row>
    <row r="67" spans="1:6" ht="15.95" customHeight="1">
      <c r="A67" s="173">
        <v>45084</v>
      </c>
      <c r="B67" s="174" t="s">
        <v>79</v>
      </c>
      <c r="C67" s="174" t="s">
        <v>30</v>
      </c>
      <c r="D67" s="177" t="s">
        <v>24</v>
      </c>
      <c r="E67" s="326">
        <v>10</v>
      </c>
      <c r="F67" s="175"/>
    </row>
    <row r="68" spans="1:6" ht="15.95" customHeight="1">
      <c r="A68" s="176">
        <v>45084</v>
      </c>
      <c r="B68" s="177" t="s">
        <v>80</v>
      </c>
      <c r="C68" s="177" t="s">
        <v>36</v>
      </c>
      <c r="D68" s="177" t="s">
        <v>24</v>
      </c>
      <c r="E68" s="327">
        <v>20</v>
      </c>
      <c r="F68" s="178"/>
    </row>
    <row r="69" spans="1:6" ht="15.95" customHeight="1">
      <c r="A69" s="173">
        <v>45084</v>
      </c>
      <c r="B69" s="174" t="s">
        <v>33</v>
      </c>
      <c r="C69" s="174"/>
      <c r="D69" s="174"/>
      <c r="E69" s="326"/>
      <c r="F69" s="175">
        <v>3929.92</v>
      </c>
    </row>
    <row r="70" spans="1:6" ht="15.95" customHeight="1">
      <c r="A70" s="176">
        <v>45086</v>
      </c>
      <c r="B70" s="177" t="s">
        <v>12</v>
      </c>
      <c r="C70" s="177" t="s">
        <v>74</v>
      </c>
      <c r="D70" s="177" t="s">
        <v>124</v>
      </c>
      <c r="E70" s="328">
        <v>-78.97</v>
      </c>
      <c r="F70" s="180"/>
    </row>
    <row r="71" spans="1:6" ht="15.95" customHeight="1">
      <c r="A71" s="173">
        <v>45086</v>
      </c>
      <c r="B71" s="174" t="s">
        <v>81</v>
      </c>
      <c r="C71" s="174" t="s">
        <v>43</v>
      </c>
      <c r="D71" s="177" t="s">
        <v>24</v>
      </c>
      <c r="E71" s="326">
        <v>50</v>
      </c>
      <c r="F71" s="175"/>
    </row>
    <row r="72" spans="1:6" ht="15.95" customHeight="1">
      <c r="A72" s="176">
        <v>45086</v>
      </c>
      <c r="B72" s="177" t="s">
        <v>82</v>
      </c>
      <c r="C72" s="177" t="s">
        <v>48</v>
      </c>
      <c r="D72" s="177" t="s">
        <v>24</v>
      </c>
      <c r="E72" s="327">
        <v>10</v>
      </c>
      <c r="F72" s="178"/>
    </row>
    <row r="73" spans="1:6" ht="15.95" customHeight="1">
      <c r="A73" s="173">
        <v>45086</v>
      </c>
      <c r="B73" s="174" t="s">
        <v>83</v>
      </c>
      <c r="C73" s="174" t="s">
        <v>84</v>
      </c>
      <c r="D73" s="177" t="s">
        <v>24</v>
      </c>
      <c r="E73" s="326">
        <v>10</v>
      </c>
      <c r="F73" s="175"/>
    </row>
    <row r="74" spans="1:6" ht="15.95" customHeight="1">
      <c r="A74" s="176">
        <v>45086</v>
      </c>
      <c r="B74" s="177" t="s">
        <v>85</v>
      </c>
      <c r="C74" s="177" t="s">
        <v>58</v>
      </c>
      <c r="D74" s="177" t="s">
        <v>125</v>
      </c>
      <c r="E74" s="327">
        <v>98.97</v>
      </c>
      <c r="F74" s="178"/>
    </row>
    <row r="75" spans="1:6" ht="15.95" customHeight="1">
      <c r="A75" s="173">
        <v>45086</v>
      </c>
      <c r="B75" s="174" t="s">
        <v>85</v>
      </c>
      <c r="C75" s="174" t="s">
        <v>72</v>
      </c>
      <c r="D75" s="177" t="s">
        <v>24</v>
      </c>
      <c r="E75" s="326">
        <v>50</v>
      </c>
      <c r="F75" s="175"/>
    </row>
    <row r="76" spans="1:6" ht="15.95" customHeight="1">
      <c r="A76" s="176">
        <v>45086</v>
      </c>
      <c r="B76" s="177" t="s">
        <v>86</v>
      </c>
      <c r="C76" s="177" t="s">
        <v>52</v>
      </c>
      <c r="D76" s="177" t="s">
        <v>24</v>
      </c>
      <c r="E76" s="327">
        <v>100</v>
      </c>
      <c r="F76" s="178"/>
    </row>
    <row r="77" spans="1:6" ht="15.95" customHeight="1">
      <c r="A77" s="173">
        <v>45086</v>
      </c>
      <c r="B77" s="174" t="s">
        <v>87</v>
      </c>
      <c r="C77" s="174" t="s">
        <v>23</v>
      </c>
      <c r="D77" s="177" t="s">
        <v>24</v>
      </c>
      <c r="E77" s="326">
        <v>50</v>
      </c>
      <c r="F77" s="175"/>
    </row>
    <row r="78" spans="1:6" ht="15.95" customHeight="1">
      <c r="A78" s="176">
        <v>45086</v>
      </c>
      <c r="B78" s="177" t="s">
        <v>88</v>
      </c>
      <c r="C78" s="177" t="s">
        <v>72</v>
      </c>
      <c r="D78" s="177" t="s">
        <v>24</v>
      </c>
      <c r="E78" s="327">
        <v>10</v>
      </c>
      <c r="F78" s="178"/>
    </row>
    <row r="79" spans="1:6" ht="15.95" customHeight="1">
      <c r="A79" s="173">
        <v>45086</v>
      </c>
      <c r="B79" s="174" t="s">
        <v>89</v>
      </c>
      <c r="C79" s="174" t="s">
        <v>43</v>
      </c>
      <c r="D79" s="177" t="s">
        <v>24</v>
      </c>
      <c r="E79" s="326">
        <v>50</v>
      </c>
      <c r="F79" s="175"/>
    </row>
    <row r="80" spans="1:6" ht="15.95" customHeight="1">
      <c r="A80" s="176">
        <v>45086</v>
      </c>
      <c r="B80" s="177" t="s">
        <v>33</v>
      </c>
      <c r="C80" s="177"/>
      <c r="D80" s="177" t="s">
        <v>24</v>
      </c>
      <c r="E80" s="327"/>
      <c r="F80" s="178">
        <v>4279.92</v>
      </c>
    </row>
    <row r="81" spans="1:6" ht="15.95" customHeight="1">
      <c r="A81" s="173">
        <v>45089</v>
      </c>
      <c r="B81" s="174" t="s">
        <v>90</v>
      </c>
      <c r="C81" s="174" t="s">
        <v>38</v>
      </c>
      <c r="D81" s="177" t="s">
        <v>24</v>
      </c>
      <c r="E81" s="326">
        <v>30</v>
      </c>
      <c r="F81" s="175"/>
    </row>
    <row r="82" spans="1:6" ht="15.95" customHeight="1">
      <c r="A82" s="176">
        <v>45089</v>
      </c>
      <c r="B82" s="177" t="s">
        <v>91</v>
      </c>
      <c r="C82" s="177" t="s">
        <v>74</v>
      </c>
      <c r="D82" s="177" t="s">
        <v>24</v>
      </c>
      <c r="E82" s="327">
        <v>100</v>
      </c>
      <c r="F82" s="178"/>
    </row>
    <row r="83" spans="1:6" ht="15.95" customHeight="1">
      <c r="A83" s="173">
        <v>45089</v>
      </c>
      <c r="B83" s="174" t="s">
        <v>92</v>
      </c>
      <c r="C83" s="174" t="s">
        <v>93</v>
      </c>
      <c r="D83" s="177" t="s">
        <v>24</v>
      </c>
      <c r="E83" s="326">
        <v>10</v>
      </c>
      <c r="F83" s="175"/>
    </row>
    <row r="84" spans="1:6" ht="15.95" customHeight="1">
      <c r="A84" s="176">
        <v>45089</v>
      </c>
      <c r="B84" s="177" t="s">
        <v>94</v>
      </c>
      <c r="C84" s="177" t="s">
        <v>58</v>
      </c>
      <c r="D84" s="177" t="s">
        <v>24</v>
      </c>
      <c r="E84" s="327">
        <v>100</v>
      </c>
      <c r="F84" s="178"/>
    </row>
    <row r="85" spans="1:6" ht="15.95" customHeight="1">
      <c r="A85" s="173">
        <v>45089</v>
      </c>
      <c r="B85" s="174" t="s">
        <v>95</v>
      </c>
      <c r="C85" s="174" t="s">
        <v>50</v>
      </c>
      <c r="D85" s="177" t="s">
        <v>24</v>
      </c>
      <c r="E85" s="326">
        <v>100</v>
      </c>
      <c r="F85" s="175"/>
    </row>
    <row r="86" spans="1:6" ht="15.95" customHeight="1">
      <c r="A86" s="176">
        <v>45089</v>
      </c>
      <c r="B86" s="177" t="s">
        <v>96</v>
      </c>
      <c r="C86" s="177" t="s">
        <v>48</v>
      </c>
      <c r="D86" s="177" t="s">
        <v>24</v>
      </c>
      <c r="E86" s="327">
        <v>40</v>
      </c>
      <c r="F86" s="178"/>
    </row>
    <row r="87" spans="1:6" ht="15.95" customHeight="1">
      <c r="A87" s="173">
        <v>45089</v>
      </c>
      <c r="B87" s="174" t="s">
        <v>97</v>
      </c>
      <c r="C87" s="174" t="s">
        <v>74</v>
      </c>
      <c r="D87" s="177" t="s">
        <v>24</v>
      </c>
      <c r="E87" s="326">
        <v>50</v>
      </c>
      <c r="F87" s="175"/>
    </row>
    <row r="88" spans="1:6" ht="15.95" customHeight="1">
      <c r="A88" s="176">
        <v>45089</v>
      </c>
      <c r="B88" s="177" t="s">
        <v>98</v>
      </c>
      <c r="C88" s="177" t="s">
        <v>54</v>
      </c>
      <c r="D88" s="177" t="s">
        <v>24</v>
      </c>
      <c r="E88" s="327">
        <v>60</v>
      </c>
      <c r="F88" s="178"/>
    </row>
    <row r="89" spans="1:6" ht="15.95" customHeight="1">
      <c r="A89" s="173">
        <v>45089</v>
      </c>
      <c r="B89" s="174" t="s">
        <v>99</v>
      </c>
      <c r="C89" s="174" t="s">
        <v>67</v>
      </c>
      <c r="D89" s="177" t="s">
        <v>24</v>
      </c>
      <c r="E89" s="326">
        <v>20</v>
      </c>
      <c r="F89" s="175"/>
    </row>
    <row r="90" spans="1:6" ht="15.95" customHeight="1">
      <c r="A90" s="176">
        <v>45089</v>
      </c>
      <c r="B90" s="177" t="s">
        <v>100</v>
      </c>
      <c r="C90" s="177" t="s">
        <v>72</v>
      </c>
      <c r="D90" s="177" t="s">
        <v>24</v>
      </c>
      <c r="E90" s="327">
        <v>20</v>
      </c>
      <c r="F90" s="178"/>
    </row>
    <row r="91" spans="1:6" ht="15.95" customHeight="1">
      <c r="A91" s="173">
        <v>45089</v>
      </c>
      <c r="B91" s="174" t="s">
        <v>101</v>
      </c>
      <c r="C91" s="174" t="s">
        <v>58</v>
      </c>
      <c r="D91" s="177" t="s">
        <v>24</v>
      </c>
      <c r="E91" s="326">
        <v>20</v>
      </c>
      <c r="F91" s="175"/>
    </row>
    <row r="92" spans="1:6" ht="15.95" customHeight="1">
      <c r="A92" s="176">
        <v>45089</v>
      </c>
      <c r="B92" s="177" t="s">
        <v>102</v>
      </c>
      <c r="C92" s="177" t="s">
        <v>52</v>
      </c>
      <c r="D92" s="177" t="s">
        <v>24</v>
      </c>
      <c r="E92" s="327">
        <v>50</v>
      </c>
      <c r="F92" s="178"/>
    </row>
    <row r="93" spans="1:6" ht="15.95" customHeight="1">
      <c r="A93" s="173">
        <v>45089</v>
      </c>
      <c r="B93" s="174" t="s">
        <v>33</v>
      </c>
      <c r="C93" s="174"/>
      <c r="D93" s="174"/>
      <c r="E93" s="326"/>
      <c r="F93" s="175">
        <v>4879.92</v>
      </c>
    </row>
    <row r="94" spans="1:6" ht="15.95" customHeight="1">
      <c r="A94" s="176">
        <v>45090</v>
      </c>
      <c r="B94" s="177" t="s">
        <v>103</v>
      </c>
      <c r="C94" s="177" t="s">
        <v>26</v>
      </c>
      <c r="D94" s="177" t="s">
        <v>24</v>
      </c>
      <c r="E94" s="327">
        <v>100</v>
      </c>
      <c r="F94" s="178"/>
    </row>
    <row r="95" spans="1:6" ht="15.95" customHeight="1">
      <c r="A95" s="173">
        <v>45090</v>
      </c>
      <c r="B95" s="174" t="s">
        <v>33</v>
      </c>
      <c r="C95" s="174"/>
      <c r="D95" s="174"/>
      <c r="E95" s="326"/>
      <c r="F95" s="175">
        <v>4979.92</v>
      </c>
    </row>
    <row r="96" spans="1:6" ht="15.95" customHeight="1">
      <c r="A96" s="176">
        <v>45091</v>
      </c>
      <c r="B96" s="177" t="s">
        <v>12</v>
      </c>
      <c r="C96" s="177" t="s">
        <v>93</v>
      </c>
      <c r="D96" s="177" t="s">
        <v>126</v>
      </c>
      <c r="E96" s="328">
        <v>-100</v>
      </c>
      <c r="F96" s="180"/>
    </row>
    <row r="97" spans="1:7" ht="15.95" customHeight="1">
      <c r="A97" s="173">
        <v>45091</v>
      </c>
      <c r="B97" s="174" t="s">
        <v>33</v>
      </c>
      <c r="C97" s="174"/>
      <c r="D97" s="174"/>
      <c r="E97" s="326"/>
      <c r="F97" s="175">
        <v>4879.92</v>
      </c>
    </row>
    <row r="98" spans="1:7" ht="15.95" customHeight="1">
      <c r="A98" s="176">
        <v>45092</v>
      </c>
      <c r="B98" s="177" t="s">
        <v>33</v>
      </c>
      <c r="C98" s="177"/>
      <c r="D98" s="177"/>
      <c r="E98" s="327"/>
      <c r="F98" s="178">
        <v>4879.92</v>
      </c>
    </row>
    <row r="99" spans="1:7" ht="15.95" customHeight="1">
      <c r="A99" s="173">
        <v>45093</v>
      </c>
      <c r="B99" s="174" t="s">
        <v>33</v>
      </c>
      <c r="C99" s="174"/>
      <c r="D99" s="174"/>
      <c r="E99" s="326"/>
      <c r="F99" s="175">
        <v>4879.92</v>
      </c>
    </row>
    <row r="100" spans="1:7" ht="15.95" customHeight="1">
      <c r="A100" s="176">
        <v>45096</v>
      </c>
      <c r="B100" s="177" t="s">
        <v>33</v>
      </c>
      <c r="C100" s="177"/>
      <c r="D100" s="177"/>
      <c r="E100" s="327"/>
      <c r="F100" s="178">
        <v>4879.92</v>
      </c>
    </row>
    <row r="101" spans="1:7" ht="15.95" customHeight="1">
      <c r="A101" s="173">
        <v>45097</v>
      </c>
      <c r="B101" s="174" t="s">
        <v>33</v>
      </c>
      <c r="C101" s="174"/>
      <c r="D101" s="174"/>
      <c r="E101" s="326"/>
      <c r="F101" s="175">
        <v>4879.92</v>
      </c>
    </row>
    <row r="102" spans="1:7" ht="15.95" customHeight="1">
      <c r="A102" s="176">
        <v>45098</v>
      </c>
      <c r="B102" s="177" t="s">
        <v>104</v>
      </c>
      <c r="C102" s="177" t="s">
        <v>40</v>
      </c>
      <c r="D102" s="177" t="s">
        <v>16</v>
      </c>
      <c r="E102" s="327">
        <v>245</v>
      </c>
      <c r="F102" s="178"/>
      <c r="G102" s="181" t="s">
        <v>127</v>
      </c>
    </row>
    <row r="103" spans="1:7" ht="15.95" customHeight="1">
      <c r="A103" s="173">
        <v>45098</v>
      </c>
      <c r="B103" s="174" t="s">
        <v>105</v>
      </c>
      <c r="C103" s="174" t="s">
        <v>93</v>
      </c>
      <c r="D103" s="174" t="s">
        <v>16</v>
      </c>
      <c r="E103" s="326">
        <v>245</v>
      </c>
      <c r="F103" s="175"/>
      <c r="G103" s="181" t="s">
        <v>127</v>
      </c>
    </row>
    <row r="104" spans="1:7" ht="15.95" customHeight="1">
      <c r="A104" s="176">
        <v>45098</v>
      </c>
      <c r="B104" s="177" t="s">
        <v>33</v>
      </c>
      <c r="C104" s="177"/>
      <c r="D104" s="177"/>
      <c r="E104" s="327"/>
      <c r="F104" s="178">
        <v>5369.92</v>
      </c>
    </row>
    <row r="105" spans="1:7" ht="15.95" customHeight="1">
      <c r="A105" s="173">
        <v>45099</v>
      </c>
      <c r="B105" s="174" t="s">
        <v>33</v>
      </c>
      <c r="C105" s="174"/>
      <c r="D105" s="174"/>
      <c r="E105" s="326"/>
      <c r="F105" s="175">
        <v>5369.92</v>
      </c>
    </row>
    <row r="106" spans="1:7" ht="15.95" customHeight="1">
      <c r="A106" s="176">
        <v>45100</v>
      </c>
      <c r="B106" s="177" t="s">
        <v>33</v>
      </c>
      <c r="C106" s="177"/>
      <c r="D106" s="177"/>
      <c r="E106" s="327"/>
      <c r="F106" s="178">
        <v>5369.92</v>
      </c>
    </row>
    <row r="107" spans="1:7" ht="15.95" customHeight="1">
      <c r="A107" s="173">
        <v>45103</v>
      </c>
      <c r="B107" s="174" t="s">
        <v>12</v>
      </c>
      <c r="C107" s="174" t="s">
        <v>72</v>
      </c>
      <c r="D107" s="174" t="s">
        <v>128</v>
      </c>
      <c r="E107" s="328">
        <v>-770.04</v>
      </c>
      <c r="F107" s="179"/>
    </row>
    <row r="108" spans="1:7" ht="15.95" customHeight="1">
      <c r="A108" s="176">
        <v>45103</v>
      </c>
      <c r="B108" s="177" t="s">
        <v>41</v>
      </c>
      <c r="C108" s="177"/>
      <c r="D108" s="177"/>
      <c r="E108" s="327">
        <v>0.91</v>
      </c>
      <c r="F108" s="178"/>
    </row>
    <row r="109" spans="1:7" ht="15.95" customHeight="1">
      <c r="A109" s="173">
        <v>45103</v>
      </c>
      <c r="B109" s="174" t="s">
        <v>33</v>
      </c>
      <c r="C109" s="174"/>
      <c r="D109" s="174"/>
      <c r="E109" s="326"/>
      <c r="F109" s="175">
        <v>4600.79</v>
      </c>
    </row>
    <row r="110" spans="1:7" ht="15.95" customHeight="1">
      <c r="A110" s="176">
        <v>45104</v>
      </c>
      <c r="B110" s="177" t="s">
        <v>33</v>
      </c>
      <c r="C110" s="177"/>
      <c r="D110" s="177"/>
      <c r="E110" s="327"/>
      <c r="F110" s="178">
        <v>4600.79</v>
      </c>
    </row>
    <row r="111" spans="1:7" ht="15.95" customHeight="1">
      <c r="A111" s="173">
        <v>45105</v>
      </c>
      <c r="B111" s="174" t="s">
        <v>33</v>
      </c>
      <c r="C111" s="174"/>
      <c r="D111" s="174"/>
      <c r="E111" s="326"/>
      <c r="F111" s="175">
        <v>4600.79</v>
      </c>
    </row>
    <row r="112" spans="1:7" ht="15.95" customHeight="1">
      <c r="A112" s="176">
        <v>45106</v>
      </c>
      <c r="B112" s="177" t="s">
        <v>33</v>
      </c>
      <c r="C112" s="177"/>
      <c r="D112" s="177"/>
      <c r="E112" s="327"/>
      <c r="F112" s="178">
        <v>4600.79</v>
      </c>
    </row>
    <row r="113" spans="1:7" ht="15.95" customHeight="1">
      <c r="A113" s="173">
        <v>45107</v>
      </c>
      <c r="B113" s="174" t="s">
        <v>33</v>
      </c>
      <c r="C113" s="174"/>
      <c r="D113" s="174"/>
      <c r="E113" s="326"/>
      <c r="F113" s="175">
        <v>4600.79</v>
      </c>
    </row>
    <row r="115" spans="1:7" ht="15">
      <c r="A115" s="372" t="s">
        <v>129</v>
      </c>
      <c r="B115" s="372"/>
      <c r="C115" s="372"/>
      <c r="D115" s="372"/>
      <c r="E115" s="372"/>
      <c r="F115" s="157"/>
    </row>
    <row r="116" spans="1:7" ht="15">
      <c r="A116" s="170" t="s">
        <v>2</v>
      </c>
      <c r="B116" s="171" t="s">
        <v>3</v>
      </c>
      <c r="C116" s="171" t="s">
        <v>4</v>
      </c>
      <c r="D116" s="171"/>
      <c r="E116" s="325" t="s">
        <v>6</v>
      </c>
      <c r="F116" s="172" t="s">
        <v>7</v>
      </c>
    </row>
    <row r="117" spans="1:7">
      <c r="A117" s="173">
        <v>45110</v>
      </c>
      <c r="B117" s="174" t="s">
        <v>21</v>
      </c>
      <c r="C117" s="174"/>
      <c r="D117" s="174"/>
      <c r="E117" s="326"/>
      <c r="F117" s="175">
        <v>10</v>
      </c>
    </row>
    <row r="118" spans="1:7">
      <c r="A118" s="176">
        <v>45111</v>
      </c>
      <c r="B118" s="177" t="s">
        <v>33</v>
      </c>
      <c r="C118" s="177"/>
      <c r="D118" s="177"/>
      <c r="E118" s="327"/>
      <c r="F118" s="178">
        <v>4600.79</v>
      </c>
    </row>
    <row r="119" spans="1:7">
      <c r="A119" s="173">
        <v>45112</v>
      </c>
      <c r="B119" s="174" t="s">
        <v>130</v>
      </c>
      <c r="C119" s="174" t="s">
        <v>26</v>
      </c>
      <c r="D119" s="174" t="s">
        <v>1123</v>
      </c>
      <c r="E119" s="326">
        <v>3180</v>
      </c>
      <c r="F119" s="175"/>
    </row>
    <row r="120" spans="1:7">
      <c r="A120" s="176">
        <v>45112</v>
      </c>
      <c r="B120" s="177" t="s">
        <v>33</v>
      </c>
      <c r="C120" s="177"/>
      <c r="D120" s="177"/>
      <c r="E120" s="327"/>
      <c r="F120" s="178">
        <v>7780.79</v>
      </c>
    </row>
    <row r="121" spans="1:7">
      <c r="A121" s="173">
        <v>45113</v>
      </c>
      <c r="B121" s="174" t="s">
        <v>12</v>
      </c>
      <c r="C121" s="174" t="s">
        <v>40</v>
      </c>
      <c r="D121" s="174" t="s">
        <v>162</v>
      </c>
      <c r="E121" s="328">
        <v>-3180</v>
      </c>
      <c r="F121" s="179"/>
    </row>
    <row r="122" spans="1:7">
      <c r="A122" s="176">
        <v>45113</v>
      </c>
      <c r="B122" s="177" t="s">
        <v>131</v>
      </c>
      <c r="C122" s="177" t="s">
        <v>62</v>
      </c>
      <c r="D122" s="177" t="s">
        <v>16</v>
      </c>
      <c r="E122" s="327">
        <v>40</v>
      </c>
      <c r="F122" s="178"/>
      <c r="G122" s="181" t="s">
        <v>163</v>
      </c>
    </row>
    <row r="123" spans="1:7">
      <c r="A123" s="173">
        <v>45113</v>
      </c>
      <c r="B123" s="174" t="s">
        <v>41</v>
      </c>
      <c r="C123" s="174"/>
      <c r="D123" s="174"/>
      <c r="E123" s="326">
        <v>4.46</v>
      </c>
      <c r="F123" s="175"/>
    </row>
    <row r="124" spans="1:7">
      <c r="A124" s="176">
        <v>45113</v>
      </c>
      <c r="B124" s="177" t="s">
        <v>33</v>
      </c>
      <c r="C124" s="177"/>
      <c r="D124" s="177"/>
      <c r="E124" s="327"/>
      <c r="F124" s="178">
        <v>4645.25</v>
      </c>
    </row>
    <row r="125" spans="1:7">
      <c r="A125" s="173">
        <v>45114</v>
      </c>
      <c r="B125" s="174" t="s">
        <v>132</v>
      </c>
      <c r="C125" s="174" t="s">
        <v>52</v>
      </c>
      <c r="D125" s="174" t="s">
        <v>16</v>
      </c>
      <c r="E125" s="326">
        <v>20</v>
      </c>
      <c r="F125" s="175"/>
      <c r="G125" s="182" t="s">
        <v>163</v>
      </c>
    </row>
    <row r="126" spans="1:7">
      <c r="A126" s="176">
        <v>45114</v>
      </c>
      <c r="B126" s="177" t="s">
        <v>133</v>
      </c>
      <c r="C126" s="177" t="s">
        <v>52</v>
      </c>
      <c r="D126" s="177" t="s">
        <v>16</v>
      </c>
      <c r="E126" s="327">
        <v>80</v>
      </c>
      <c r="F126" s="178"/>
      <c r="G126" s="181" t="s">
        <v>163</v>
      </c>
    </row>
    <row r="127" spans="1:7">
      <c r="A127" s="173">
        <v>45114</v>
      </c>
      <c r="B127" s="174" t="s">
        <v>134</v>
      </c>
      <c r="C127" s="174" t="s">
        <v>26</v>
      </c>
      <c r="D127" s="174" t="s">
        <v>16</v>
      </c>
      <c r="E127" s="326">
        <v>40</v>
      </c>
      <c r="F127" s="175"/>
      <c r="G127" s="182" t="s">
        <v>163</v>
      </c>
    </row>
    <row r="128" spans="1:7">
      <c r="A128" s="176">
        <v>45114</v>
      </c>
      <c r="B128" s="177" t="s">
        <v>33</v>
      </c>
      <c r="C128" s="177"/>
      <c r="D128" s="177"/>
      <c r="E128" s="327"/>
      <c r="F128" s="178">
        <v>4785.25</v>
      </c>
    </row>
    <row r="129" spans="1:7">
      <c r="A129" s="173">
        <v>45117</v>
      </c>
      <c r="B129" s="174" t="s">
        <v>135</v>
      </c>
      <c r="C129" s="174" t="s">
        <v>84</v>
      </c>
      <c r="D129" s="183" t="s">
        <v>272</v>
      </c>
      <c r="E129" s="326">
        <v>40</v>
      </c>
      <c r="F129" s="175"/>
      <c r="G129" s="69" t="s">
        <v>163</v>
      </c>
    </row>
    <row r="130" spans="1:7">
      <c r="A130" s="176">
        <v>45117</v>
      </c>
      <c r="B130" s="177" t="s">
        <v>136</v>
      </c>
      <c r="C130" s="177" t="s">
        <v>43</v>
      </c>
      <c r="D130" s="184" t="s">
        <v>16</v>
      </c>
      <c r="E130" s="327">
        <v>15</v>
      </c>
      <c r="F130" s="178"/>
      <c r="G130" s="69" t="s">
        <v>163</v>
      </c>
    </row>
    <row r="131" spans="1:7">
      <c r="A131" s="173">
        <v>45117</v>
      </c>
      <c r="B131" s="174" t="s">
        <v>137</v>
      </c>
      <c r="C131" s="174" t="s">
        <v>34</v>
      </c>
      <c r="D131" s="174" t="s">
        <v>16</v>
      </c>
      <c r="E131" s="326">
        <v>60</v>
      </c>
      <c r="F131" s="175"/>
      <c r="G131" s="182" t="s">
        <v>163</v>
      </c>
    </row>
    <row r="132" spans="1:7">
      <c r="A132" s="176">
        <v>45117</v>
      </c>
      <c r="B132" s="177" t="s">
        <v>33</v>
      </c>
      <c r="C132" s="177"/>
      <c r="D132" s="177"/>
      <c r="E132" s="327"/>
      <c r="F132" s="178">
        <v>4900.25</v>
      </c>
    </row>
    <row r="133" spans="1:7">
      <c r="A133" s="173">
        <v>45118</v>
      </c>
      <c r="B133" s="174" t="s">
        <v>33</v>
      </c>
      <c r="C133" s="174"/>
      <c r="D133" s="174"/>
      <c r="E133" s="326"/>
      <c r="F133" s="175">
        <v>4900.25</v>
      </c>
    </row>
    <row r="134" spans="1:7">
      <c r="A134" s="176">
        <v>45119</v>
      </c>
      <c r="B134" s="177" t="s">
        <v>138</v>
      </c>
      <c r="C134" s="177" t="s">
        <v>52</v>
      </c>
      <c r="D134" s="177" t="s">
        <v>16</v>
      </c>
      <c r="E134" s="327">
        <v>20</v>
      </c>
      <c r="F134" s="178"/>
      <c r="G134" s="181" t="s">
        <v>163</v>
      </c>
    </row>
    <row r="135" spans="1:7">
      <c r="A135" s="173">
        <v>45119</v>
      </c>
      <c r="B135" s="174" t="s">
        <v>33</v>
      </c>
      <c r="C135" s="174"/>
      <c r="D135" s="174"/>
      <c r="E135" s="326"/>
      <c r="F135" s="175">
        <v>4920.25</v>
      </c>
    </row>
    <row r="136" spans="1:7">
      <c r="A136" s="176">
        <v>45120</v>
      </c>
      <c r="B136" s="177" t="s">
        <v>139</v>
      </c>
      <c r="C136" s="177" t="s">
        <v>48</v>
      </c>
      <c r="D136" s="177" t="s">
        <v>16</v>
      </c>
      <c r="E136" s="327">
        <v>20</v>
      </c>
      <c r="F136" s="178"/>
      <c r="G136" s="181" t="s">
        <v>163</v>
      </c>
    </row>
    <row r="137" spans="1:7">
      <c r="A137" s="173">
        <v>45120</v>
      </c>
      <c r="B137" s="174" t="s">
        <v>140</v>
      </c>
      <c r="C137" s="174" t="s">
        <v>72</v>
      </c>
      <c r="D137" s="174" t="s">
        <v>16</v>
      </c>
      <c r="E137" s="326">
        <v>20</v>
      </c>
      <c r="F137" s="175"/>
      <c r="G137" s="182" t="s">
        <v>163</v>
      </c>
    </row>
    <row r="138" spans="1:7">
      <c r="A138" s="176">
        <v>45120</v>
      </c>
      <c r="B138" s="177" t="s">
        <v>33</v>
      </c>
      <c r="C138" s="177"/>
      <c r="D138" s="177"/>
      <c r="E138" s="327"/>
      <c r="F138" s="178">
        <v>4960.25</v>
      </c>
    </row>
    <row r="139" spans="1:7">
      <c r="A139" s="173">
        <v>45121</v>
      </c>
      <c r="B139" s="174" t="s">
        <v>33</v>
      </c>
      <c r="C139" s="174"/>
      <c r="D139" s="174"/>
      <c r="E139" s="326"/>
      <c r="F139" s="175">
        <v>4960.25</v>
      </c>
    </row>
    <row r="140" spans="1:7">
      <c r="A140" s="176">
        <v>45124</v>
      </c>
      <c r="B140" s="177" t="s">
        <v>33</v>
      </c>
      <c r="C140" s="177"/>
      <c r="D140" s="177"/>
      <c r="E140" s="327"/>
      <c r="F140" s="178">
        <v>4960.25</v>
      </c>
    </row>
    <row r="141" spans="1:7">
      <c r="A141" s="173">
        <v>45125</v>
      </c>
      <c r="B141" s="174" t="s">
        <v>33</v>
      </c>
      <c r="C141" s="174"/>
      <c r="D141" s="174"/>
      <c r="E141" s="326"/>
      <c r="F141" s="175">
        <v>4960.25</v>
      </c>
    </row>
    <row r="142" spans="1:7">
      <c r="A142" s="176">
        <v>45126</v>
      </c>
      <c r="B142" s="177" t="s">
        <v>12</v>
      </c>
      <c r="C142" s="177" t="s">
        <v>34</v>
      </c>
      <c r="D142" s="177" t="s">
        <v>165</v>
      </c>
      <c r="E142" s="328">
        <v>-56</v>
      </c>
      <c r="F142" s="180"/>
    </row>
    <row r="143" spans="1:7">
      <c r="A143" s="173">
        <v>45126</v>
      </c>
      <c r="B143" s="174" t="s">
        <v>141</v>
      </c>
      <c r="C143" s="174" t="s">
        <v>40</v>
      </c>
      <c r="D143" s="174" t="s">
        <v>164</v>
      </c>
      <c r="E143" s="326">
        <v>56</v>
      </c>
      <c r="F143" s="175"/>
    </row>
    <row r="144" spans="1:7">
      <c r="A144" s="176">
        <v>45126</v>
      </c>
      <c r="B144" s="177" t="s">
        <v>141</v>
      </c>
      <c r="C144" s="177" t="s">
        <v>142</v>
      </c>
      <c r="D144" s="177" t="s">
        <v>16</v>
      </c>
      <c r="E144" s="327">
        <v>95</v>
      </c>
      <c r="F144" s="178"/>
      <c r="G144" s="181" t="s">
        <v>166</v>
      </c>
    </row>
    <row r="145" spans="1:7">
      <c r="A145" s="173">
        <v>45126</v>
      </c>
      <c r="B145" s="174" t="s">
        <v>143</v>
      </c>
      <c r="C145" s="174" t="s">
        <v>84</v>
      </c>
      <c r="D145" s="174" t="s">
        <v>16</v>
      </c>
      <c r="E145" s="326">
        <v>380</v>
      </c>
      <c r="F145" s="175"/>
      <c r="G145" s="181" t="s">
        <v>166</v>
      </c>
    </row>
    <row r="146" spans="1:7">
      <c r="A146" s="176">
        <v>45126</v>
      </c>
      <c r="B146" s="177" t="s">
        <v>144</v>
      </c>
      <c r="C146" s="177" t="s">
        <v>38</v>
      </c>
      <c r="D146" s="184" t="s">
        <v>16</v>
      </c>
      <c r="E146" s="327">
        <v>20</v>
      </c>
      <c r="F146" s="178"/>
      <c r="G146" s="69" t="s">
        <v>163</v>
      </c>
    </row>
    <row r="147" spans="1:7">
      <c r="A147" s="173">
        <v>45126</v>
      </c>
      <c r="B147" s="174" t="s">
        <v>33</v>
      </c>
      <c r="C147" s="174"/>
      <c r="D147" s="174"/>
      <c r="E147" s="326"/>
      <c r="F147" s="175">
        <v>5455.25</v>
      </c>
    </row>
    <row r="148" spans="1:7">
      <c r="A148" s="176">
        <v>45127</v>
      </c>
      <c r="B148" s="177" t="s">
        <v>145</v>
      </c>
      <c r="C148" s="177" t="s">
        <v>74</v>
      </c>
      <c r="D148" s="177" t="s">
        <v>16</v>
      </c>
      <c r="E148" s="327">
        <v>20</v>
      </c>
      <c r="F148" s="178"/>
      <c r="G148" s="181" t="s">
        <v>163</v>
      </c>
    </row>
    <row r="149" spans="1:7">
      <c r="A149" s="173">
        <v>45127</v>
      </c>
      <c r="B149" s="174" t="s">
        <v>146</v>
      </c>
      <c r="C149" s="174" t="s">
        <v>43</v>
      </c>
      <c r="D149" s="174" t="s">
        <v>16</v>
      </c>
      <c r="E149" s="326">
        <v>28</v>
      </c>
      <c r="F149" s="175"/>
      <c r="G149" s="181" t="s">
        <v>167</v>
      </c>
    </row>
    <row r="150" spans="1:7">
      <c r="A150" s="176">
        <v>45127</v>
      </c>
      <c r="B150" s="177" t="s">
        <v>147</v>
      </c>
      <c r="C150" s="177" t="s">
        <v>34</v>
      </c>
      <c r="D150" s="177" t="s">
        <v>16</v>
      </c>
      <c r="E150" s="327">
        <v>28</v>
      </c>
      <c r="F150" s="178"/>
      <c r="G150" s="181" t="s">
        <v>167</v>
      </c>
    </row>
    <row r="151" spans="1:7">
      <c r="A151" s="173">
        <v>45127</v>
      </c>
      <c r="B151" s="174" t="s">
        <v>147</v>
      </c>
      <c r="C151" s="174" t="s">
        <v>28</v>
      </c>
      <c r="D151" s="174" t="s">
        <v>16</v>
      </c>
      <c r="E151" s="326">
        <v>20</v>
      </c>
      <c r="F151" s="175"/>
      <c r="G151" s="181" t="s">
        <v>163</v>
      </c>
    </row>
    <row r="152" spans="1:7">
      <c r="A152" s="176">
        <v>45127</v>
      </c>
      <c r="B152" s="177" t="s">
        <v>33</v>
      </c>
      <c r="C152" s="177"/>
      <c r="D152" s="177"/>
      <c r="E152" s="327"/>
      <c r="F152" s="178">
        <v>5551.25</v>
      </c>
    </row>
    <row r="153" spans="1:7">
      <c r="A153" s="173">
        <v>45128</v>
      </c>
      <c r="B153" s="174" t="s">
        <v>148</v>
      </c>
      <c r="C153" s="174" t="s">
        <v>34</v>
      </c>
      <c r="D153" s="185" t="s">
        <v>16</v>
      </c>
      <c r="E153" s="326">
        <v>230</v>
      </c>
      <c r="F153" s="175"/>
      <c r="G153" s="181" t="s">
        <v>183</v>
      </c>
    </row>
    <row r="154" spans="1:7">
      <c r="A154" s="176">
        <v>45128</v>
      </c>
      <c r="B154" s="177" t="s">
        <v>149</v>
      </c>
      <c r="C154" s="177" t="s">
        <v>23</v>
      </c>
      <c r="D154" s="177" t="s">
        <v>16</v>
      </c>
      <c r="E154" s="327">
        <v>285</v>
      </c>
      <c r="F154" s="178"/>
      <c r="G154" s="181" t="s">
        <v>166</v>
      </c>
    </row>
    <row r="155" spans="1:7">
      <c r="A155" s="173">
        <v>45128</v>
      </c>
      <c r="B155" s="174" t="s">
        <v>33</v>
      </c>
      <c r="C155" s="174"/>
      <c r="D155" s="174"/>
      <c r="E155" s="326"/>
      <c r="F155" s="175">
        <v>6066.25</v>
      </c>
    </row>
    <row r="156" spans="1:7">
      <c r="A156" s="176">
        <v>45131</v>
      </c>
      <c r="B156" s="177" t="s">
        <v>150</v>
      </c>
      <c r="C156" s="177"/>
      <c r="D156" s="177" t="s">
        <v>168</v>
      </c>
      <c r="E156" s="327">
        <v>303</v>
      </c>
      <c r="F156" s="178"/>
    </row>
    <row r="157" spans="1:7">
      <c r="A157" s="173">
        <v>45131</v>
      </c>
      <c r="B157" s="174" t="s">
        <v>151</v>
      </c>
      <c r="C157" s="174" t="s">
        <v>32</v>
      </c>
      <c r="D157" s="174" t="s">
        <v>16</v>
      </c>
      <c r="E157" s="326">
        <v>95</v>
      </c>
      <c r="F157" s="175"/>
      <c r="G157" s="181" t="s">
        <v>166</v>
      </c>
    </row>
    <row r="158" spans="1:7">
      <c r="A158" s="176">
        <v>45131</v>
      </c>
      <c r="B158" s="177" t="s">
        <v>152</v>
      </c>
      <c r="C158" s="177" t="s">
        <v>30</v>
      </c>
      <c r="D158" s="177" t="s">
        <v>169</v>
      </c>
      <c r="E158" s="327">
        <v>95</v>
      </c>
      <c r="F158" s="178"/>
      <c r="G158" s="181" t="s">
        <v>166</v>
      </c>
    </row>
    <row r="159" spans="1:7">
      <c r="A159" s="173">
        <v>45131</v>
      </c>
      <c r="B159" s="174" t="s">
        <v>153</v>
      </c>
      <c r="C159" s="174" t="s">
        <v>36</v>
      </c>
      <c r="D159" s="183" t="s">
        <v>16</v>
      </c>
      <c r="E159" s="326">
        <v>40</v>
      </c>
      <c r="F159" s="175"/>
      <c r="G159" s="181" t="s">
        <v>163</v>
      </c>
    </row>
    <row r="160" spans="1:7">
      <c r="A160" s="176">
        <v>45131</v>
      </c>
      <c r="B160" s="177" t="s">
        <v>33</v>
      </c>
      <c r="C160" s="177"/>
      <c r="D160" s="177"/>
      <c r="E160" s="327"/>
      <c r="F160" s="178">
        <v>6599.25</v>
      </c>
    </row>
    <row r="161" spans="1:7">
      <c r="A161" s="173">
        <v>45131</v>
      </c>
      <c r="B161" s="174" t="s">
        <v>154</v>
      </c>
      <c r="C161" s="174"/>
      <c r="D161" s="174"/>
      <c r="E161" s="326"/>
      <c r="F161" s="175">
        <v>303</v>
      </c>
    </row>
    <row r="162" spans="1:7">
      <c r="A162" s="176">
        <v>45131</v>
      </c>
      <c r="B162" s="177" t="s">
        <v>155</v>
      </c>
      <c r="C162" s="177"/>
      <c r="D162" s="177"/>
      <c r="E162" s="327"/>
      <c r="F162" s="178">
        <v>6296.25</v>
      </c>
    </row>
    <row r="163" spans="1:7">
      <c r="A163" s="173">
        <v>45132</v>
      </c>
      <c r="B163" s="174" t="s">
        <v>33</v>
      </c>
      <c r="C163" s="174"/>
      <c r="D163" s="174"/>
      <c r="E163" s="326"/>
      <c r="F163" s="175">
        <v>6599.25</v>
      </c>
    </row>
    <row r="164" spans="1:7">
      <c r="A164" s="176">
        <v>45133</v>
      </c>
      <c r="B164" s="177" t="s">
        <v>33</v>
      </c>
      <c r="C164" s="177"/>
      <c r="D164" s="177"/>
      <c r="E164" s="327"/>
      <c r="F164" s="178">
        <v>6599.25</v>
      </c>
    </row>
    <row r="165" spans="1:7">
      <c r="A165" s="173">
        <v>45134</v>
      </c>
      <c r="B165" s="174" t="s">
        <v>33</v>
      </c>
      <c r="C165" s="174"/>
      <c r="D165" s="174"/>
      <c r="E165" s="326"/>
      <c r="F165" s="175">
        <v>6599.25</v>
      </c>
    </row>
    <row r="166" spans="1:7">
      <c r="A166" s="176">
        <v>45135</v>
      </c>
      <c r="B166" s="177" t="s">
        <v>156</v>
      </c>
      <c r="C166" s="177" t="s">
        <v>62</v>
      </c>
      <c r="D166" s="184" t="s">
        <v>16</v>
      </c>
      <c r="E166" s="327">
        <v>20</v>
      </c>
      <c r="F166" s="178"/>
      <c r="G166" s="69" t="s">
        <v>163</v>
      </c>
    </row>
    <row r="167" spans="1:7">
      <c r="A167" s="173">
        <v>45135</v>
      </c>
      <c r="B167" s="174" t="s">
        <v>157</v>
      </c>
      <c r="C167" s="174" t="s">
        <v>158</v>
      </c>
      <c r="D167" s="174" t="s">
        <v>16</v>
      </c>
      <c r="E167" s="326">
        <v>190</v>
      </c>
      <c r="F167" s="175"/>
      <c r="G167" s="181" t="s">
        <v>166</v>
      </c>
    </row>
    <row r="168" spans="1:7">
      <c r="A168" s="176">
        <v>45135</v>
      </c>
      <c r="B168" s="177" t="s">
        <v>33</v>
      </c>
      <c r="C168" s="177"/>
      <c r="D168" s="177"/>
      <c r="E168" s="327"/>
      <c r="F168" s="178">
        <v>6809.25</v>
      </c>
    </row>
    <row r="169" spans="1:7">
      <c r="A169" s="173">
        <v>45138</v>
      </c>
      <c r="B169" s="174" t="s">
        <v>159</v>
      </c>
      <c r="C169" s="174" t="s">
        <v>62</v>
      </c>
      <c r="D169" s="183" t="s">
        <v>16</v>
      </c>
      <c r="E169" s="326">
        <v>40</v>
      </c>
      <c r="F169" s="175"/>
      <c r="G169" s="69" t="s">
        <v>163</v>
      </c>
    </row>
    <row r="170" spans="1:7">
      <c r="A170" s="176">
        <v>45138</v>
      </c>
      <c r="B170" s="177" t="s">
        <v>160</v>
      </c>
      <c r="C170" s="177" t="s">
        <v>28</v>
      </c>
      <c r="D170" s="177" t="s">
        <v>16</v>
      </c>
      <c r="E170" s="327">
        <v>95</v>
      </c>
      <c r="F170" s="178"/>
      <c r="G170" s="181" t="s">
        <v>166</v>
      </c>
    </row>
    <row r="171" spans="1:7">
      <c r="A171" s="173">
        <v>45138</v>
      </c>
      <c r="B171" s="174" t="s">
        <v>161</v>
      </c>
      <c r="C171" s="174" t="s">
        <v>84</v>
      </c>
      <c r="D171" s="174" t="s">
        <v>16</v>
      </c>
      <c r="E171" s="326">
        <v>190</v>
      </c>
      <c r="F171" s="175"/>
      <c r="G171" s="181" t="s">
        <v>166</v>
      </c>
    </row>
    <row r="172" spans="1:7">
      <c r="A172" s="176">
        <v>45138</v>
      </c>
      <c r="B172" s="177" t="s">
        <v>33</v>
      </c>
      <c r="C172" s="177"/>
      <c r="D172" s="177"/>
      <c r="E172" s="327"/>
      <c r="F172" s="178">
        <v>7134.25</v>
      </c>
    </row>
    <row r="173" spans="1:7">
      <c r="A173" s="186"/>
      <c r="B173" s="181"/>
      <c r="C173" s="181"/>
      <c r="D173" s="181"/>
      <c r="E173" s="329"/>
      <c r="F173" s="187"/>
    </row>
    <row r="174" spans="1:7" ht="15.95" customHeight="1">
      <c r="A174" s="372" t="s">
        <v>177</v>
      </c>
      <c r="B174" s="372"/>
      <c r="C174" s="372"/>
      <c r="D174" s="372"/>
      <c r="E174" s="372"/>
      <c r="F174" s="157"/>
    </row>
    <row r="175" spans="1:7" ht="15">
      <c r="A175" s="170" t="s">
        <v>2</v>
      </c>
      <c r="B175" s="171" t="s">
        <v>3</v>
      </c>
      <c r="C175" s="171" t="s">
        <v>4</v>
      </c>
      <c r="D175" s="171"/>
      <c r="E175" s="325" t="s">
        <v>6</v>
      </c>
      <c r="F175" s="172" t="s">
        <v>7</v>
      </c>
    </row>
    <row r="176" spans="1:7">
      <c r="A176" s="173">
        <v>45138</v>
      </c>
      <c r="B176" s="174" t="s">
        <v>21</v>
      </c>
      <c r="C176" s="174"/>
      <c r="D176" s="174"/>
      <c r="E176" s="326"/>
      <c r="F176" s="175">
        <v>10</v>
      </c>
    </row>
    <row r="177" spans="1:8">
      <c r="A177" s="176">
        <v>45139</v>
      </c>
      <c r="B177" s="177" t="s">
        <v>170</v>
      </c>
      <c r="C177" s="177" t="s">
        <v>26</v>
      </c>
      <c r="D177" s="177" t="s">
        <v>16</v>
      </c>
      <c r="E177" s="327">
        <v>95</v>
      </c>
      <c r="F177" s="178"/>
      <c r="G177" s="181" t="s">
        <v>166</v>
      </c>
    </row>
    <row r="178" spans="1:8">
      <c r="A178" s="173">
        <v>45139</v>
      </c>
      <c r="B178" s="174" t="s">
        <v>170</v>
      </c>
      <c r="C178" s="174" t="s">
        <v>43</v>
      </c>
      <c r="D178" s="174" t="s">
        <v>16</v>
      </c>
      <c r="E178" s="326">
        <v>95</v>
      </c>
      <c r="F178" s="175"/>
      <c r="G178" s="181" t="s">
        <v>166</v>
      </c>
    </row>
    <row r="179" spans="1:8">
      <c r="A179" s="176">
        <v>45139</v>
      </c>
      <c r="B179" s="177" t="s">
        <v>171</v>
      </c>
      <c r="C179" s="177" t="s">
        <v>32</v>
      </c>
      <c r="D179" s="177" t="s">
        <v>16</v>
      </c>
      <c r="E179" s="327">
        <v>95</v>
      </c>
      <c r="F179" s="178"/>
      <c r="G179" s="69" t="s">
        <v>166</v>
      </c>
    </row>
    <row r="180" spans="1:8">
      <c r="A180" s="173">
        <v>45139</v>
      </c>
      <c r="B180" s="174" t="s">
        <v>172</v>
      </c>
      <c r="C180" s="174" t="s">
        <v>50</v>
      </c>
      <c r="D180" s="174" t="s">
        <v>16</v>
      </c>
      <c r="E180" s="326">
        <v>380</v>
      </c>
      <c r="F180" s="175"/>
      <c r="G180" s="181" t="s">
        <v>166</v>
      </c>
    </row>
    <row r="181" spans="1:8">
      <c r="A181" s="176">
        <v>45139</v>
      </c>
      <c r="B181" s="177" t="s">
        <v>33</v>
      </c>
      <c r="C181" s="177"/>
      <c r="D181" s="177"/>
      <c r="E181" s="327"/>
      <c r="F181" s="178">
        <v>7799.25</v>
      </c>
      <c r="G181" s="158"/>
    </row>
    <row r="182" spans="1:8">
      <c r="A182" s="173">
        <v>45140</v>
      </c>
      <c r="B182" s="174" t="s">
        <v>173</v>
      </c>
      <c r="C182" s="174" t="s">
        <v>34</v>
      </c>
      <c r="D182" s="174" t="s">
        <v>180</v>
      </c>
      <c r="E182" s="328">
        <v>-129.18</v>
      </c>
      <c r="F182" s="179"/>
    </row>
    <row r="183" spans="1:8">
      <c r="A183" s="176">
        <v>45140</v>
      </c>
      <c r="B183" s="177" t="s">
        <v>12</v>
      </c>
      <c r="C183" s="177" t="s">
        <v>28</v>
      </c>
      <c r="D183" s="177" t="s">
        <v>577</v>
      </c>
      <c r="E183" s="328">
        <v>-1906</v>
      </c>
      <c r="F183" s="180"/>
    </row>
    <row r="184" spans="1:8">
      <c r="A184" s="176">
        <v>45140</v>
      </c>
      <c r="B184" s="177" t="s">
        <v>12</v>
      </c>
      <c r="C184" s="177" t="s">
        <v>28</v>
      </c>
      <c r="D184" s="177" t="s">
        <v>578</v>
      </c>
      <c r="E184" s="328">
        <v>-994</v>
      </c>
      <c r="F184" s="180"/>
      <c r="G184" s="181" t="s">
        <v>579</v>
      </c>
    </row>
    <row r="185" spans="1:8">
      <c r="A185" s="173">
        <v>45140</v>
      </c>
      <c r="B185" s="174" t="s">
        <v>12</v>
      </c>
      <c r="C185" s="174" t="s">
        <v>93</v>
      </c>
      <c r="D185" s="177" t="s">
        <v>182</v>
      </c>
      <c r="E185" s="328">
        <v>-20</v>
      </c>
      <c r="F185" s="179"/>
    </row>
    <row r="186" spans="1:8">
      <c r="A186" s="176">
        <v>45140</v>
      </c>
      <c r="B186" s="177" t="s">
        <v>174</v>
      </c>
      <c r="C186" s="177" t="s">
        <v>34</v>
      </c>
      <c r="D186" s="177" t="s">
        <v>16</v>
      </c>
      <c r="E186" s="327">
        <v>190</v>
      </c>
      <c r="F186" s="178"/>
      <c r="G186" s="181" t="s">
        <v>178</v>
      </c>
    </row>
    <row r="187" spans="1:8">
      <c r="A187" s="173">
        <v>45140</v>
      </c>
      <c r="B187" s="174" t="s">
        <v>175</v>
      </c>
      <c r="C187" s="174" t="s">
        <v>58</v>
      </c>
      <c r="D187" s="174" t="s">
        <v>16</v>
      </c>
      <c r="E187" s="326">
        <v>62</v>
      </c>
      <c r="F187" s="175"/>
      <c r="G187" s="182" t="s">
        <v>179</v>
      </c>
    </row>
    <row r="188" spans="1:8">
      <c r="A188" s="176">
        <v>45140</v>
      </c>
      <c r="B188" s="177" t="s">
        <v>41</v>
      </c>
      <c r="C188" s="177"/>
      <c r="D188" s="177"/>
      <c r="E188" s="327">
        <v>3.21</v>
      </c>
      <c r="F188" s="178"/>
    </row>
    <row r="189" spans="1:8">
      <c r="A189" s="173">
        <v>45140</v>
      </c>
      <c r="B189" s="174" t="s">
        <v>33</v>
      </c>
      <c r="C189" s="174"/>
      <c r="D189" s="174"/>
      <c r="E189" s="326"/>
      <c r="F189" s="175">
        <v>5005.28</v>
      </c>
    </row>
    <row r="190" spans="1:8">
      <c r="A190" s="176">
        <v>45141</v>
      </c>
      <c r="B190" s="177" t="s">
        <v>33</v>
      </c>
      <c r="C190" s="177"/>
      <c r="D190" s="177"/>
      <c r="E190" s="327"/>
      <c r="F190" s="178">
        <v>5005.28</v>
      </c>
    </row>
    <row r="191" spans="1:8">
      <c r="A191" s="173">
        <v>45142</v>
      </c>
      <c r="B191" s="174" t="s">
        <v>33</v>
      </c>
      <c r="C191" s="174"/>
      <c r="D191" s="174"/>
      <c r="E191" s="326"/>
      <c r="F191" s="175">
        <v>5005.28</v>
      </c>
      <c r="G191" s="158"/>
      <c r="H191" s="158"/>
    </row>
    <row r="192" spans="1:8">
      <c r="A192" s="176">
        <v>45144</v>
      </c>
      <c r="B192" s="177" t="s">
        <v>176</v>
      </c>
      <c r="C192" s="177"/>
      <c r="D192" s="177"/>
      <c r="E192" s="327"/>
      <c r="F192" s="178">
        <v>10.01</v>
      </c>
    </row>
    <row r="193" spans="1:7">
      <c r="A193" s="14" t="s">
        <v>184</v>
      </c>
      <c r="B193" s="14" t="s">
        <v>185</v>
      </c>
      <c r="C193" s="15">
        <v>9129</v>
      </c>
      <c r="D193" s="177" t="s">
        <v>273</v>
      </c>
      <c r="E193" s="66">
        <v>20</v>
      </c>
      <c r="F193" s="16"/>
    </row>
    <row r="194" spans="1:7">
      <c r="A194" s="14" t="s">
        <v>184</v>
      </c>
      <c r="B194" s="14" t="s">
        <v>186</v>
      </c>
      <c r="C194" s="15">
        <v>9026</v>
      </c>
      <c r="D194" s="177" t="s">
        <v>16</v>
      </c>
      <c r="E194" s="66">
        <v>62</v>
      </c>
      <c r="F194" s="16"/>
      <c r="G194" s="69" t="s">
        <v>179</v>
      </c>
    </row>
    <row r="195" spans="1:7">
      <c r="A195" s="14" t="s">
        <v>184</v>
      </c>
      <c r="B195" s="14" t="s">
        <v>186</v>
      </c>
      <c r="C195" s="15">
        <v>9121</v>
      </c>
      <c r="D195" s="177" t="s">
        <v>273</v>
      </c>
      <c r="E195" s="66">
        <v>10</v>
      </c>
      <c r="F195" s="16"/>
    </row>
    <row r="196" spans="1:7">
      <c r="A196" s="14" t="s">
        <v>184</v>
      </c>
      <c r="B196" s="14" t="s">
        <v>187</v>
      </c>
      <c r="C196" s="15">
        <v>9121</v>
      </c>
      <c r="D196" s="177" t="s">
        <v>273</v>
      </c>
      <c r="E196" s="66">
        <v>20</v>
      </c>
      <c r="F196" s="16"/>
    </row>
    <row r="197" spans="1:7">
      <c r="A197" s="14" t="s">
        <v>184</v>
      </c>
      <c r="B197" s="14" t="s">
        <v>188</v>
      </c>
      <c r="C197" s="15">
        <v>9124</v>
      </c>
      <c r="D197" s="177" t="s">
        <v>273</v>
      </c>
      <c r="E197" s="66">
        <v>30</v>
      </c>
      <c r="F197" s="16"/>
    </row>
    <row r="198" spans="1:7">
      <c r="A198" s="14" t="s">
        <v>184</v>
      </c>
      <c r="B198" s="14" t="s">
        <v>189</v>
      </c>
      <c r="C198" s="15">
        <v>9131</v>
      </c>
      <c r="D198" s="177" t="s">
        <v>273</v>
      </c>
      <c r="E198" s="66">
        <v>120</v>
      </c>
      <c r="F198" s="16"/>
    </row>
    <row r="199" spans="1:7">
      <c r="A199" s="14" t="s">
        <v>184</v>
      </c>
      <c r="B199" s="14" t="s">
        <v>189</v>
      </c>
      <c r="C199" s="15">
        <v>9128</v>
      </c>
      <c r="D199" s="177" t="s">
        <v>16</v>
      </c>
      <c r="E199" s="66">
        <v>48</v>
      </c>
      <c r="F199" s="16"/>
      <c r="G199" s="69" t="s">
        <v>301</v>
      </c>
    </row>
    <row r="200" spans="1:7">
      <c r="A200" s="14" t="s">
        <v>184</v>
      </c>
      <c r="B200" s="14" t="s">
        <v>190</v>
      </c>
      <c r="C200" s="15">
        <v>9129</v>
      </c>
      <c r="D200" s="177" t="s">
        <v>273</v>
      </c>
      <c r="E200" s="66">
        <v>10</v>
      </c>
      <c r="F200" s="16"/>
    </row>
    <row r="201" spans="1:7">
      <c r="A201" s="14" t="s">
        <v>184</v>
      </c>
      <c r="B201" s="14" t="s">
        <v>191</v>
      </c>
      <c r="C201" s="15">
        <v>9773</v>
      </c>
      <c r="D201" s="177" t="s">
        <v>273</v>
      </c>
      <c r="E201" s="66">
        <v>150</v>
      </c>
      <c r="F201" s="16"/>
    </row>
    <row r="202" spans="1:7">
      <c r="A202" s="14" t="s">
        <v>184</v>
      </c>
      <c r="B202" s="14" t="s">
        <v>191</v>
      </c>
      <c r="C202" s="15">
        <v>9028</v>
      </c>
      <c r="D202" s="177" t="s">
        <v>273</v>
      </c>
      <c r="E202" s="66">
        <v>100</v>
      </c>
      <c r="F202" s="16"/>
    </row>
    <row r="203" spans="1:7">
      <c r="A203" s="14" t="s">
        <v>184</v>
      </c>
      <c r="B203" s="14" t="s">
        <v>192</v>
      </c>
      <c r="C203" s="15">
        <v>9773</v>
      </c>
      <c r="D203" s="177" t="s">
        <v>273</v>
      </c>
      <c r="E203" s="66">
        <v>20</v>
      </c>
      <c r="F203" s="16"/>
    </row>
    <row r="204" spans="1:7">
      <c r="A204" s="14" t="s">
        <v>184</v>
      </c>
      <c r="B204" s="14" t="s">
        <v>193</v>
      </c>
      <c r="C204" s="15">
        <v>9028</v>
      </c>
      <c r="D204" s="177" t="s">
        <v>273</v>
      </c>
      <c r="E204" s="66">
        <v>20</v>
      </c>
      <c r="F204" s="16"/>
    </row>
    <row r="205" spans="1:7">
      <c r="A205" s="14" t="s">
        <v>184</v>
      </c>
      <c r="B205" s="14" t="s">
        <v>194</v>
      </c>
      <c r="C205" s="15">
        <v>9130</v>
      </c>
      <c r="D205" s="177" t="s">
        <v>273</v>
      </c>
      <c r="E205" s="66">
        <v>30</v>
      </c>
      <c r="F205" s="16"/>
    </row>
    <row r="206" spans="1:7">
      <c r="A206" s="14" t="s">
        <v>184</v>
      </c>
      <c r="B206" s="14" t="s">
        <v>195</v>
      </c>
      <c r="C206" s="15">
        <v>9131</v>
      </c>
      <c r="D206" s="177" t="s">
        <v>273</v>
      </c>
      <c r="E206" s="66">
        <v>20</v>
      </c>
      <c r="F206" s="16"/>
    </row>
    <row r="207" spans="1:7">
      <c r="A207" s="14" t="s">
        <v>184</v>
      </c>
      <c r="B207" s="14" t="s">
        <v>196</v>
      </c>
      <c r="C207" s="15">
        <v>9126</v>
      </c>
      <c r="D207" s="177" t="s">
        <v>273</v>
      </c>
      <c r="E207" s="66">
        <v>30</v>
      </c>
      <c r="F207" s="16"/>
    </row>
    <row r="208" spans="1:7">
      <c r="A208" s="14" t="s">
        <v>184</v>
      </c>
      <c r="B208" s="14" t="s">
        <v>197</v>
      </c>
      <c r="C208" s="15">
        <v>9122</v>
      </c>
      <c r="D208" s="177" t="s">
        <v>273</v>
      </c>
      <c r="E208" s="66">
        <v>20</v>
      </c>
      <c r="F208" s="16"/>
    </row>
    <row r="209" spans="1:7">
      <c r="A209" s="14" t="s">
        <v>184</v>
      </c>
      <c r="B209" s="14" t="s">
        <v>198</v>
      </c>
      <c r="C209" s="15">
        <v>9129</v>
      </c>
      <c r="D209" s="177" t="s">
        <v>273</v>
      </c>
      <c r="E209" s="66">
        <v>20</v>
      </c>
      <c r="F209" s="16"/>
    </row>
    <row r="210" spans="1:7">
      <c r="A210" s="14" t="s">
        <v>184</v>
      </c>
      <c r="B210" s="14" t="s">
        <v>199</v>
      </c>
      <c r="C210" s="15">
        <v>9925</v>
      </c>
      <c r="D210" s="177" t="s">
        <v>273</v>
      </c>
      <c r="E210" s="66">
        <v>100</v>
      </c>
      <c r="F210" s="16"/>
    </row>
    <row r="211" spans="1:7">
      <c r="A211" s="14" t="s">
        <v>184</v>
      </c>
      <c r="B211" s="14" t="s">
        <v>200</v>
      </c>
      <c r="C211" s="15">
        <v>9779</v>
      </c>
      <c r="D211" s="177" t="s">
        <v>273</v>
      </c>
      <c r="E211" s="66">
        <v>20</v>
      </c>
      <c r="F211" s="16"/>
    </row>
    <row r="212" spans="1:7">
      <c r="A212" s="14" t="s">
        <v>184</v>
      </c>
      <c r="B212" s="14" t="s">
        <v>201</v>
      </c>
      <c r="C212" s="15">
        <v>9129</v>
      </c>
      <c r="D212" s="177" t="s">
        <v>273</v>
      </c>
      <c r="E212" s="66">
        <v>30</v>
      </c>
      <c r="F212" s="16"/>
    </row>
    <row r="213" spans="1:7">
      <c r="A213" s="14" t="s">
        <v>184</v>
      </c>
      <c r="B213" s="14" t="s">
        <v>202</v>
      </c>
      <c r="C213" s="15">
        <v>9014</v>
      </c>
      <c r="D213" s="177" t="s">
        <v>273</v>
      </c>
      <c r="E213" s="66">
        <v>50</v>
      </c>
      <c r="F213" s="16"/>
    </row>
    <row r="214" spans="1:7">
      <c r="A214" s="14" t="s">
        <v>184</v>
      </c>
      <c r="B214" s="14" t="s">
        <v>203</v>
      </c>
      <c r="C214" s="15">
        <v>9773</v>
      </c>
      <c r="D214" s="177" t="s">
        <v>273</v>
      </c>
      <c r="E214" s="66">
        <v>150</v>
      </c>
      <c r="F214" s="16"/>
    </row>
    <row r="215" spans="1:7">
      <c r="A215" s="14" t="s">
        <v>184</v>
      </c>
      <c r="B215" s="14" t="s">
        <v>203</v>
      </c>
      <c r="C215" s="15">
        <v>9779</v>
      </c>
      <c r="D215" s="177" t="s">
        <v>273</v>
      </c>
      <c r="E215" s="66">
        <v>50</v>
      </c>
      <c r="F215" s="16"/>
    </row>
    <row r="216" spans="1:7">
      <c r="A216" s="14" t="s">
        <v>184</v>
      </c>
      <c r="B216" s="14" t="s">
        <v>204</v>
      </c>
      <c r="C216" s="15">
        <v>9779</v>
      </c>
      <c r="D216" s="177" t="s">
        <v>16</v>
      </c>
      <c r="E216" s="66">
        <v>190</v>
      </c>
      <c r="F216" s="16"/>
      <c r="G216" s="181" t="s">
        <v>166</v>
      </c>
    </row>
    <row r="217" spans="1:7" ht="15">
      <c r="A217" s="14" t="s">
        <v>184</v>
      </c>
      <c r="B217" s="188" t="s">
        <v>33</v>
      </c>
      <c r="C217" s="15" t="s">
        <v>205</v>
      </c>
      <c r="D217" s="15"/>
      <c r="E217" s="330"/>
      <c r="F217" s="189">
        <v>6325.28</v>
      </c>
    </row>
    <row r="218" spans="1:7">
      <c r="A218" s="14" t="s">
        <v>206</v>
      </c>
      <c r="B218" s="14" t="s">
        <v>207</v>
      </c>
      <c r="C218" s="15">
        <v>9131</v>
      </c>
      <c r="D218" s="177" t="s">
        <v>273</v>
      </c>
      <c r="E218" s="66">
        <v>50</v>
      </c>
      <c r="F218" s="16"/>
    </row>
    <row r="219" spans="1:7">
      <c r="A219" s="14" t="s">
        <v>206</v>
      </c>
      <c r="B219" s="14" t="s">
        <v>208</v>
      </c>
      <c r="C219" s="15">
        <v>9123</v>
      </c>
      <c r="D219" s="177" t="s">
        <v>273</v>
      </c>
      <c r="E219" s="66">
        <v>30</v>
      </c>
      <c r="F219" s="16"/>
    </row>
    <row r="220" spans="1:7">
      <c r="A220" s="14" t="s">
        <v>206</v>
      </c>
      <c r="B220" s="14" t="s">
        <v>209</v>
      </c>
      <c r="C220" s="15">
        <v>9136</v>
      </c>
      <c r="D220" s="177" t="s">
        <v>273</v>
      </c>
      <c r="E220" s="66">
        <v>30</v>
      </c>
      <c r="F220" s="16"/>
    </row>
    <row r="221" spans="1:7">
      <c r="A221" s="14" t="s">
        <v>206</v>
      </c>
      <c r="B221" s="14" t="s">
        <v>210</v>
      </c>
      <c r="C221" s="15">
        <v>9028</v>
      </c>
      <c r="D221" s="177" t="s">
        <v>273</v>
      </c>
      <c r="E221" s="66">
        <v>20</v>
      </c>
      <c r="F221" s="16"/>
    </row>
    <row r="222" spans="1:7">
      <c r="A222" s="14" t="s">
        <v>206</v>
      </c>
      <c r="B222" s="14" t="s">
        <v>210</v>
      </c>
      <c r="C222" s="15">
        <v>9132</v>
      </c>
      <c r="D222" s="177" t="s">
        <v>273</v>
      </c>
      <c r="E222" s="66">
        <v>100</v>
      </c>
      <c r="F222" s="16"/>
    </row>
    <row r="223" spans="1:7">
      <c r="A223" s="14" t="s">
        <v>206</v>
      </c>
      <c r="B223" s="14" t="s">
        <v>211</v>
      </c>
      <c r="C223" s="15">
        <v>9327</v>
      </c>
      <c r="D223" s="177" t="s">
        <v>273</v>
      </c>
      <c r="E223" s="66">
        <v>100</v>
      </c>
      <c r="F223" s="16"/>
    </row>
    <row r="224" spans="1:7">
      <c r="A224" s="14" t="s">
        <v>206</v>
      </c>
      <c r="B224" s="14" t="s">
        <v>212</v>
      </c>
      <c r="C224" s="15">
        <v>9121</v>
      </c>
      <c r="D224" s="177" t="s">
        <v>273</v>
      </c>
      <c r="E224" s="66">
        <v>20</v>
      </c>
      <c r="F224" s="16"/>
    </row>
    <row r="225" spans="1:6">
      <c r="A225" s="14" t="s">
        <v>206</v>
      </c>
      <c r="B225" s="14" t="s">
        <v>213</v>
      </c>
      <c r="C225" s="15">
        <v>9121</v>
      </c>
      <c r="D225" s="177" t="s">
        <v>273</v>
      </c>
      <c r="E225" s="66">
        <v>10</v>
      </c>
      <c r="F225" s="16"/>
    </row>
    <row r="226" spans="1:6">
      <c r="A226" s="14" t="s">
        <v>206</v>
      </c>
      <c r="B226" s="14" t="s">
        <v>214</v>
      </c>
      <c r="C226" s="15">
        <v>9122</v>
      </c>
      <c r="D226" s="177" t="s">
        <v>273</v>
      </c>
      <c r="E226" s="66">
        <v>20</v>
      </c>
      <c r="F226" s="16"/>
    </row>
    <row r="227" spans="1:6">
      <c r="A227" s="14" t="s">
        <v>206</v>
      </c>
      <c r="B227" s="14" t="s">
        <v>215</v>
      </c>
      <c r="C227" s="15">
        <v>9773</v>
      </c>
      <c r="D227" s="177" t="s">
        <v>273</v>
      </c>
      <c r="E227" s="66">
        <v>150</v>
      </c>
      <c r="F227" s="16"/>
    </row>
    <row r="228" spans="1:6">
      <c r="A228" s="14" t="s">
        <v>206</v>
      </c>
      <c r="B228" s="14" t="s">
        <v>216</v>
      </c>
      <c r="C228" s="15">
        <v>9123</v>
      </c>
      <c r="D228" s="177" t="s">
        <v>273</v>
      </c>
      <c r="E228" s="66">
        <v>150</v>
      </c>
      <c r="F228" s="16"/>
    </row>
    <row r="229" spans="1:6">
      <c r="A229" s="14" t="s">
        <v>206</v>
      </c>
      <c r="B229" s="14" t="s">
        <v>217</v>
      </c>
      <c r="C229" s="15">
        <v>9125</v>
      </c>
      <c r="D229" s="177" t="s">
        <v>273</v>
      </c>
      <c r="E229" s="66">
        <v>20</v>
      </c>
      <c r="F229" s="16"/>
    </row>
    <row r="230" spans="1:6">
      <c r="A230" s="14" t="s">
        <v>206</v>
      </c>
      <c r="B230" s="14" t="s">
        <v>218</v>
      </c>
      <c r="C230" s="15">
        <v>9121</v>
      </c>
      <c r="D230" s="177" t="s">
        <v>273</v>
      </c>
      <c r="E230" s="66">
        <v>10</v>
      </c>
      <c r="F230" s="16"/>
    </row>
    <row r="231" spans="1:6">
      <c r="A231" s="14" t="s">
        <v>206</v>
      </c>
      <c r="B231" s="14" t="s">
        <v>219</v>
      </c>
      <c r="C231" s="15">
        <v>9028</v>
      </c>
      <c r="D231" s="177" t="s">
        <v>273</v>
      </c>
      <c r="E231" s="66">
        <v>100</v>
      </c>
      <c r="F231" s="16"/>
    </row>
    <row r="232" spans="1:6">
      <c r="A232" s="14" t="s">
        <v>206</v>
      </c>
      <c r="B232" s="14" t="s">
        <v>220</v>
      </c>
      <c r="C232" s="15">
        <v>9121</v>
      </c>
      <c r="D232" s="177" t="s">
        <v>273</v>
      </c>
      <c r="E232" s="66">
        <v>30</v>
      </c>
      <c r="F232" s="16"/>
    </row>
    <row r="233" spans="1:6">
      <c r="A233" s="14" t="s">
        <v>206</v>
      </c>
      <c r="B233" s="14" t="s">
        <v>221</v>
      </c>
      <c r="C233" s="15">
        <v>9028</v>
      </c>
      <c r="D233" s="177" t="s">
        <v>273</v>
      </c>
      <c r="E233" s="66">
        <v>10</v>
      </c>
      <c r="F233" s="16"/>
    </row>
    <row r="234" spans="1:6">
      <c r="A234" s="14" t="s">
        <v>206</v>
      </c>
      <c r="B234" s="14" t="s">
        <v>222</v>
      </c>
      <c r="C234" s="15">
        <v>9014</v>
      </c>
      <c r="D234" s="177" t="s">
        <v>273</v>
      </c>
      <c r="E234" s="66">
        <v>20</v>
      </c>
      <c r="F234" s="16"/>
    </row>
    <row r="235" spans="1:6">
      <c r="A235" s="14" t="s">
        <v>206</v>
      </c>
      <c r="B235" s="14" t="s">
        <v>223</v>
      </c>
      <c r="C235" s="15">
        <v>9121</v>
      </c>
      <c r="D235" s="177" t="s">
        <v>273</v>
      </c>
      <c r="E235" s="66">
        <v>50</v>
      </c>
      <c r="F235" s="16"/>
    </row>
    <row r="236" spans="1:6">
      <c r="A236" s="14" t="s">
        <v>206</v>
      </c>
      <c r="B236" s="14" t="s">
        <v>224</v>
      </c>
      <c r="C236" s="15">
        <v>9129</v>
      </c>
      <c r="D236" s="177" t="s">
        <v>273</v>
      </c>
      <c r="E236" s="66">
        <v>10</v>
      </c>
      <c r="F236" s="16"/>
    </row>
    <row r="237" spans="1:6">
      <c r="A237" s="14" t="s">
        <v>206</v>
      </c>
      <c r="B237" s="14" t="s">
        <v>225</v>
      </c>
      <c r="C237" s="15">
        <v>9029</v>
      </c>
      <c r="D237" s="177" t="s">
        <v>273</v>
      </c>
      <c r="E237" s="66">
        <v>20</v>
      </c>
      <c r="F237" s="16"/>
    </row>
    <row r="238" spans="1:6">
      <c r="A238" s="14" t="s">
        <v>206</v>
      </c>
      <c r="B238" s="14" t="s">
        <v>226</v>
      </c>
      <c r="C238" s="15">
        <v>9028</v>
      </c>
      <c r="D238" s="177" t="s">
        <v>273</v>
      </c>
      <c r="E238" s="66">
        <v>30</v>
      </c>
      <c r="F238" s="16"/>
    </row>
    <row r="239" spans="1:6">
      <c r="A239" s="14" t="s">
        <v>206</v>
      </c>
      <c r="B239" s="14" t="s">
        <v>226</v>
      </c>
      <c r="C239" s="15">
        <v>9123</v>
      </c>
      <c r="D239" s="177" t="s">
        <v>273</v>
      </c>
      <c r="E239" s="66">
        <v>50</v>
      </c>
      <c r="F239" s="16"/>
    </row>
    <row r="240" spans="1:6">
      <c r="A240" s="14" t="s">
        <v>206</v>
      </c>
      <c r="B240" s="14" t="s">
        <v>227</v>
      </c>
      <c r="C240" s="15">
        <v>9029</v>
      </c>
      <c r="D240" s="177" t="s">
        <v>273</v>
      </c>
      <c r="E240" s="66">
        <v>50</v>
      </c>
      <c r="F240" s="16"/>
    </row>
    <row r="241" spans="1:7" ht="15">
      <c r="A241" s="14" t="s">
        <v>206</v>
      </c>
      <c r="B241" s="188" t="s">
        <v>33</v>
      </c>
      <c r="C241" s="15" t="s">
        <v>205</v>
      </c>
      <c r="D241" s="15"/>
      <c r="E241" s="330"/>
      <c r="F241" s="189">
        <v>7405.28</v>
      </c>
    </row>
    <row r="242" spans="1:7">
      <c r="A242" s="14" t="s">
        <v>228</v>
      </c>
      <c r="B242" s="14" t="s">
        <v>229</v>
      </c>
      <c r="C242" s="15">
        <v>9121</v>
      </c>
      <c r="D242" s="177" t="s">
        <v>273</v>
      </c>
      <c r="E242" s="66">
        <v>20</v>
      </c>
      <c r="F242" s="16"/>
    </row>
    <row r="243" spans="1:7">
      <c r="A243" s="14" t="s">
        <v>228</v>
      </c>
      <c r="B243" s="14" t="s">
        <v>230</v>
      </c>
      <c r="C243" s="15">
        <v>9773</v>
      </c>
      <c r="D243" s="177" t="s">
        <v>273</v>
      </c>
      <c r="E243" s="66">
        <v>20</v>
      </c>
      <c r="F243" s="16"/>
    </row>
    <row r="244" spans="1:7">
      <c r="A244" s="14" t="s">
        <v>228</v>
      </c>
      <c r="B244" s="14" t="s">
        <v>231</v>
      </c>
      <c r="C244" s="15">
        <v>9953</v>
      </c>
      <c r="D244" s="177" t="s">
        <v>273</v>
      </c>
      <c r="E244" s="66">
        <v>20</v>
      </c>
      <c r="F244" s="16"/>
    </row>
    <row r="245" spans="1:7">
      <c r="A245" s="14" t="s">
        <v>228</v>
      </c>
      <c r="B245" s="14" t="s">
        <v>232</v>
      </c>
      <c r="C245" s="15">
        <v>9773</v>
      </c>
      <c r="D245" s="177" t="s">
        <v>273</v>
      </c>
      <c r="E245" s="66">
        <v>20</v>
      </c>
      <c r="F245" s="16"/>
    </row>
    <row r="246" spans="1:7">
      <c r="A246" s="14" t="s">
        <v>228</v>
      </c>
      <c r="B246" s="14" t="s">
        <v>233</v>
      </c>
      <c r="C246" s="15">
        <v>9129</v>
      </c>
      <c r="D246" s="177" t="s">
        <v>273</v>
      </c>
      <c r="E246" s="66">
        <v>50</v>
      </c>
      <c r="F246" s="16"/>
    </row>
    <row r="247" spans="1:7">
      <c r="A247" s="14" t="s">
        <v>228</v>
      </c>
      <c r="B247" s="14" t="s">
        <v>234</v>
      </c>
      <c r="C247" s="15">
        <v>9123</v>
      </c>
      <c r="D247" s="177" t="s">
        <v>273</v>
      </c>
      <c r="E247" s="66">
        <v>10</v>
      </c>
      <c r="F247" s="16"/>
    </row>
    <row r="248" spans="1:7">
      <c r="A248" s="14" t="s">
        <v>228</v>
      </c>
      <c r="B248" s="14" t="s">
        <v>235</v>
      </c>
      <c r="C248" s="15">
        <v>9123</v>
      </c>
      <c r="D248" s="177" t="s">
        <v>273</v>
      </c>
      <c r="E248" s="66">
        <v>30</v>
      </c>
      <c r="F248" s="16"/>
    </row>
    <row r="249" spans="1:7">
      <c r="A249" s="14" t="s">
        <v>228</v>
      </c>
      <c r="B249" s="14" t="s">
        <v>236</v>
      </c>
      <c r="C249" s="15">
        <v>9132</v>
      </c>
      <c r="D249" s="177" t="s">
        <v>16</v>
      </c>
      <c r="E249" s="66">
        <v>285</v>
      </c>
      <c r="F249" s="16"/>
      <c r="G249" s="181" t="s">
        <v>166</v>
      </c>
    </row>
    <row r="250" spans="1:7">
      <c r="A250" s="14" t="s">
        <v>228</v>
      </c>
      <c r="B250" s="14" t="s">
        <v>237</v>
      </c>
      <c r="C250" s="15">
        <v>9129</v>
      </c>
      <c r="D250" s="177" t="s">
        <v>273</v>
      </c>
      <c r="E250" s="66">
        <v>70</v>
      </c>
      <c r="F250" s="16"/>
    </row>
    <row r="251" spans="1:7">
      <c r="A251" s="14" t="s">
        <v>228</v>
      </c>
      <c r="B251" s="14" t="s">
        <v>238</v>
      </c>
      <c r="C251" s="15">
        <v>9953</v>
      </c>
      <c r="D251" s="177" t="s">
        <v>273</v>
      </c>
      <c r="E251" s="66">
        <v>30</v>
      </c>
      <c r="F251" s="16"/>
    </row>
    <row r="252" spans="1:7">
      <c r="A252" s="14" t="s">
        <v>228</v>
      </c>
      <c r="B252" s="14" t="s">
        <v>239</v>
      </c>
      <c r="C252" s="15">
        <v>9773</v>
      </c>
      <c r="D252" s="177" t="s">
        <v>273</v>
      </c>
      <c r="E252" s="66">
        <v>20</v>
      </c>
      <c r="F252" s="16"/>
    </row>
    <row r="253" spans="1:7">
      <c r="A253" s="14" t="s">
        <v>228</v>
      </c>
      <c r="B253" s="14" t="s">
        <v>240</v>
      </c>
      <c r="C253" s="15">
        <v>9128</v>
      </c>
      <c r="D253" s="177" t="s">
        <v>273</v>
      </c>
      <c r="E253" s="66">
        <v>20</v>
      </c>
      <c r="F253" s="16"/>
    </row>
    <row r="254" spans="1:7">
      <c r="A254" s="14" t="s">
        <v>228</v>
      </c>
      <c r="B254" s="14" t="s">
        <v>241</v>
      </c>
      <c r="C254" s="15">
        <v>9925</v>
      </c>
      <c r="D254" s="177" t="s">
        <v>273</v>
      </c>
      <c r="E254" s="66">
        <v>20</v>
      </c>
      <c r="F254" s="16"/>
    </row>
    <row r="255" spans="1:7">
      <c r="A255" s="14" t="s">
        <v>228</v>
      </c>
      <c r="B255" s="14" t="s">
        <v>242</v>
      </c>
      <c r="C255" s="15">
        <v>9925</v>
      </c>
      <c r="D255" s="177" t="s">
        <v>273</v>
      </c>
      <c r="E255" s="66">
        <v>20</v>
      </c>
      <c r="F255" s="16"/>
    </row>
    <row r="256" spans="1:7">
      <c r="A256" s="14" t="s">
        <v>228</v>
      </c>
      <c r="B256" s="14" t="s">
        <v>243</v>
      </c>
      <c r="C256" s="15">
        <v>9136</v>
      </c>
      <c r="D256" s="177" t="s">
        <v>273</v>
      </c>
      <c r="E256" s="66">
        <v>30</v>
      </c>
      <c r="F256" s="16"/>
    </row>
    <row r="257" spans="1:6">
      <c r="A257" s="14" t="s">
        <v>228</v>
      </c>
      <c r="B257" s="14" t="s">
        <v>244</v>
      </c>
      <c r="C257" s="15">
        <v>9953</v>
      </c>
      <c r="D257" s="177" t="s">
        <v>273</v>
      </c>
      <c r="E257" s="66">
        <v>20</v>
      </c>
      <c r="F257" s="16"/>
    </row>
    <row r="258" spans="1:6">
      <c r="A258" s="14" t="s">
        <v>228</v>
      </c>
      <c r="B258" s="14" t="s">
        <v>245</v>
      </c>
      <c r="C258" s="15">
        <v>9129</v>
      </c>
      <c r="D258" s="177" t="s">
        <v>273</v>
      </c>
      <c r="E258" s="66">
        <v>10</v>
      </c>
      <c r="F258" s="16"/>
    </row>
    <row r="259" spans="1:6">
      <c r="A259" s="14" t="s">
        <v>228</v>
      </c>
      <c r="B259" s="14" t="s">
        <v>246</v>
      </c>
      <c r="C259" s="15">
        <v>9029</v>
      </c>
      <c r="D259" s="177" t="s">
        <v>273</v>
      </c>
      <c r="E259" s="66">
        <v>20</v>
      </c>
      <c r="F259" s="16"/>
    </row>
    <row r="260" spans="1:6">
      <c r="A260" s="14" t="s">
        <v>228</v>
      </c>
      <c r="B260" s="14" t="s">
        <v>247</v>
      </c>
      <c r="C260" s="15">
        <v>9129</v>
      </c>
      <c r="D260" s="177" t="s">
        <v>273</v>
      </c>
      <c r="E260" s="66">
        <v>20</v>
      </c>
      <c r="F260" s="16"/>
    </row>
    <row r="261" spans="1:6">
      <c r="A261" s="14" t="s">
        <v>228</v>
      </c>
      <c r="B261" s="14" t="s">
        <v>248</v>
      </c>
      <c r="C261" s="15">
        <v>9130</v>
      </c>
      <c r="D261" s="177" t="s">
        <v>273</v>
      </c>
      <c r="E261" s="66">
        <v>20</v>
      </c>
      <c r="F261" s="16"/>
    </row>
    <row r="262" spans="1:6">
      <c r="A262" s="14" t="s">
        <v>228</v>
      </c>
      <c r="B262" s="14" t="s">
        <v>249</v>
      </c>
      <c r="C262" s="15">
        <v>9029</v>
      </c>
      <c r="D262" s="177" t="s">
        <v>273</v>
      </c>
      <c r="E262" s="66">
        <v>20</v>
      </c>
      <c r="F262" s="16"/>
    </row>
    <row r="263" spans="1:6">
      <c r="A263" s="14" t="s">
        <v>228</v>
      </c>
      <c r="B263" s="14" t="s">
        <v>250</v>
      </c>
      <c r="C263" s="15">
        <v>9029</v>
      </c>
      <c r="D263" s="177" t="s">
        <v>273</v>
      </c>
      <c r="E263" s="66">
        <v>30</v>
      </c>
      <c r="F263" s="16"/>
    </row>
    <row r="264" spans="1:6">
      <c r="A264" s="14" t="s">
        <v>228</v>
      </c>
      <c r="B264" s="14" t="s">
        <v>251</v>
      </c>
      <c r="C264" s="15">
        <v>9029</v>
      </c>
      <c r="D264" s="177" t="s">
        <v>273</v>
      </c>
      <c r="E264" s="66">
        <v>20</v>
      </c>
      <c r="F264" s="16"/>
    </row>
    <row r="265" spans="1:6">
      <c r="A265" s="14" t="s">
        <v>228</v>
      </c>
      <c r="B265" s="14" t="s">
        <v>252</v>
      </c>
      <c r="C265" s="15">
        <v>9120</v>
      </c>
      <c r="D265" s="177" t="s">
        <v>273</v>
      </c>
      <c r="E265" s="66">
        <v>10</v>
      </c>
      <c r="F265" s="16"/>
    </row>
    <row r="266" spans="1:6">
      <c r="A266" s="14" t="s">
        <v>228</v>
      </c>
      <c r="B266" s="14" t="s">
        <v>253</v>
      </c>
      <c r="C266" s="15">
        <v>9121</v>
      </c>
      <c r="D266" s="177" t="s">
        <v>273</v>
      </c>
      <c r="E266" s="66">
        <v>20</v>
      </c>
      <c r="F266" s="16"/>
    </row>
    <row r="267" spans="1:6" ht="15">
      <c r="A267" s="14" t="s">
        <v>228</v>
      </c>
      <c r="B267" s="188" t="s">
        <v>33</v>
      </c>
      <c r="C267" s="15" t="s">
        <v>205</v>
      </c>
      <c r="D267" s="15"/>
      <c r="E267" s="330"/>
      <c r="F267" s="189">
        <v>8260.2800000000007</v>
      </c>
    </row>
    <row r="268" spans="1:6">
      <c r="A268" s="14" t="s">
        <v>254</v>
      </c>
      <c r="B268" s="14" t="s">
        <v>12</v>
      </c>
      <c r="C268" s="15" t="s">
        <v>205</v>
      </c>
      <c r="D268" s="205" t="s">
        <v>274</v>
      </c>
      <c r="E268" s="323">
        <v>-2940</v>
      </c>
      <c r="F268" s="19"/>
    </row>
    <row r="269" spans="1:6">
      <c r="A269" s="14" t="s">
        <v>254</v>
      </c>
      <c r="B269" s="14" t="s">
        <v>255</v>
      </c>
      <c r="C269" s="15">
        <v>9126</v>
      </c>
      <c r="D269" s="177" t="s">
        <v>273</v>
      </c>
      <c r="E269" s="66">
        <v>30</v>
      </c>
      <c r="F269" s="16"/>
    </row>
    <row r="270" spans="1:6">
      <c r="A270" s="14" t="s">
        <v>254</v>
      </c>
      <c r="B270" s="14" t="s">
        <v>256</v>
      </c>
      <c r="C270" s="15">
        <v>9130</v>
      </c>
      <c r="D270" s="177" t="s">
        <v>273</v>
      </c>
      <c r="E270" s="66">
        <v>20</v>
      </c>
      <c r="F270" s="16"/>
    </row>
    <row r="271" spans="1:6">
      <c r="A271" s="14" t="s">
        <v>254</v>
      </c>
      <c r="B271" s="14" t="s">
        <v>257</v>
      </c>
      <c r="C271" s="15">
        <v>9126</v>
      </c>
      <c r="D271" s="177" t="s">
        <v>273</v>
      </c>
      <c r="E271" s="66">
        <v>70</v>
      </c>
      <c r="F271" s="16"/>
    </row>
    <row r="272" spans="1:6">
      <c r="A272" s="14" t="s">
        <v>254</v>
      </c>
      <c r="B272" s="14" t="s">
        <v>258</v>
      </c>
      <c r="C272" s="15">
        <v>9925</v>
      </c>
      <c r="D272" s="177" t="s">
        <v>273</v>
      </c>
      <c r="E272" s="66">
        <v>30</v>
      </c>
      <c r="F272" s="16"/>
    </row>
    <row r="273" spans="1:6">
      <c r="A273" s="14" t="s">
        <v>254</v>
      </c>
      <c r="B273" s="14" t="s">
        <v>259</v>
      </c>
      <c r="C273" s="15">
        <v>9123</v>
      </c>
      <c r="D273" s="177" t="s">
        <v>273</v>
      </c>
      <c r="E273" s="66">
        <v>50</v>
      </c>
      <c r="F273" s="16"/>
    </row>
    <row r="274" spans="1:6">
      <c r="A274" s="14" t="s">
        <v>254</v>
      </c>
      <c r="B274" s="14" t="s">
        <v>260</v>
      </c>
      <c r="C274" s="15">
        <v>9925</v>
      </c>
      <c r="D274" s="177" t="s">
        <v>273</v>
      </c>
      <c r="E274" s="66">
        <v>200</v>
      </c>
      <c r="F274" s="16"/>
    </row>
    <row r="275" spans="1:6">
      <c r="A275" s="14" t="s">
        <v>254</v>
      </c>
      <c r="B275" s="14" t="s">
        <v>261</v>
      </c>
      <c r="C275" s="15">
        <v>9014</v>
      </c>
      <c r="D275" s="177" t="s">
        <v>273</v>
      </c>
      <c r="E275" s="66">
        <v>20</v>
      </c>
      <c r="F275" s="16"/>
    </row>
    <row r="276" spans="1:6">
      <c r="A276" s="14" t="s">
        <v>254</v>
      </c>
      <c r="B276" s="14" t="s">
        <v>262</v>
      </c>
      <c r="C276" s="15">
        <v>9120</v>
      </c>
      <c r="D276" s="177" t="s">
        <v>273</v>
      </c>
      <c r="E276" s="66">
        <v>50</v>
      </c>
      <c r="F276" s="16"/>
    </row>
    <row r="277" spans="1:6">
      <c r="A277" s="14" t="s">
        <v>254</v>
      </c>
      <c r="B277" s="14" t="s">
        <v>263</v>
      </c>
      <c r="C277" s="15">
        <v>9779</v>
      </c>
      <c r="D277" s="177" t="s">
        <v>273</v>
      </c>
      <c r="E277" s="66">
        <v>20</v>
      </c>
      <c r="F277" s="16"/>
    </row>
    <row r="278" spans="1:6">
      <c r="A278" s="14" t="s">
        <v>254</v>
      </c>
      <c r="B278" s="14" t="s">
        <v>264</v>
      </c>
      <c r="C278" s="15">
        <v>9953</v>
      </c>
      <c r="D278" s="177" t="s">
        <v>273</v>
      </c>
      <c r="E278" s="66">
        <v>20</v>
      </c>
      <c r="F278" s="16"/>
    </row>
    <row r="279" spans="1:6">
      <c r="A279" s="14" t="s">
        <v>254</v>
      </c>
      <c r="B279" s="14" t="s">
        <v>265</v>
      </c>
      <c r="C279" s="15">
        <v>9026</v>
      </c>
      <c r="D279" s="177" t="s">
        <v>273</v>
      </c>
      <c r="E279" s="66">
        <v>10</v>
      </c>
      <c r="F279" s="16"/>
    </row>
    <row r="280" spans="1:6">
      <c r="A280" s="14" t="s">
        <v>254</v>
      </c>
      <c r="B280" s="14" t="s">
        <v>266</v>
      </c>
      <c r="C280" s="15">
        <v>9014</v>
      </c>
      <c r="D280" s="177" t="s">
        <v>273</v>
      </c>
      <c r="E280" s="66">
        <v>20</v>
      </c>
      <c r="F280" s="16"/>
    </row>
    <row r="281" spans="1:6">
      <c r="A281" s="14" t="s">
        <v>254</v>
      </c>
      <c r="B281" s="14" t="s">
        <v>267</v>
      </c>
      <c r="C281" s="15">
        <v>9122</v>
      </c>
      <c r="D281" s="177" t="s">
        <v>273</v>
      </c>
      <c r="E281" s="66">
        <v>100</v>
      </c>
      <c r="F281" s="16"/>
    </row>
    <row r="282" spans="1:6">
      <c r="A282" s="14" t="s">
        <v>254</v>
      </c>
      <c r="B282" s="14" t="s">
        <v>268</v>
      </c>
      <c r="C282" s="15">
        <v>9131</v>
      </c>
      <c r="D282" s="177" t="s">
        <v>273</v>
      </c>
      <c r="E282" s="66">
        <v>50</v>
      </c>
      <c r="F282" s="16"/>
    </row>
    <row r="283" spans="1:6">
      <c r="A283" s="14" t="s">
        <v>254</v>
      </c>
      <c r="B283" s="14" t="s">
        <v>269</v>
      </c>
      <c r="C283" s="15">
        <v>9773</v>
      </c>
      <c r="D283" s="177" t="s">
        <v>273</v>
      </c>
      <c r="E283" s="66">
        <v>20</v>
      </c>
      <c r="F283" s="16"/>
    </row>
    <row r="284" spans="1:6">
      <c r="A284" s="14" t="s">
        <v>254</v>
      </c>
      <c r="B284" s="14" t="s">
        <v>269</v>
      </c>
      <c r="C284" s="15">
        <v>9773</v>
      </c>
      <c r="D284" s="177" t="s">
        <v>273</v>
      </c>
      <c r="E284" s="66">
        <v>20</v>
      </c>
      <c r="F284" s="16"/>
    </row>
    <row r="285" spans="1:6" ht="20.100000000000001" customHeight="1">
      <c r="A285" s="14" t="s">
        <v>254</v>
      </c>
      <c r="B285" s="14" t="s">
        <v>41</v>
      </c>
      <c r="C285" s="15" t="s">
        <v>205</v>
      </c>
      <c r="D285" s="15"/>
      <c r="E285" s="66">
        <v>3.17</v>
      </c>
      <c r="F285" s="16"/>
    </row>
    <row r="286" spans="1:6" ht="15">
      <c r="A286" s="14" t="s">
        <v>254</v>
      </c>
      <c r="B286" s="188" t="s">
        <v>270</v>
      </c>
      <c r="C286" s="15" t="s">
        <v>205</v>
      </c>
      <c r="D286" s="15"/>
      <c r="E286" s="331"/>
      <c r="F286" s="190">
        <f>F267+SUM(E268:E285)</f>
        <v>6053.4500000000007</v>
      </c>
    </row>
    <row r="287" spans="1:6">
      <c r="A287" s="14" t="s">
        <v>275</v>
      </c>
      <c r="B287" s="14" t="s">
        <v>276</v>
      </c>
      <c r="C287" s="15" t="s">
        <v>205</v>
      </c>
      <c r="D287" s="21" t="s">
        <v>298</v>
      </c>
      <c r="E287" s="66">
        <v>983</v>
      </c>
      <c r="F287" s="16"/>
    </row>
    <row r="288" spans="1:6">
      <c r="A288" s="14" t="s">
        <v>275</v>
      </c>
      <c r="B288" s="14" t="s">
        <v>277</v>
      </c>
      <c r="C288" s="15">
        <v>9028</v>
      </c>
      <c r="D288" s="21" t="s">
        <v>298</v>
      </c>
      <c r="E288" s="66">
        <v>12</v>
      </c>
      <c r="F288" s="16"/>
    </row>
    <row r="289" spans="1:6">
      <c r="A289" s="14" t="s">
        <v>275</v>
      </c>
      <c r="B289" s="14" t="s">
        <v>278</v>
      </c>
      <c r="C289" s="15">
        <v>9773</v>
      </c>
      <c r="D289" s="21" t="s">
        <v>298</v>
      </c>
      <c r="E289" s="66">
        <v>28</v>
      </c>
      <c r="F289" s="16"/>
    </row>
    <row r="290" spans="1:6">
      <c r="A290" s="14" t="s">
        <v>275</v>
      </c>
      <c r="B290" s="14" t="s">
        <v>279</v>
      </c>
      <c r="C290" s="15">
        <v>9028</v>
      </c>
      <c r="D290" s="21" t="s">
        <v>298</v>
      </c>
      <c r="E290" s="66">
        <v>8</v>
      </c>
      <c r="F290" s="16"/>
    </row>
    <row r="291" spans="1:6">
      <c r="A291" s="14" t="s">
        <v>275</v>
      </c>
      <c r="B291" s="14" t="s">
        <v>279</v>
      </c>
      <c r="C291" s="15">
        <v>9130</v>
      </c>
      <c r="D291" s="21" t="s">
        <v>298</v>
      </c>
      <c r="E291" s="66">
        <v>8</v>
      </c>
      <c r="F291" s="16"/>
    </row>
    <row r="292" spans="1:6">
      <c r="A292" s="14" t="s">
        <v>275</v>
      </c>
      <c r="B292" s="14" t="s">
        <v>280</v>
      </c>
      <c r="C292" s="15">
        <v>9773</v>
      </c>
      <c r="D292" s="21" t="s">
        <v>298</v>
      </c>
      <c r="E292" s="66">
        <v>10</v>
      </c>
      <c r="F292" s="16"/>
    </row>
    <row r="293" spans="1:6">
      <c r="A293" s="14" t="s">
        <v>275</v>
      </c>
      <c r="B293" s="14" t="s">
        <v>281</v>
      </c>
      <c r="C293" s="15">
        <v>9136</v>
      </c>
      <c r="D293" s="21" t="s">
        <v>298</v>
      </c>
      <c r="E293" s="66">
        <v>28</v>
      </c>
      <c r="F293" s="16"/>
    </row>
    <row r="294" spans="1:6">
      <c r="A294" s="14" t="s">
        <v>275</v>
      </c>
      <c r="B294" s="14" t="s">
        <v>282</v>
      </c>
      <c r="C294" s="15">
        <v>9127</v>
      </c>
      <c r="D294" s="21" t="s">
        <v>298</v>
      </c>
      <c r="E294" s="66">
        <v>17</v>
      </c>
      <c r="F294" s="16"/>
    </row>
    <row r="295" spans="1:6">
      <c r="A295" s="14" t="s">
        <v>275</v>
      </c>
      <c r="B295" s="14" t="s">
        <v>283</v>
      </c>
      <c r="C295" s="15">
        <v>9121</v>
      </c>
      <c r="D295" s="21" t="s">
        <v>298</v>
      </c>
      <c r="E295" s="66">
        <v>17</v>
      </c>
      <c r="F295" s="16"/>
    </row>
    <row r="296" spans="1:6">
      <c r="A296" s="14" t="s">
        <v>275</v>
      </c>
      <c r="B296" s="14" t="s">
        <v>284</v>
      </c>
      <c r="C296" s="15">
        <v>9130</v>
      </c>
      <c r="D296" s="21" t="s">
        <v>298</v>
      </c>
      <c r="E296" s="66">
        <v>10</v>
      </c>
      <c r="F296" s="16"/>
    </row>
    <row r="297" spans="1:6">
      <c r="A297" s="14" t="s">
        <v>275</v>
      </c>
      <c r="B297" s="14" t="s">
        <v>285</v>
      </c>
      <c r="C297" s="15">
        <v>9129</v>
      </c>
      <c r="D297" s="21" t="s">
        <v>298</v>
      </c>
      <c r="E297" s="66">
        <v>5</v>
      </c>
      <c r="F297" s="16"/>
    </row>
    <row r="298" spans="1:6">
      <c r="A298" s="14" t="s">
        <v>275</v>
      </c>
      <c r="B298" s="14" t="s">
        <v>286</v>
      </c>
      <c r="C298" s="15">
        <v>9136</v>
      </c>
      <c r="D298" s="21" t="s">
        <v>298</v>
      </c>
      <c r="E298" s="66">
        <v>10</v>
      </c>
      <c r="F298" s="16"/>
    </row>
    <row r="299" spans="1:6">
      <c r="A299" s="14" t="s">
        <v>275</v>
      </c>
      <c r="B299" s="14" t="s">
        <v>287</v>
      </c>
      <c r="C299" s="15">
        <v>9120</v>
      </c>
      <c r="D299" s="21" t="s">
        <v>298</v>
      </c>
      <c r="E299" s="66">
        <v>14</v>
      </c>
      <c r="F299" s="16"/>
    </row>
    <row r="300" spans="1:6" ht="15">
      <c r="A300" s="14" t="s">
        <v>275</v>
      </c>
      <c r="B300" s="188" t="s">
        <v>33</v>
      </c>
      <c r="C300" s="15" t="s">
        <v>205</v>
      </c>
      <c r="D300" s="15"/>
      <c r="E300" s="330"/>
      <c r="F300" s="189">
        <v>7203.45</v>
      </c>
    </row>
    <row r="301" spans="1:6" ht="15">
      <c r="A301" s="14" t="s">
        <v>288</v>
      </c>
      <c r="B301" s="188" t="s">
        <v>33</v>
      </c>
      <c r="C301" s="15" t="s">
        <v>205</v>
      </c>
      <c r="D301" s="15"/>
      <c r="E301" s="330"/>
      <c r="F301" s="189">
        <v>7203.45</v>
      </c>
    </row>
    <row r="302" spans="1:6" ht="15">
      <c r="A302" s="14" t="s">
        <v>289</v>
      </c>
      <c r="B302" s="188" t="s">
        <v>33</v>
      </c>
      <c r="C302" s="15" t="s">
        <v>205</v>
      </c>
      <c r="D302" s="15"/>
      <c r="E302" s="330"/>
      <c r="F302" s="189">
        <v>7203.45</v>
      </c>
    </row>
    <row r="303" spans="1:6">
      <c r="A303" s="14" t="s">
        <v>290</v>
      </c>
      <c r="B303" s="14" t="s">
        <v>291</v>
      </c>
      <c r="C303" s="15">
        <v>9131</v>
      </c>
      <c r="D303" s="21" t="s">
        <v>298</v>
      </c>
      <c r="E303" s="66">
        <v>10</v>
      </c>
      <c r="F303" s="16"/>
    </row>
    <row r="304" spans="1:6" ht="15">
      <c r="A304" s="14" t="s">
        <v>290</v>
      </c>
      <c r="B304" s="188" t="s">
        <v>33</v>
      </c>
      <c r="C304" s="15" t="s">
        <v>205</v>
      </c>
      <c r="D304" s="15"/>
      <c r="E304" s="330"/>
      <c r="F304" s="189">
        <v>7213.45</v>
      </c>
    </row>
    <row r="305" spans="1:8" ht="15">
      <c r="A305" s="14" t="s">
        <v>292</v>
      </c>
      <c r="B305" s="188" t="s">
        <v>33</v>
      </c>
      <c r="C305" s="15" t="s">
        <v>205</v>
      </c>
      <c r="D305" s="15"/>
      <c r="E305" s="330"/>
      <c r="F305" s="189">
        <v>7213.45</v>
      </c>
    </row>
    <row r="306" spans="1:8" ht="15">
      <c r="A306" s="14" t="s">
        <v>293</v>
      </c>
      <c r="B306" s="188" t="s">
        <v>33</v>
      </c>
      <c r="C306" s="15" t="s">
        <v>205</v>
      </c>
      <c r="D306" s="15"/>
      <c r="E306" s="330"/>
      <c r="F306" s="189">
        <v>7213.45</v>
      </c>
    </row>
    <row r="307" spans="1:8">
      <c r="A307" s="14" t="s">
        <v>294</v>
      </c>
      <c r="B307" s="14" t="s">
        <v>295</v>
      </c>
      <c r="C307" s="15">
        <v>9779</v>
      </c>
      <c r="D307" s="21" t="s">
        <v>16</v>
      </c>
      <c r="E307" s="66">
        <v>80</v>
      </c>
      <c r="F307" s="16"/>
      <c r="G307" s="69" t="s">
        <v>163</v>
      </c>
    </row>
    <row r="308" spans="1:8">
      <c r="A308" s="14" t="s">
        <v>294</v>
      </c>
      <c r="B308" s="14" t="s">
        <v>296</v>
      </c>
      <c r="C308" s="15">
        <v>9014</v>
      </c>
      <c r="D308" s="21" t="s">
        <v>300</v>
      </c>
      <c r="E308" s="66">
        <f>2900-E309</f>
        <v>1700</v>
      </c>
      <c r="F308" s="16"/>
    </row>
    <row r="309" spans="1:8">
      <c r="A309" s="14" t="s">
        <v>294</v>
      </c>
      <c r="B309" s="14" t="s">
        <v>296</v>
      </c>
      <c r="C309" s="15">
        <v>9014</v>
      </c>
      <c r="D309" s="21" t="s">
        <v>299</v>
      </c>
      <c r="E309" s="66">
        <v>1200</v>
      </c>
      <c r="F309" s="16"/>
      <c r="H309" s="159"/>
    </row>
    <row r="310" spans="1:8" ht="15">
      <c r="A310" s="14" t="s">
        <v>294</v>
      </c>
      <c r="B310" s="188" t="s">
        <v>33</v>
      </c>
      <c r="C310" s="15" t="s">
        <v>205</v>
      </c>
      <c r="D310" s="15"/>
      <c r="E310" s="330"/>
      <c r="F310" s="189">
        <v>10193.450000000001</v>
      </c>
    </row>
    <row r="311" spans="1:8" ht="15">
      <c r="A311" s="14" t="s">
        <v>297</v>
      </c>
      <c r="B311" s="188" t="s">
        <v>33</v>
      </c>
      <c r="C311" s="15" t="s">
        <v>205</v>
      </c>
      <c r="D311" s="15"/>
      <c r="E311" s="330"/>
      <c r="F311" s="189">
        <v>10193.450000000001</v>
      </c>
    </row>
    <row r="312" spans="1:8" ht="15">
      <c r="A312" s="14"/>
      <c r="B312" s="188"/>
      <c r="C312" s="15"/>
      <c r="D312" s="15"/>
      <c r="E312" s="330"/>
      <c r="F312" s="189"/>
    </row>
    <row r="313" spans="1:8">
      <c r="A313" s="14" t="s">
        <v>487</v>
      </c>
      <c r="B313" s="14" t="s">
        <v>276</v>
      </c>
      <c r="C313" s="15" t="s">
        <v>205</v>
      </c>
      <c r="D313" s="21" t="s">
        <v>517</v>
      </c>
      <c r="E313" s="66">
        <v>515</v>
      </c>
      <c r="F313" s="16"/>
    </row>
    <row r="314" spans="1:8">
      <c r="A314" s="14" t="s">
        <v>487</v>
      </c>
      <c r="B314" s="14" t="s">
        <v>488</v>
      </c>
      <c r="C314" s="15">
        <v>9128</v>
      </c>
      <c r="D314" s="21" t="s">
        <v>517</v>
      </c>
      <c r="E314" s="66">
        <v>10</v>
      </c>
      <c r="F314" s="16"/>
    </row>
    <row r="315" spans="1:8">
      <c r="A315" s="14" t="s">
        <v>487</v>
      </c>
      <c r="B315" s="14" t="s">
        <v>489</v>
      </c>
      <c r="C315" s="15">
        <v>9131</v>
      </c>
      <c r="D315" s="21" t="s">
        <v>517</v>
      </c>
      <c r="E315" s="66">
        <v>4</v>
      </c>
      <c r="F315" s="16"/>
    </row>
    <row r="316" spans="1:8">
      <c r="A316" s="14" t="s">
        <v>487</v>
      </c>
      <c r="B316" s="14" t="s">
        <v>490</v>
      </c>
      <c r="C316" s="15">
        <v>9129</v>
      </c>
      <c r="D316" s="21" t="s">
        <v>517</v>
      </c>
      <c r="E316" s="66">
        <v>32</v>
      </c>
      <c r="F316" s="16"/>
    </row>
    <row r="317" spans="1:8">
      <c r="A317" s="14" t="s">
        <v>487</v>
      </c>
      <c r="B317" s="14" t="s">
        <v>491</v>
      </c>
      <c r="C317" s="15">
        <v>9130</v>
      </c>
      <c r="D317" s="21" t="s">
        <v>517</v>
      </c>
      <c r="E317" s="66">
        <v>10</v>
      </c>
      <c r="F317" s="16"/>
    </row>
    <row r="318" spans="1:8">
      <c r="A318" s="14" t="s">
        <v>487</v>
      </c>
      <c r="B318" s="14" t="s">
        <v>492</v>
      </c>
      <c r="C318" s="15">
        <v>9014</v>
      </c>
      <c r="D318" s="21" t="s">
        <v>517</v>
      </c>
      <c r="E318" s="66">
        <v>14</v>
      </c>
      <c r="F318" s="16"/>
    </row>
    <row r="319" spans="1:8">
      <c r="A319" s="14" t="s">
        <v>487</v>
      </c>
      <c r="B319" s="14" t="s">
        <v>493</v>
      </c>
      <c r="C319" s="15">
        <v>9026</v>
      </c>
      <c r="D319" s="21" t="s">
        <v>517</v>
      </c>
      <c r="E319" s="66">
        <v>28</v>
      </c>
      <c r="F319" s="16"/>
    </row>
    <row r="320" spans="1:8">
      <c r="A320" s="14" t="s">
        <v>487</v>
      </c>
      <c r="B320" s="14" t="s">
        <v>494</v>
      </c>
      <c r="C320" s="15">
        <v>9925</v>
      </c>
      <c r="D320" s="21" t="s">
        <v>517</v>
      </c>
      <c r="E320" s="66">
        <v>10</v>
      </c>
      <c r="F320" s="16"/>
    </row>
    <row r="321" spans="1:6">
      <c r="A321" s="14" t="s">
        <v>487</v>
      </c>
      <c r="B321" s="14" t="s">
        <v>495</v>
      </c>
      <c r="C321" s="15">
        <v>9130</v>
      </c>
      <c r="D321" s="21" t="s">
        <v>517</v>
      </c>
      <c r="E321" s="66">
        <v>10</v>
      </c>
      <c r="F321" s="16"/>
    </row>
    <row r="322" spans="1:6">
      <c r="A322" s="14" t="s">
        <v>487</v>
      </c>
      <c r="B322" s="14" t="s">
        <v>496</v>
      </c>
      <c r="C322" s="15">
        <v>9122</v>
      </c>
      <c r="D322" s="21" t="s">
        <v>517</v>
      </c>
      <c r="E322" s="66">
        <v>20</v>
      </c>
      <c r="F322" s="16"/>
    </row>
    <row r="323" spans="1:6">
      <c r="A323" s="14" t="s">
        <v>487</v>
      </c>
      <c r="B323" s="14" t="s">
        <v>497</v>
      </c>
      <c r="C323" s="15">
        <v>9953</v>
      </c>
      <c r="D323" s="21" t="s">
        <v>517</v>
      </c>
      <c r="E323" s="66">
        <v>16</v>
      </c>
      <c r="F323" s="16"/>
    </row>
    <row r="324" spans="1:6">
      <c r="A324" s="14" t="s">
        <v>487</v>
      </c>
      <c r="B324" s="14" t="s">
        <v>498</v>
      </c>
      <c r="C324" s="15">
        <v>9128</v>
      </c>
      <c r="D324" s="21" t="s">
        <v>517</v>
      </c>
      <c r="E324" s="66">
        <v>10</v>
      </c>
      <c r="F324" s="16"/>
    </row>
    <row r="325" spans="1:6">
      <c r="A325" s="14" t="s">
        <v>487</v>
      </c>
      <c r="B325" s="14" t="s">
        <v>499</v>
      </c>
      <c r="C325" s="15">
        <v>9131</v>
      </c>
      <c r="D325" s="21" t="s">
        <v>517</v>
      </c>
      <c r="E325" s="66">
        <v>10</v>
      </c>
      <c r="F325" s="16"/>
    </row>
    <row r="326" spans="1:6">
      <c r="A326" s="14" t="s">
        <v>487</v>
      </c>
      <c r="B326" s="14" t="s">
        <v>500</v>
      </c>
      <c r="C326" s="15">
        <v>9131</v>
      </c>
      <c r="D326" s="21" t="s">
        <v>517</v>
      </c>
      <c r="E326" s="66">
        <v>20</v>
      </c>
      <c r="F326" s="16"/>
    </row>
    <row r="327" spans="1:6">
      <c r="A327" s="14" t="s">
        <v>487</v>
      </c>
      <c r="B327" s="14" t="s">
        <v>501</v>
      </c>
      <c r="C327" s="15">
        <v>9028</v>
      </c>
      <c r="D327" s="21" t="s">
        <v>517</v>
      </c>
      <c r="E327" s="66">
        <v>32</v>
      </c>
      <c r="F327" s="16"/>
    </row>
    <row r="328" spans="1:6">
      <c r="A328" s="14" t="s">
        <v>487</v>
      </c>
      <c r="B328" s="14" t="s">
        <v>502</v>
      </c>
      <c r="C328" s="15">
        <v>9122</v>
      </c>
      <c r="D328" s="21" t="s">
        <v>517</v>
      </c>
      <c r="E328" s="66">
        <v>20</v>
      </c>
      <c r="F328" s="16"/>
    </row>
    <row r="329" spans="1:6">
      <c r="A329" s="14" t="s">
        <v>487</v>
      </c>
      <c r="B329" s="14" t="s">
        <v>503</v>
      </c>
      <c r="C329" s="15">
        <v>9128</v>
      </c>
      <c r="D329" s="21" t="s">
        <v>517</v>
      </c>
      <c r="E329" s="66">
        <v>10</v>
      </c>
      <c r="F329" s="16"/>
    </row>
    <row r="330" spans="1:6">
      <c r="A330" s="14" t="s">
        <v>487</v>
      </c>
      <c r="B330" s="14" t="s">
        <v>503</v>
      </c>
      <c r="C330" s="15">
        <v>9126</v>
      </c>
      <c r="D330" s="21" t="s">
        <v>517</v>
      </c>
      <c r="E330" s="66">
        <v>10</v>
      </c>
      <c r="F330" s="16"/>
    </row>
    <row r="331" spans="1:6">
      <c r="A331" s="14" t="s">
        <v>487</v>
      </c>
      <c r="B331" s="14" t="s">
        <v>504</v>
      </c>
      <c r="C331" s="15">
        <v>9026</v>
      </c>
      <c r="D331" s="21" t="s">
        <v>517</v>
      </c>
      <c r="E331" s="66">
        <v>10</v>
      </c>
      <c r="F331" s="16"/>
    </row>
    <row r="332" spans="1:6">
      <c r="A332" s="14" t="s">
        <v>487</v>
      </c>
      <c r="B332" s="14" t="s">
        <v>505</v>
      </c>
      <c r="C332" s="15">
        <v>9131</v>
      </c>
      <c r="D332" s="21" t="s">
        <v>517</v>
      </c>
      <c r="E332" s="66">
        <v>10</v>
      </c>
      <c r="F332" s="16"/>
    </row>
    <row r="333" spans="1:6">
      <c r="A333" s="14" t="s">
        <v>487</v>
      </c>
      <c r="B333" s="14" t="s">
        <v>506</v>
      </c>
      <c r="C333" s="15">
        <v>9123</v>
      </c>
      <c r="D333" s="21" t="s">
        <v>517</v>
      </c>
      <c r="E333" s="66">
        <v>20</v>
      </c>
      <c r="F333" s="16"/>
    </row>
    <row r="334" spans="1:6" ht="15">
      <c r="A334" s="14" t="s">
        <v>487</v>
      </c>
      <c r="B334" s="188" t="s">
        <v>33</v>
      </c>
      <c r="C334" s="15" t="s">
        <v>205</v>
      </c>
      <c r="D334" s="15"/>
      <c r="E334" s="330"/>
      <c r="F334" s="189">
        <v>11014.45</v>
      </c>
    </row>
    <row r="335" spans="1:6">
      <c r="A335" s="14" t="s">
        <v>514</v>
      </c>
      <c r="B335" s="14" t="s">
        <v>12</v>
      </c>
      <c r="C335" s="15" t="s">
        <v>205</v>
      </c>
      <c r="D335" s="205" t="s">
        <v>518</v>
      </c>
      <c r="E335" s="323">
        <v>-3655.12</v>
      </c>
      <c r="F335" s="19"/>
    </row>
    <row r="336" spans="1:6">
      <c r="A336" s="14" t="s">
        <v>514</v>
      </c>
      <c r="B336" s="14" t="s">
        <v>41</v>
      </c>
      <c r="C336" s="15" t="s">
        <v>205</v>
      </c>
      <c r="D336" s="14" t="s">
        <v>41</v>
      </c>
      <c r="E336" s="66">
        <v>2.99</v>
      </c>
      <c r="F336" s="16"/>
    </row>
    <row r="337" spans="1:8" ht="15">
      <c r="A337" s="14" t="s">
        <v>514</v>
      </c>
      <c r="B337" s="188" t="s">
        <v>33</v>
      </c>
      <c r="C337" s="15" t="s">
        <v>205</v>
      </c>
      <c r="D337" s="15"/>
      <c r="E337" s="330"/>
      <c r="F337" s="189">
        <v>7362.32</v>
      </c>
    </row>
    <row r="338" spans="1:8" ht="15">
      <c r="A338" s="14" t="s">
        <v>515</v>
      </c>
      <c r="B338" s="188" t="s">
        <v>33</v>
      </c>
      <c r="C338" s="15" t="s">
        <v>205</v>
      </c>
      <c r="D338" s="15"/>
      <c r="E338" s="330"/>
      <c r="F338" s="189">
        <v>7362.32</v>
      </c>
    </row>
    <row r="339" spans="1:8" ht="28.5">
      <c r="A339" s="14" t="s">
        <v>516</v>
      </c>
      <c r="B339" s="14" t="s">
        <v>12</v>
      </c>
      <c r="C339" s="15" t="s">
        <v>205</v>
      </c>
      <c r="D339" s="319" t="s">
        <v>519</v>
      </c>
      <c r="E339" s="323">
        <v>-1776</v>
      </c>
      <c r="F339" s="19"/>
      <c r="H339" s="160"/>
    </row>
    <row r="340" spans="1:8">
      <c r="A340" s="14" t="s">
        <v>516</v>
      </c>
      <c r="B340" s="14" t="s">
        <v>41</v>
      </c>
      <c r="C340" s="15" t="s">
        <v>205</v>
      </c>
      <c r="D340" s="15"/>
      <c r="E340" s="66">
        <v>0.19</v>
      </c>
      <c r="F340" s="16"/>
    </row>
    <row r="341" spans="1:8" ht="15">
      <c r="A341" s="14" t="s">
        <v>516</v>
      </c>
      <c r="B341" s="188" t="s">
        <v>33</v>
      </c>
      <c r="C341" s="15" t="s">
        <v>205</v>
      </c>
      <c r="D341" s="15"/>
      <c r="E341" s="330"/>
      <c r="F341" s="189">
        <v>5586.51</v>
      </c>
    </row>
    <row r="343" spans="1:8">
      <c r="A343" s="14" t="s">
        <v>521</v>
      </c>
      <c r="B343" s="14" t="s">
        <v>522</v>
      </c>
      <c r="C343" s="15">
        <v>166</v>
      </c>
      <c r="D343" s="21" t="s">
        <v>580</v>
      </c>
      <c r="E343" s="66">
        <v>945</v>
      </c>
      <c r="F343" s="16"/>
      <c r="G343" s="69" t="s">
        <v>810</v>
      </c>
    </row>
    <row r="344" spans="1:8">
      <c r="A344" s="14" t="s">
        <v>521</v>
      </c>
      <c r="B344" s="14" t="s">
        <v>523</v>
      </c>
      <c r="C344" s="15">
        <v>9128</v>
      </c>
      <c r="D344" s="21" t="s">
        <v>581</v>
      </c>
      <c r="E344" s="66">
        <v>1776</v>
      </c>
      <c r="F344" s="16"/>
    </row>
    <row r="345" spans="1:8" ht="15">
      <c r="A345" s="14" t="s">
        <v>521</v>
      </c>
      <c r="B345" s="188" t="s">
        <v>33</v>
      </c>
      <c r="C345" s="15" t="s">
        <v>205</v>
      </c>
      <c r="D345" s="15"/>
      <c r="E345" s="330"/>
      <c r="F345" s="189">
        <v>8307.51</v>
      </c>
    </row>
    <row r="346" spans="1:8">
      <c r="A346" s="14" t="s">
        <v>524</v>
      </c>
      <c r="B346" s="14" t="s">
        <v>525</v>
      </c>
      <c r="C346" s="15">
        <v>3295</v>
      </c>
      <c r="D346" s="21" t="s">
        <v>582</v>
      </c>
      <c r="E346" s="323">
        <v>-12.29</v>
      </c>
      <c r="F346" s="19"/>
    </row>
    <row r="347" spans="1:8" ht="15">
      <c r="A347" s="14" t="s">
        <v>524</v>
      </c>
      <c r="B347" s="188" t="s">
        <v>33</v>
      </c>
      <c r="C347" s="15" t="s">
        <v>205</v>
      </c>
      <c r="D347" s="15"/>
      <c r="E347" s="330"/>
      <c r="F347" s="189">
        <v>8295.2199999999993</v>
      </c>
    </row>
    <row r="348" spans="1:8">
      <c r="A348" s="14" t="s">
        <v>526</v>
      </c>
      <c r="B348" s="14" t="s">
        <v>527</v>
      </c>
      <c r="C348" s="15">
        <v>9121</v>
      </c>
      <c r="D348" s="21" t="s">
        <v>583</v>
      </c>
      <c r="E348" s="66">
        <v>169</v>
      </c>
      <c r="F348" s="16"/>
      <c r="G348" s="69" t="s">
        <v>584</v>
      </c>
    </row>
    <row r="349" spans="1:8" ht="15">
      <c r="A349" s="14" t="s">
        <v>526</v>
      </c>
      <c r="B349" s="188" t="s">
        <v>33</v>
      </c>
      <c r="C349" s="15" t="s">
        <v>205</v>
      </c>
      <c r="D349" s="15"/>
      <c r="E349" s="330"/>
      <c r="F349" s="189">
        <v>8464.2199999999993</v>
      </c>
    </row>
    <row r="350" spans="1:8" ht="15">
      <c r="A350" s="14" t="s">
        <v>528</v>
      </c>
      <c r="B350" s="188" t="s">
        <v>33</v>
      </c>
      <c r="C350" s="15" t="s">
        <v>205</v>
      </c>
      <c r="D350" s="15"/>
      <c r="E350" s="330"/>
      <c r="F350" s="189">
        <v>8464.2199999999993</v>
      </c>
    </row>
    <row r="351" spans="1:8" ht="15">
      <c r="A351" s="14" t="s">
        <v>529</v>
      </c>
      <c r="B351" s="188" t="s">
        <v>33</v>
      </c>
      <c r="C351" s="15" t="s">
        <v>205</v>
      </c>
      <c r="D351" s="15"/>
      <c r="E351" s="330"/>
      <c r="F351" s="189">
        <v>8464.2199999999993</v>
      </c>
    </row>
    <row r="352" spans="1:8">
      <c r="A352" s="14" t="s">
        <v>530</v>
      </c>
      <c r="B352" s="14" t="s">
        <v>531</v>
      </c>
      <c r="C352" s="15">
        <v>9130</v>
      </c>
      <c r="D352" s="21" t="s">
        <v>376</v>
      </c>
      <c r="E352" s="66">
        <v>20</v>
      </c>
      <c r="F352" s="16"/>
      <c r="G352" s="69" t="s">
        <v>585</v>
      </c>
    </row>
    <row r="353" spans="1:7">
      <c r="A353" s="14" t="s">
        <v>530</v>
      </c>
      <c r="B353" s="14" t="s">
        <v>531</v>
      </c>
      <c r="C353" s="15">
        <v>9123</v>
      </c>
      <c r="D353" s="21" t="s">
        <v>376</v>
      </c>
      <c r="E353" s="66">
        <v>100</v>
      </c>
      <c r="F353" s="16"/>
      <c r="G353" s="69" t="s">
        <v>585</v>
      </c>
    </row>
    <row r="354" spans="1:7">
      <c r="A354" s="14" t="s">
        <v>530</v>
      </c>
      <c r="B354" s="14" t="s">
        <v>532</v>
      </c>
      <c r="C354" s="15">
        <v>9925</v>
      </c>
      <c r="D354" s="21" t="s">
        <v>376</v>
      </c>
      <c r="E354" s="66">
        <v>20</v>
      </c>
      <c r="F354" s="16"/>
      <c r="G354" s="69" t="s">
        <v>585</v>
      </c>
    </row>
    <row r="355" spans="1:7">
      <c r="A355" s="14" t="s">
        <v>530</v>
      </c>
      <c r="B355" s="14" t="s">
        <v>532</v>
      </c>
      <c r="C355" s="15">
        <v>9126</v>
      </c>
      <c r="D355" s="21" t="s">
        <v>376</v>
      </c>
      <c r="E355" s="66">
        <v>20</v>
      </c>
      <c r="F355" s="16"/>
      <c r="G355" s="69" t="s">
        <v>585</v>
      </c>
    </row>
    <row r="356" spans="1:7">
      <c r="A356" s="14" t="s">
        <v>530</v>
      </c>
      <c r="B356" s="14" t="s">
        <v>533</v>
      </c>
      <c r="C356" s="15">
        <v>9779</v>
      </c>
      <c r="D356" s="21" t="s">
        <v>376</v>
      </c>
      <c r="E356" s="66">
        <v>20</v>
      </c>
      <c r="F356" s="16"/>
      <c r="G356" s="69" t="s">
        <v>585</v>
      </c>
    </row>
    <row r="357" spans="1:7">
      <c r="A357" s="14" t="s">
        <v>530</v>
      </c>
      <c r="B357" s="14" t="s">
        <v>534</v>
      </c>
      <c r="C357" s="15">
        <v>9925</v>
      </c>
      <c r="D357" s="21" t="s">
        <v>376</v>
      </c>
      <c r="E357" s="66">
        <v>20</v>
      </c>
      <c r="F357" s="16"/>
      <c r="G357" s="69" t="s">
        <v>585</v>
      </c>
    </row>
    <row r="358" spans="1:7">
      <c r="A358" s="14" t="s">
        <v>530</v>
      </c>
      <c r="B358" s="14" t="s">
        <v>535</v>
      </c>
      <c r="C358" s="15">
        <v>9122</v>
      </c>
      <c r="D358" s="21" t="s">
        <v>376</v>
      </c>
      <c r="E358" s="66">
        <v>20</v>
      </c>
      <c r="F358" s="16"/>
      <c r="G358" s="69" t="s">
        <v>585</v>
      </c>
    </row>
    <row r="359" spans="1:7">
      <c r="A359" s="14" t="s">
        <v>530</v>
      </c>
      <c r="B359" s="14" t="s">
        <v>536</v>
      </c>
      <c r="C359" s="15">
        <v>9131</v>
      </c>
      <c r="D359" s="21" t="s">
        <v>376</v>
      </c>
      <c r="E359" s="66">
        <v>20</v>
      </c>
      <c r="F359" s="16"/>
      <c r="G359" s="69" t="s">
        <v>585</v>
      </c>
    </row>
    <row r="360" spans="1:7">
      <c r="A360" s="14" t="s">
        <v>530</v>
      </c>
      <c r="B360" s="14" t="s">
        <v>537</v>
      </c>
      <c r="C360" s="15">
        <v>9953</v>
      </c>
      <c r="D360" s="21" t="s">
        <v>376</v>
      </c>
      <c r="E360" s="66">
        <v>20</v>
      </c>
      <c r="F360" s="16"/>
      <c r="G360" s="69" t="s">
        <v>585</v>
      </c>
    </row>
    <row r="361" spans="1:7">
      <c r="A361" s="14" t="s">
        <v>530</v>
      </c>
      <c r="B361" s="14" t="s">
        <v>538</v>
      </c>
      <c r="C361" s="15">
        <v>9123</v>
      </c>
      <c r="D361" s="21" t="s">
        <v>376</v>
      </c>
      <c r="E361" s="66">
        <v>20</v>
      </c>
      <c r="F361" s="16"/>
      <c r="G361" s="69" t="s">
        <v>585</v>
      </c>
    </row>
    <row r="362" spans="1:7">
      <c r="A362" s="14" t="s">
        <v>530</v>
      </c>
      <c r="B362" s="14" t="s">
        <v>539</v>
      </c>
      <c r="C362" s="15">
        <v>9026</v>
      </c>
      <c r="D362" s="21" t="s">
        <v>376</v>
      </c>
      <c r="E362" s="66">
        <v>20</v>
      </c>
      <c r="F362" s="16"/>
      <c r="G362" s="69" t="s">
        <v>585</v>
      </c>
    </row>
    <row r="363" spans="1:7">
      <c r="A363" s="14" t="s">
        <v>530</v>
      </c>
      <c r="B363" s="14" t="s">
        <v>540</v>
      </c>
      <c r="C363" s="15">
        <v>9132</v>
      </c>
      <c r="D363" s="21" t="s">
        <v>376</v>
      </c>
      <c r="E363" s="66">
        <v>20</v>
      </c>
      <c r="F363" s="16"/>
      <c r="G363" s="69" t="s">
        <v>585</v>
      </c>
    </row>
    <row r="364" spans="1:7">
      <c r="A364" s="14" t="s">
        <v>530</v>
      </c>
      <c r="B364" s="14" t="s">
        <v>541</v>
      </c>
      <c r="C364" s="15">
        <v>9026</v>
      </c>
      <c r="D364" s="21" t="s">
        <v>376</v>
      </c>
      <c r="E364" s="66">
        <v>20</v>
      </c>
      <c r="F364" s="16"/>
      <c r="G364" s="69" t="s">
        <v>585</v>
      </c>
    </row>
    <row r="365" spans="1:7">
      <c r="A365" s="14" t="s">
        <v>530</v>
      </c>
      <c r="B365" s="14" t="s">
        <v>542</v>
      </c>
      <c r="C365" s="15">
        <v>9122</v>
      </c>
      <c r="D365" s="21" t="s">
        <v>376</v>
      </c>
      <c r="E365" s="66">
        <v>20</v>
      </c>
      <c r="F365" s="16"/>
      <c r="G365" s="69" t="s">
        <v>585</v>
      </c>
    </row>
    <row r="366" spans="1:7">
      <c r="A366" s="14" t="s">
        <v>530</v>
      </c>
      <c r="B366" s="14" t="s">
        <v>543</v>
      </c>
      <c r="C366" s="15">
        <v>9127</v>
      </c>
      <c r="D366" s="21" t="s">
        <v>376</v>
      </c>
      <c r="E366" s="66">
        <v>20</v>
      </c>
      <c r="F366" s="16"/>
      <c r="G366" s="69" t="s">
        <v>585</v>
      </c>
    </row>
    <row r="367" spans="1:7" ht="15">
      <c r="A367" s="14" t="s">
        <v>530</v>
      </c>
      <c r="B367" s="188" t="s">
        <v>33</v>
      </c>
      <c r="C367" s="15" t="s">
        <v>205</v>
      </c>
      <c r="D367" s="15"/>
      <c r="E367" s="330"/>
      <c r="F367" s="189">
        <v>8844.2199999999993</v>
      </c>
    </row>
    <row r="368" spans="1:7">
      <c r="A368" s="14" t="s">
        <v>544</v>
      </c>
      <c r="B368" s="14" t="s">
        <v>545</v>
      </c>
      <c r="C368" s="15">
        <v>9123</v>
      </c>
      <c r="D368" s="15" t="s">
        <v>376</v>
      </c>
      <c r="E368" s="66">
        <v>20</v>
      </c>
      <c r="F368" s="16"/>
      <c r="G368" s="69" t="s">
        <v>585</v>
      </c>
    </row>
    <row r="369" spans="1:7" ht="15">
      <c r="A369" s="14" t="s">
        <v>544</v>
      </c>
      <c r="B369" s="188" t="s">
        <v>33</v>
      </c>
      <c r="C369" s="15" t="s">
        <v>205</v>
      </c>
      <c r="D369" s="15"/>
      <c r="E369" s="330"/>
      <c r="F369" s="189">
        <v>8864.2199999999993</v>
      </c>
    </row>
    <row r="370" spans="1:7">
      <c r="A370" s="14" t="s">
        <v>546</v>
      </c>
      <c r="B370" s="14" t="s">
        <v>547</v>
      </c>
      <c r="C370" s="15">
        <v>9773</v>
      </c>
      <c r="D370" s="21" t="s">
        <v>376</v>
      </c>
      <c r="E370" s="66">
        <v>20</v>
      </c>
      <c r="F370" s="16"/>
      <c r="G370" s="69" t="s">
        <v>585</v>
      </c>
    </row>
    <row r="371" spans="1:7">
      <c r="A371" s="14" t="s">
        <v>546</v>
      </c>
      <c r="B371" s="14" t="s">
        <v>548</v>
      </c>
      <c r="C371" s="15">
        <v>9773</v>
      </c>
      <c r="D371" s="21" t="s">
        <v>376</v>
      </c>
      <c r="E371" s="66">
        <v>20</v>
      </c>
      <c r="F371" s="16"/>
      <c r="G371" s="69" t="s">
        <v>585</v>
      </c>
    </row>
    <row r="372" spans="1:7">
      <c r="A372" s="14" t="s">
        <v>546</v>
      </c>
      <c r="B372" s="14" t="s">
        <v>549</v>
      </c>
      <c r="C372" s="15">
        <v>9925</v>
      </c>
      <c r="D372" s="21" t="s">
        <v>376</v>
      </c>
      <c r="E372" s="66">
        <v>20</v>
      </c>
      <c r="F372" s="16"/>
      <c r="G372" s="69" t="s">
        <v>585</v>
      </c>
    </row>
    <row r="373" spans="1:7" ht="15">
      <c r="A373" s="14" t="s">
        <v>546</v>
      </c>
      <c r="B373" s="188" t="s">
        <v>33</v>
      </c>
      <c r="C373" s="15" t="s">
        <v>205</v>
      </c>
      <c r="D373" s="15"/>
      <c r="E373" s="330"/>
      <c r="F373" s="189">
        <v>8924.2199999999993</v>
      </c>
    </row>
    <row r="374" spans="1:7">
      <c r="A374" s="14" t="s">
        <v>550</v>
      </c>
      <c r="B374" s="14" t="s">
        <v>551</v>
      </c>
      <c r="C374" s="15">
        <v>9122</v>
      </c>
      <c r="D374" s="15"/>
      <c r="E374" s="66">
        <v>20</v>
      </c>
      <c r="F374" s="16"/>
      <c r="G374" s="69" t="s">
        <v>585</v>
      </c>
    </row>
    <row r="375" spans="1:7" ht="15">
      <c r="A375" s="14" t="s">
        <v>550</v>
      </c>
      <c r="B375" s="188" t="s">
        <v>33</v>
      </c>
      <c r="C375" s="15" t="s">
        <v>205</v>
      </c>
      <c r="D375" s="15"/>
      <c r="E375" s="330"/>
      <c r="F375" s="189">
        <v>8944.2199999999993</v>
      </c>
    </row>
    <row r="376" spans="1:7" ht="15">
      <c r="A376" s="14" t="s">
        <v>552</v>
      </c>
      <c r="B376" s="188" t="s">
        <v>33</v>
      </c>
      <c r="C376" s="15" t="s">
        <v>205</v>
      </c>
      <c r="D376" s="15"/>
      <c r="E376" s="330"/>
      <c r="F376" s="189">
        <v>8944.2199999999993</v>
      </c>
    </row>
    <row r="377" spans="1:7">
      <c r="A377" s="14" t="s">
        <v>553</v>
      </c>
      <c r="B377" s="14" t="s">
        <v>276</v>
      </c>
      <c r="C377" s="15" t="s">
        <v>205</v>
      </c>
      <c r="D377" s="21" t="s">
        <v>587</v>
      </c>
      <c r="E377" s="66">
        <v>531</v>
      </c>
      <c r="F377" s="16"/>
    </row>
    <row r="378" spans="1:7">
      <c r="A378" s="14" t="s">
        <v>553</v>
      </c>
      <c r="B378" s="14" t="s">
        <v>554</v>
      </c>
      <c r="C378" s="15">
        <v>9121</v>
      </c>
      <c r="D378" s="21" t="s">
        <v>587</v>
      </c>
      <c r="E378" s="66">
        <v>10</v>
      </c>
      <c r="F378" s="16"/>
    </row>
    <row r="379" spans="1:7">
      <c r="A379" s="14" t="s">
        <v>553</v>
      </c>
      <c r="B379" s="14" t="s">
        <v>555</v>
      </c>
      <c r="C379" s="15">
        <v>9131</v>
      </c>
      <c r="D379" s="21" t="s">
        <v>587</v>
      </c>
      <c r="E379" s="66">
        <v>10</v>
      </c>
      <c r="F379" s="16"/>
    </row>
    <row r="380" spans="1:7">
      <c r="A380" s="14" t="s">
        <v>553</v>
      </c>
      <c r="B380" s="14" t="s">
        <v>556</v>
      </c>
      <c r="C380" s="15">
        <v>9127</v>
      </c>
      <c r="D380" s="21" t="s">
        <v>587</v>
      </c>
      <c r="E380" s="66">
        <v>20</v>
      </c>
      <c r="F380" s="16"/>
    </row>
    <row r="381" spans="1:7">
      <c r="A381" s="14" t="s">
        <v>553</v>
      </c>
      <c r="B381" s="14" t="s">
        <v>557</v>
      </c>
      <c r="C381" s="15">
        <v>9029</v>
      </c>
      <c r="D381" s="21" t="s">
        <v>587</v>
      </c>
      <c r="E381" s="66">
        <v>20</v>
      </c>
      <c r="F381" s="16"/>
    </row>
    <row r="382" spans="1:7">
      <c r="A382" s="14" t="s">
        <v>553</v>
      </c>
      <c r="B382" s="14" t="s">
        <v>558</v>
      </c>
      <c r="C382" s="15">
        <v>9122</v>
      </c>
      <c r="D382" s="21" t="s">
        <v>587</v>
      </c>
      <c r="E382" s="66">
        <v>20</v>
      </c>
      <c r="F382" s="16"/>
    </row>
    <row r="383" spans="1:7">
      <c r="A383" s="14" t="s">
        <v>553</v>
      </c>
      <c r="B383" s="14" t="s">
        <v>559</v>
      </c>
      <c r="C383" s="15">
        <v>9029</v>
      </c>
      <c r="D383" s="21" t="s">
        <v>587</v>
      </c>
      <c r="E383" s="66">
        <v>500</v>
      </c>
      <c r="F383" s="16"/>
    </row>
    <row r="384" spans="1:7">
      <c r="A384" s="14" t="s">
        <v>553</v>
      </c>
      <c r="B384" s="14" t="s">
        <v>560</v>
      </c>
      <c r="C384" s="15">
        <v>9136</v>
      </c>
      <c r="D384" s="21" t="s">
        <v>586</v>
      </c>
      <c r="E384" s="66">
        <v>1140.2</v>
      </c>
      <c r="F384" s="16"/>
    </row>
    <row r="385" spans="1:7">
      <c r="A385" s="14" t="s">
        <v>553</v>
      </c>
      <c r="B385" s="14" t="s">
        <v>561</v>
      </c>
      <c r="C385" s="15">
        <v>9136</v>
      </c>
      <c r="D385" s="21" t="s">
        <v>587</v>
      </c>
      <c r="E385" s="66">
        <v>7</v>
      </c>
      <c r="F385" s="16"/>
    </row>
    <row r="386" spans="1:7">
      <c r="A386" s="14" t="s">
        <v>553</v>
      </c>
      <c r="B386" s="14" t="s">
        <v>562</v>
      </c>
      <c r="C386" s="15">
        <v>9120</v>
      </c>
      <c r="D386" s="21" t="s">
        <v>587</v>
      </c>
      <c r="E386" s="66">
        <v>20</v>
      </c>
      <c r="F386" s="16"/>
    </row>
    <row r="387" spans="1:7" ht="15">
      <c r="A387" s="14" t="s">
        <v>553</v>
      </c>
      <c r="B387" s="188" t="s">
        <v>33</v>
      </c>
      <c r="C387" s="15" t="s">
        <v>205</v>
      </c>
      <c r="D387" s="15"/>
      <c r="E387" s="330"/>
      <c r="F387" s="189">
        <v>11222.42</v>
      </c>
    </row>
    <row r="388" spans="1:7">
      <c r="A388" s="14" t="s">
        <v>563</v>
      </c>
      <c r="B388" s="14" t="s">
        <v>564</v>
      </c>
      <c r="C388" s="15">
        <v>9779</v>
      </c>
      <c r="D388" s="21" t="s">
        <v>16</v>
      </c>
      <c r="E388" s="66">
        <v>20</v>
      </c>
      <c r="F388" s="16"/>
      <c r="G388" s="69" t="s">
        <v>163</v>
      </c>
    </row>
    <row r="389" spans="1:7">
      <c r="A389" s="14" t="s">
        <v>563</v>
      </c>
      <c r="B389" s="14" t="s">
        <v>565</v>
      </c>
      <c r="C389" s="15">
        <v>9121</v>
      </c>
      <c r="D389" s="21" t="s">
        <v>16</v>
      </c>
      <c r="E389" s="66">
        <v>20</v>
      </c>
      <c r="F389" s="16"/>
      <c r="G389" s="69" t="s">
        <v>163</v>
      </c>
    </row>
    <row r="390" spans="1:7">
      <c r="A390" s="14" t="s">
        <v>563</v>
      </c>
      <c r="B390" s="14" t="s">
        <v>566</v>
      </c>
      <c r="C390" s="15">
        <v>9136</v>
      </c>
      <c r="D390" s="21" t="s">
        <v>16</v>
      </c>
      <c r="E390" s="66">
        <v>20</v>
      </c>
      <c r="F390" s="16"/>
      <c r="G390" s="69" t="s">
        <v>588</v>
      </c>
    </row>
    <row r="391" spans="1:7" ht="15">
      <c r="A391" s="14" t="s">
        <v>563</v>
      </c>
      <c r="B391" s="188" t="s">
        <v>33</v>
      </c>
      <c r="C391" s="15" t="s">
        <v>205</v>
      </c>
      <c r="D391" s="15"/>
      <c r="E391" s="330"/>
      <c r="F391" s="189">
        <v>11282.42</v>
      </c>
    </row>
    <row r="392" spans="1:7" ht="15">
      <c r="A392" s="14" t="s">
        <v>567</v>
      </c>
      <c r="B392" s="188" t="s">
        <v>33</v>
      </c>
      <c r="C392" s="15" t="s">
        <v>205</v>
      </c>
      <c r="D392" s="15"/>
      <c r="E392" s="330"/>
      <c r="F392" s="189">
        <v>11282.42</v>
      </c>
    </row>
    <row r="393" spans="1:7">
      <c r="A393" s="14" t="s">
        <v>568</v>
      </c>
      <c r="B393" s="14" t="s">
        <v>569</v>
      </c>
      <c r="C393" s="15">
        <v>9130</v>
      </c>
      <c r="D393" s="21" t="s">
        <v>608</v>
      </c>
      <c r="E393" s="66">
        <v>50</v>
      </c>
      <c r="F393" s="16"/>
      <c r="G393" s="69" t="s">
        <v>609</v>
      </c>
    </row>
    <row r="394" spans="1:7">
      <c r="A394" s="14" t="s">
        <v>568</v>
      </c>
      <c r="B394" s="14" t="s">
        <v>570</v>
      </c>
      <c r="C394" s="15">
        <v>9136</v>
      </c>
      <c r="D394" s="21" t="s">
        <v>16</v>
      </c>
      <c r="E394" s="66">
        <v>20</v>
      </c>
      <c r="F394" s="16"/>
      <c r="G394" s="69" t="s">
        <v>163</v>
      </c>
    </row>
    <row r="395" spans="1:7" ht="15">
      <c r="A395" s="14" t="s">
        <v>568</v>
      </c>
      <c r="B395" s="188" t="s">
        <v>33</v>
      </c>
      <c r="C395" s="15" t="s">
        <v>205</v>
      </c>
      <c r="D395" s="15"/>
      <c r="E395" s="330"/>
      <c r="F395" s="189">
        <v>11352.42</v>
      </c>
    </row>
    <row r="396" spans="1:7" ht="28.5">
      <c r="A396" s="14" t="s">
        <v>571</v>
      </c>
      <c r="B396" s="14" t="s">
        <v>12</v>
      </c>
      <c r="C396" s="15" t="s">
        <v>205</v>
      </c>
      <c r="D396" s="320" t="s">
        <v>613</v>
      </c>
      <c r="E396" s="323">
        <v>-2900</v>
      </c>
      <c r="F396" s="19"/>
    </row>
    <row r="397" spans="1:7">
      <c r="A397" s="14" t="s">
        <v>571</v>
      </c>
      <c r="B397" s="14" t="s">
        <v>41</v>
      </c>
      <c r="C397" s="15" t="s">
        <v>205</v>
      </c>
      <c r="D397" s="14" t="s">
        <v>41</v>
      </c>
      <c r="E397" s="66">
        <v>4.3</v>
      </c>
      <c r="F397" s="16"/>
    </row>
    <row r="398" spans="1:7" ht="15">
      <c r="A398" s="14" t="s">
        <v>571</v>
      </c>
      <c r="B398" s="188" t="s">
        <v>33</v>
      </c>
      <c r="C398" s="15" t="s">
        <v>205</v>
      </c>
      <c r="D398" s="15"/>
      <c r="E398" s="330"/>
      <c r="F398" s="189">
        <v>8456.7199999999993</v>
      </c>
    </row>
    <row r="399" spans="1:7">
      <c r="A399" s="14" t="s">
        <v>572</v>
      </c>
      <c r="B399" s="14" t="s">
        <v>573</v>
      </c>
      <c r="C399" s="15">
        <v>9126</v>
      </c>
      <c r="D399" s="21" t="s">
        <v>272</v>
      </c>
      <c r="E399" s="66">
        <v>20</v>
      </c>
      <c r="F399" s="16"/>
      <c r="G399" s="69" t="s">
        <v>163</v>
      </c>
    </row>
    <row r="400" spans="1:7" ht="15">
      <c r="A400" s="14" t="s">
        <v>572</v>
      </c>
      <c r="B400" s="188" t="s">
        <v>33</v>
      </c>
      <c r="C400" s="15" t="s">
        <v>205</v>
      </c>
      <c r="D400" s="15"/>
      <c r="E400" s="330"/>
      <c r="F400" s="189">
        <v>8476.7199999999993</v>
      </c>
    </row>
    <row r="401" spans="1:11">
      <c r="A401" s="14" t="s">
        <v>414</v>
      </c>
      <c r="B401" s="14" t="s">
        <v>12</v>
      </c>
      <c r="C401" s="15"/>
      <c r="D401" s="70" t="s">
        <v>610</v>
      </c>
      <c r="E401" s="332">
        <v>-159.08000000000001</v>
      </c>
      <c r="F401" s="19"/>
      <c r="G401" s="70"/>
    </row>
    <row r="402" spans="1:11">
      <c r="A402" s="14" t="s">
        <v>414</v>
      </c>
      <c r="B402" s="14" t="s">
        <v>12</v>
      </c>
      <c r="C402" s="15"/>
      <c r="D402" s="21" t="s">
        <v>611</v>
      </c>
      <c r="E402" s="332">
        <v>-768.09</v>
      </c>
      <c r="F402" s="19"/>
      <c r="G402" s="70"/>
      <c r="H402" s="161"/>
      <c r="I402" s="161"/>
      <c r="J402" s="161"/>
      <c r="K402" s="161"/>
    </row>
    <row r="403" spans="1:11">
      <c r="A403" s="14" t="s">
        <v>414</v>
      </c>
      <c r="B403" s="14" t="s">
        <v>415</v>
      </c>
      <c r="C403" s="15">
        <v>9779</v>
      </c>
      <c r="D403" s="191" t="s">
        <v>615</v>
      </c>
      <c r="E403" s="66">
        <v>50</v>
      </c>
      <c r="F403" s="16"/>
      <c r="H403" s="25"/>
      <c r="I403" s="25"/>
      <c r="J403" s="162"/>
      <c r="K403" s="22"/>
    </row>
    <row r="404" spans="1:11">
      <c r="A404" s="14" t="s">
        <v>414</v>
      </c>
      <c r="B404" s="14" t="s">
        <v>416</v>
      </c>
      <c r="C404" s="15">
        <v>9126</v>
      </c>
      <c r="D404" s="191" t="s">
        <v>615</v>
      </c>
      <c r="E404" s="66">
        <v>50</v>
      </c>
      <c r="F404" s="16"/>
      <c r="H404" s="25"/>
      <c r="I404" s="25"/>
      <c r="J404" s="162"/>
      <c r="K404" s="22"/>
    </row>
    <row r="405" spans="1:11">
      <c r="A405" s="14" t="s">
        <v>414</v>
      </c>
      <c r="B405" s="14" t="s">
        <v>416</v>
      </c>
      <c r="C405" s="15">
        <v>9029</v>
      </c>
      <c r="D405" s="191" t="s">
        <v>615</v>
      </c>
      <c r="E405" s="66">
        <v>170</v>
      </c>
      <c r="F405" s="16"/>
      <c r="H405" s="25"/>
      <c r="I405" s="25"/>
      <c r="J405" s="162"/>
      <c r="K405" s="22"/>
    </row>
    <row r="406" spans="1:11">
      <c r="A406" s="14" t="s">
        <v>414</v>
      </c>
      <c r="B406" s="14" t="s">
        <v>41</v>
      </c>
      <c r="C406" s="15" t="s">
        <v>205</v>
      </c>
      <c r="D406" s="15"/>
      <c r="E406" s="66">
        <v>0.9</v>
      </c>
      <c r="F406" s="16"/>
      <c r="H406" s="25"/>
      <c r="I406" s="25"/>
      <c r="J406" s="162"/>
      <c r="K406" s="22"/>
    </row>
    <row r="407" spans="1:11" ht="15">
      <c r="A407" s="14" t="s">
        <v>414</v>
      </c>
      <c r="B407" s="188" t="s">
        <v>33</v>
      </c>
      <c r="C407" s="15" t="s">
        <v>205</v>
      </c>
      <c r="D407" s="15"/>
      <c r="E407" s="330"/>
      <c r="F407" s="189">
        <v>7820.45</v>
      </c>
      <c r="H407" s="25"/>
      <c r="I407" s="25"/>
      <c r="J407" s="162"/>
      <c r="K407" s="22"/>
    </row>
    <row r="408" spans="1:11" ht="15">
      <c r="A408" s="14" t="s">
        <v>574</v>
      </c>
      <c r="B408" s="188" t="s">
        <v>33</v>
      </c>
      <c r="C408" s="15" t="s">
        <v>205</v>
      </c>
      <c r="D408" s="15"/>
      <c r="E408" s="330"/>
      <c r="F408" s="189">
        <v>7820.45</v>
      </c>
      <c r="H408" s="25"/>
      <c r="I408" s="25"/>
      <c r="J408" s="162"/>
      <c r="K408" s="22"/>
    </row>
    <row r="409" spans="1:11">
      <c r="A409" s="14" t="s">
        <v>417</v>
      </c>
      <c r="B409" s="14" t="s">
        <v>575</v>
      </c>
      <c r="C409" s="15">
        <v>9128</v>
      </c>
      <c r="D409" s="21" t="s">
        <v>16</v>
      </c>
      <c r="E409" s="66">
        <v>25</v>
      </c>
      <c r="F409" s="16"/>
      <c r="G409" s="69" t="s">
        <v>588</v>
      </c>
      <c r="H409" s="25"/>
      <c r="I409" s="25"/>
      <c r="J409" s="162"/>
      <c r="K409" s="22"/>
    </row>
    <row r="410" spans="1:11">
      <c r="A410" s="14" t="s">
        <v>417</v>
      </c>
      <c r="B410" s="14" t="s">
        <v>418</v>
      </c>
      <c r="C410" s="15">
        <v>9125</v>
      </c>
      <c r="D410" s="191" t="s">
        <v>615</v>
      </c>
      <c r="E410" s="66">
        <v>50</v>
      </c>
      <c r="F410" s="16"/>
      <c r="H410" s="25"/>
      <c r="I410" s="25"/>
      <c r="J410" s="162"/>
      <c r="K410" s="22"/>
    </row>
    <row r="411" spans="1:11" ht="15">
      <c r="A411" s="14" t="s">
        <v>417</v>
      </c>
      <c r="B411" s="188" t="s">
        <v>33</v>
      </c>
      <c r="C411" s="15" t="s">
        <v>205</v>
      </c>
      <c r="D411" s="15"/>
      <c r="E411" s="330"/>
      <c r="F411" s="189">
        <v>7895.45</v>
      </c>
      <c r="H411" s="25"/>
      <c r="I411" s="25"/>
      <c r="J411" s="162"/>
      <c r="K411" s="22"/>
    </row>
    <row r="412" spans="1:11" ht="15">
      <c r="A412" s="14" t="s">
        <v>576</v>
      </c>
      <c r="B412" s="188" t="s">
        <v>33</v>
      </c>
      <c r="C412" s="15" t="s">
        <v>205</v>
      </c>
      <c r="D412" s="15"/>
      <c r="E412" s="330"/>
      <c r="F412" s="189">
        <v>7895.45</v>
      </c>
      <c r="H412" s="25">
        <v>7845.45</v>
      </c>
      <c r="I412" s="163">
        <f>F412-H412</f>
        <v>50</v>
      </c>
      <c r="J412" s="162"/>
      <c r="K412" s="22"/>
    </row>
    <row r="413" spans="1:11" ht="15">
      <c r="A413" s="14"/>
      <c r="B413" s="188"/>
      <c r="C413" s="15"/>
      <c r="D413" s="15"/>
      <c r="E413" s="330"/>
      <c r="F413" s="189"/>
      <c r="H413" s="25"/>
      <c r="I413" s="163"/>
      <c r="J413" s="162"/>
      <c r="K413" s="22"/>
    </row>
    <row r="414" spans="1:11">
      <c r="A414" s="14" t="s">
        <v>419</v>
      </c>
      <c r="B414" s="14" t="s">
        <v>12</v>
      </c>
      <c r="C414" s="15" t="s">
        <v>205</v>
      </c>
      <c r="D414" s="321" t="s">
        <v>614</v>
      </c>
      <c r="E414" s="323">
        <v>-1800</v>
      </c>
      <c r="F414" s="19"/>
      <c r="H414" s="25"/>
      <c r="I414" s="25"/>
      <c r="J414" s="162"/>
      <c r="K414" s="22"/>
    </row>
    <row r="415" spans="1:11">
      <c r="A415" s="14" t="s">
        <v>419</v>
      </c>
      <c r="B415" s="14" t="s">
        <v>12</v>
      </c>
      <c r="C415" s="15" t="s">
        <v>205</v>
      </c>
      <c r="D415" s="322" t="s">
        <v>612</v>
      </c>
      <c r="E415" s="323">
        <v>-50</v>
      </c>
      <c r="F415" s="19"/>
      <c r="H415" s="25"/>
      <c r="I415" s="25"/>
      <c r="J415" s="162"/>
      <c r="K415" s="22"/>
    </row>
    <row r="416" spans="1:11">
      <c r="A416" s="14" t="s">
        <v>419</v>
      </c>
      <c r="B416" s="14" t="s">
        <v>589</v>
      </c>
      <c r="C416" s="15">
        <v>9953</v>
      </c>
      <c r="D416" s="138" t="s">
        <v>616</v>
      </c>
      <c r="E416" s="66">
        <v>50</v>
      </c>
      <c r="F416" s="16"/>
      <c r="H416" s="25"/>
      <c r="I416" s="25"/>
      <c r="J416" s="162"/>
      <c r="K416" s="22"/>
    </row>
    <row r="417" spans="1:11">
      <c r="A417" s="14" t="s">
        <v>419</v>
      </c>
      <c r="B417" s="14" t="s">
        <v>420</v>
      </c>
      <c r="C417" s="15">
        <v>9128</v>
      </c>
      <c r="D417" s="192" t="s">
        <v>615</v>
      </c>
      <c r="E417" s="66">
        <v>10</v>
      </c>
      <c r="F417" s="16"/>
      <c r="H417" s="25"/>
      <c r="I417" s="25"/>
      <c r="J417" s="162"/>
      <c r="K417" s="22"/>
    </row>
    <row r="418" spans="1:11">
      <c r="A418" s="14" t="s">
        <v>419</v>
      </c>
      <c r="B418" s="14" t="s">
        <v>590</v>
      </c>
      <c r="C418" s="15">
        <v>9129</v>
      </c>
      <c r="D418" s="138" t="s">
        <v>616</v>
      </c>
      <c r="E418" s="66">
        <v>50</v>
      </c>
      <c r="F418" s="16"/>
      <c r="H418" s="25"/>
      <c r="I418" s="25"/>
      <c r="J418" s="162"/>
      <c r="K418" s="22"/>
    </row>
    <row r="419" spans="1:11">
      <c r="A419" s="14" t="s">
        <v>419</v>
      </c>
      <c r="B419" s="14" t="s">
        <v>591</v>
      </c>
      <c r="C419" s="15">
        <v>9120</v>
      </c>
      <c r="D419" s="138" t="s">
        <v>616</v>
      </c>
      <c r="E419" s="66">
        <v>50</v>
      </c>
      <c r="F419" s="16"/>
      <c r="H419" s="25"/>
      <c r="I419" s="25"/>
      <c r="J419" s="162"/>
      <c r="K419" s="22"/>
    </row>
    <row r="420" spans="1:11">
      <c r="A420" s="14" t="s">
        <v>419</v>
      </c>
      <c r="B420" s="14" t="s">
        <v>421</v>
      </c>
      <c r="C420" s="15">
        <v>9123</v>
      </c>
      <c r="D420" s="192" t="s">
        <v>615</v>
      </c>
      <c r="E420" s="66">
        <v>30</v>
      </c>
      <c r="F420" s="16"/>
      <c r="H420" s="25"/>
      <c r="I420" s="25"/>
      <c r="J420" s="162"/>
      <c r="K420" s="22"/>
    </row>
    <row r="421" spans="1:11">
      <c r="A421" s="14" t="s">
        <v>419</v>
      </c>
      <c r="B421" s="14" t="s">
        <v>422</v>
      </c>
      <c r="C421" s="15">
        <v>9129</v>
      </c>
      <c r="D421" s="192" t="s">
        <v>615</v>
      </c>
      <c r="E421" s="66">
        <v>200</v>
      </c>
      <c r="F421" s="16"/>
      <c r="H421" s="25"/>
      <c r="I421" s="25"/>
      <c r="J421" s="162"/>
      <c r="K421" s="22"/>
    </row>
    <row r="422" spans="1:11">
      <c r="A422" s="14" t="s">
        <v>419</v>
      </c>
      <c r="B422" s="14" t="s">
        <v>592</v>
      </c>
      <c r="C422" s="15">
        <v>9127</v>
      </c>
      <c r="D422" s="138" t="s">
        <v>616</v>
      </c>
      <c r="E422" s="66">
        <v>100</v>
      </c>
      <c r="F422" s="16"/>
      <c r="H422" s="25"/>
      <c r="I422" s="25"/>
      <c r="J422" s="162"/>
      <c r="K422" s="22"/>
    </row>
    <row r="423" spans="1:11">
      <c r="A423" s="14" t="s">
        <v>419</v>
      </c>
      <c r="B423" s="14" t="s">
        <v>593</v>
      </c>
      <c r="C423" s="15">
        <v>9925</v>
      </c>
      <c r="D423" s="138" t="s">
        <v>616</v>
      </c>
      <c r="E423" s="66">
        <v>100</v>
      </c>
      <c r="F423" s="16"/>
      <c r="H423" s="25"/>
      <c r="I423" s="25"/>
      <c r="J423" s="162"/>
      <c r="K423" s="22"/>
    </row>
    <row r="424" spans="1:11">
      <c r="A424" s="14" t="s">
        <v>419</v>
      </c>
      <c r="B424" s="14" t="s">
        <v>423</v>
      </c>
      <c r="C424" s="15">
        <v>9132</v>
      </c>
      <c r="D424" s="192" t="s">
        <v>615</v>
      </c>
      <c r="E424" s="66">
        <v>50</v>
      </c>
      <c r="F424" s="16"/>
      <c r="H424" s="25"/>
      <c r="I424" s="25"/>
      <c r="J424" s="162"/>
      <c r="K424" s="22"/>
    </row>
    <row r="425" spans="1:11">
      <c r="A425" s="14" t="s">
        <v>419</v>
      </c>
      <c r="B425" s="14" t="s">
        <v>424</v>
      </c>
      <c r="C425" s="15">
        <v>9123</v>
      </c>
      <c r="D425" s="192" t="s">
        <v>615</v>
      </c>
      <c r="E425" s="66">
        <v>60</v>
      </c>
      <c r="F425" s="16"/>
      <c r="H425" s="25"/>
      <c r="I425" s="25"/>
      <c r="J425" s="162"/>
      <c r="K425" s="22"/>
    </row>
    <row r="426" spans="1:11">
      <c r="A426" s="14" t="s">
        <v>419</v>
      </c>
      <c r="B426" s="14" t="s">
        <v>41</v>
      </c>
      <c r="C426" s="15" t="s">
        <v>205</v>
      </c>
      <c r="D426" s="138"/>
      <c r="E426" s="66">
        <v>1.76</v>
      </c>
      <c r="F426" s="16"/>
      <c r="H426" s="25"/>
      <c r="I426" s="25"/>
      <c r="J426" s="162"/>
      <c r="K426" s="22"/>
    </row>
    <row r="427" spans="1:11" ht="15">
      <c r="A427" s="14" t="s">
        <v>419</v>
      </c>
      <c r="B427" s="188" t="s">
        <v>33</v>
      </c>
      <c r="C427" s="15" t="s">
        <v>205</v>
      </c>
      <c r="D427" s="138"/>
      <c r="E427" s="330"/>
      <c r="F427" s="189">
        <v>6747.21</v>
      </c>
      <c r="H427" s="25"/>
      <c r="I427" s="25"/>
      <c r="J427" s="162"/>
      <c r="K427" s="22"/>
    </row>
    <row r="428" spans="1:11">
      <c r="A428" s="14" t="s">
        <v>425</v>
      </c>
      <c r="B428" s="14" t="s">
        <v>426</v>
      </c>
      <c r="C428" s="15">
        <v>9132</v>
      </c>
      <c r="D428" s="192" t="s">
        <v>615</v>
      </c>
      <c r="E428" s="66">
        <v>50</v>
      </c>
      <c r="F428" s="16"/>
      <c r="H428" s="25"/>
      <c r="I428" s="25"/>
      <c r="J428" s="162"/>
      <c r="K428" s="22"/>
    </row>
    <row r="429" spans="1:11">
      <c r="A429" s="14" t="s">
        <v>425</v>
      </c>
      <c r="B429" s="14" t="s">
        <v>594</v>
      </c>
      <c r="C429" s="15">
        <v>9127</v>
      </c>
      <c r="D429" s="138" t="s">
        <v>616</v>
      </c>
      <c r="E429" s="66">
        <v>50</v>
      </c>
      <c r="F429" s="16"/>
      <c r="H429" s="25"/>
      <c r="I429" s="25"/>
      <c r="J429" s="162"/>
      <c r="K429" s="22"/>
    </row>
    <row r="430" spans="1:11">
      <c r="A430" s="14" t="s">
        <v>425</v>
      </c>
      <c r="B430" s="14" t="s">
        <v>427</v>
      </c>
      <c r="C430" s="15">
        <v>9126</v>
      </c>
      <c r="D430" s="192" t="s">
        <v>615</v>
      </c>
      <c r="E430" s="66">
        <v>50</v>
      </c>
      <c r="F430" s="16"/>
      <c r="H430" s="25"/>
      <c r="I430" s="25"/>
      <c r="J430" s="162"/>
      <c r="K430" s="22"/>
    </row>
    <row r="431" spans="1:11">
      <c r="A431" s="14" t="s">
        <v>425</v>
      </c>
      <c r="B431" s="14" t="s">
        <v>428</v>
      </c>
      <c r="C431" s="15">
        <v>9129</v>
      </c>
      <c r="D431" s="192" t="s">
        <v>615</v>
      </c>
      <c r="E431" s="66">
        <v>10</v>
      </c>
      <c r="F431" s="16"/>
      <c r="H431" s="25"/>
      <c r="I431" s="25"/>
      <c r="J431" s="162"/>
      <c r="K431" s="22"/>
    </row>
    <row r="432" spans="1:11">
      <c r="A432" s="14" t="s">
        <v>425</v>
      </c>
      <c r="B432" s="14" t="s">
        <v>429</v>
      </c>
      <c r="C432" s="15">
        <v>9123</v>
      </c>
      <c r="D432" s="192" t="s">
        <v>615</v>
      </c>
      <c r="E432" s="66">
        <v>40</v>
      </c>
      <c r="F432" s="16"/>
      <c r="H432" s="25"/>
      <c r="I432" s="25"/>
      <c r="J432" s="162"/>
      <c r="K432" s="22"/>
    </row>
    <row r="433" spans="1:11">
      <c r="A433" s="14" t="s">
        <v>425</v>
      </c>
      <c r="B433" s="14" t="s">
        <v>430</v>
      </c>
      <c r="C433" s="15">
        <v>9131</v>
      </c>
      <c r="D433" s="192" t="s">
        <v>615</v>
      </c>
      <c r="E433" s="66">
        <v>50</v>
      </c>
      <c r="F433" s="16"/>
      <c r="H433" s="25"/>
      <c r="I433" s="25"/>
      <c r="J433" s="162"/>
      <c r="K433" s="22"/>
    </row>
    <row r="434" spans="1:11">
      <c r="A434" s="14" t="s">
        <v>425</v>
      </c>
      <c r="B434" s="14" t="s">
        <v>525</v>
      </c>
      <c r="C434" s="15">
        <v>3295</v>
      </c>
      <c r="D434" s="192" t="s">
        <v>582</v>
      </c>
      <c r="E434" s="323">
        <v>-4.24</v>
      </c>
      <c r="F434" s="19"/>
      <c r="H434" s="25"/>
      <c r="I434" s="25"/>
      <c r="J434" s="162"/>
      <c r="K434" s="22"/>
    </row>
    <row r="435" spans="1:11" ht="15">
      <c r="A435" s="14" t="s">
        <v>425</v>
      </c>
      <c r="B435" s="188" t="s">
        <v>33</v>
      </c>
      <c r="C435" s="15" t="s">
        <v>205</v>
      </c>
      <c r="D435" s="138"/>
      <c r="E435" s="330"/>
      <c r="F435" s="189">
        <v>6992.97</v>
      </c>
      <c r="H435" s="25"/>
      <c r="I435" s="25"/>
      <c r="J435" s="162"/>
      <c r="K435" s="22"/>
    </row>
    <row r="436" spans="1:11" ht="15">
      <c r="A436" s="14" t="s">
        <v>431</v>
      </c>
      <c r="B436" s="14" t="s">
        <v>12</v>
      </c>
      <c r="C436" s="15" t="s">
        <v>205</v>
      </c>
      <c r="D436" s="324" t="s">
        <v>619</v>
      </c>
      <c r="E436" s="323">
        <v>-510.18</v>
      </c>
      <c r="F436" s="19"/>
      <c r="H436" s="25"/>
      <c r="I436" s="193"/>
      <c r="J436" s="162"/>
      <c r="K436" s="194"/>
    </row>
    <row r="437" spans="1:11">
      <c r="A437" s="14" t="s">
        <v>431</v>
      </c>
      <c r="B437" s="14" t="s">
        <v>432</v>
      </c>
      <c r="C437" s="15">
        <v>9773</v>
      </c>
      <c r="D437" s="192" t="s">
        <v>615</v>
      </c>
      <c r="E437" s="66">
        <v>30</v>
      </c>
      <c r="F437" s="16"/>
      <c r="H437" s="25"/>
      <c r="I437" s="25"/>
      <c r="J437" s="162"/>
      <c r="K437" s="22"/>
    </row>
    <row r="438" spans="1:11">
      <c r="A438" s="14" t="s">
        <v>431</v>
      </c>
      <c r="B438" s="14" t="s">
        <v>433</v>
      </c>
      <c r="C438" s="15">
        <v>9026</v>
      </c>
      <c r="D438" s="192" t="s">
        <v>615</v>
      </c>
      <c r="E438" s="66">
        <v>50</v>
      </c>
      <c r="F438" s="16"/>
      <c r="H438" s="25"/>
      <c r="I438" s="25"/>
      <c r="J438" s="162"/>
      <c r="K438" s="22"/>
    </row>
    <row r="439" spans="1:11">
      <c r="A439" s="14" t="s">
        <v>431</v>
      </c>
      <c r="B439" s="14" t="s">
        <v>434</v>
      </c>
      <c r="C439" s="15">
        <v>9120</v>
      </c>
      <c r="D439" s="192" t="s">
        <v>615</v>
      </c>
      <c r="E439" s="66">
        <v>30</v>
      </c>
      <c r="F439" s="16"/>
      <c r="H439" s="25"/>
      <c r="I439" s="25"/>
      <c r="J439" s="162"/>
      <c r="K439" s="22"/>
    </row>
    <row r="440" spans="1:11">
      <c r="A440" s="14" t="s">
        <v>431</v>
      </c>
      <c r="B440" s="14" t="s">
        <v>435</v>
      </c>
      <c r="C440" s="15">
        <v>9953</v>
      </c>
      <c r="D440" s="192" t="s">
        <v>615</v>
      </c>
      <c r="E440" s="66">
        <v>60</v>
      </c>
      <c r="F440" s="16"/>
      <c r="H440" s="25"/>
      <c r="I440" s="25"/>
      <c r="J440" s="162"/>
      <c r="K440" s="22"/>
    </row>
    <row r="441" spans="1:11">
      <c r="A441" s="14" t="s">
        <v>431</v>
      </c>
      <c r="B441" s="14" t="s">
        <v>436</v>
      </c>
      <c r="C441" s="15">
        <v>9124</v>
      </c>
      <c r="D441" s="192" t="s">
        <v>615</v>
      </c>
      <c r="E441" s="66">
        <v>30</v>
      </c>
      <c r="F441" s="16"/>
      <c r="H441" s="25"/>
      <c r="I441" s="25"/>
      <c r="J441" s="162"/>
      <c r="K441" s="22"/>
    </row>
    <row r="442" spans="1:11">
      <c r="A442" s="14" t="s">
        <v>431</v>
      </c>
      <c r="B442" s="14" t="s">
        <v>437</v>
      </c>
      <c r="C442" s="15">
        <v>9129</v>
      </c>
      <c r="D442" s="192" t="s">
        <v>615</v>
      </c>
      <c r="E442" s="66">
        <v>10</v>
      </c>
      <c r="F442" s="16"/>
      <c r="H442" s="25"/>
      <c r="I442" s="25"/>
      <c r="J442" s="162"/>
      <c r="K442" s="22"/>
    </row>
    <row r="443" spans="1:11">
      <c r="A443" s="14" t="s">
        <v>431</v>
      </c>
      <c r="B443" s="14" t="s">
        <v>41</v>
      </c>
      <c r="C443" s="15" t="s">
        <v>205</v>
      </c>
      <c r="D443" s="138"/>
      <c r="E443" s="66">
        <v>0.51</v>
      </c>
      <c r="F443" s="16"/>
      <c r="H443" s="25"/>
      <c r="I443" s="25"/>
      <c r="J443" s="162"/>
      <c r="K443" s="22"/>
    </row>
    <row r="444" spans="1:11" ht="15">
      <c r="A444" s="14" t="s">
        <v>431</v>
      </c>
      <c r="B444" s="188" t="s">
        <v>33</v>
      </c>
      <c r="C444" s="15" t="s">
        <v>205</v>
      </c>
      <c r="D444" s="138"/>
      <c r="E444" s="330"/>
      <c r="F444" s="189">
        <v>6693.3</v>
      </c>
      <c r="H444" s="25"/>
      <c r="I444" s="193"/>
      <c r="J444" s="162"/>
      <c r="K444" s="194"/>
    </row>
    <row r="445" spans="1:11">
      <c r="A445" s="14" t="s">
        <v>438</v>
      </c>
      <c r="B445" s="14" t="s">
        <v>595</v>
      </c>
      <c r="C445" s="15">
        <v>9132</v>
      </c>
      <c r="D445" s="138" t="s">
        <v>616</v>
      </c>
      <c r="E445" s="66">
        <v>50</v>
      </c>
      <c r="F445" s="16"/>
      <c r="H445" s="25"/>
      <c r="I445" s="25"/>
      <c r="J445" s="162"/>
      <c r="K445" s="22"/>
    </row>
    <row r="446" spans="1:11">
      <c r="A446" s="14" t="s">
        <v>438</v>
      </c>
      <c r="B446" s="14" t="s">
        <v>439</v>
      </c>
      <c r="C446" s="15">
        <v>9126</v>
      </c>
      <c r="D446" s="192" t="s">
        <v>615</v>
      </c>
      <c r="E446" s="66">
        <v>30</v>
      </c>
      <c r="F446" s="16"/>
      <c r="H446" s="25"/>
      <c r="I446" s="25"/>
      <c r="J446" s="162"/>
      <c r="K446" s="22"/>
    </row>
    <row r="447" spans="1:11">
      <c r="A447" s="14" t="s">
        <v>438</v>
      </c>
      <c r="B447" s="14" t="s">
        <v>440</v>
      </c>
      <c r="C447" s="15">
        <v>9136</v>
      </c>
      <c r="D447" s="192" t="s">
        <v>615</v>
      </c>
      <c r="E447" s="66">
        <v>180</v>
      </c>
      <c r="F447" s="16"/>
      <c r="H447" s="25"/>
      <c r="I447" s="25"/>
      <c r="J447" s="162"/>
      <c r="K447" s="22"/>
    </row>
    <row r="448" spans="1:11">
      <c r="A448" s="14" t="s">
        <v>438</v>
      </c>
      <c r="B448" s="14" t="s">
        <v>596</v>
      </c>
      <c r="C448" s="15">
        <v>9132</v>
      </c>
      <c r="D448" s="138" t="s">
        <v>616</v>
      </c>
      <c r="E448" s="66">
        <v>50</v>
      </c>
      <c r="F448" s="16"/>
      <c r="H448" s="25"/>
      <c r="I448" s="25"/>
      <c r="J448" s="162"/>
      <c r="K448" s="22"/>
    </row>
    <row r="449" spans="1:11">
      <c r="A449" s="14" t="s">
        <v>438</v>
      </c>
      <c r="B449" s="14" t="s">
        <v>597</v>
      </c>
      <c r="C449" s="15">
        <v>9122</v>
      </c>
      <c r="D449" s="138" t="s">
        <v>616</v>
      </c>
      <c r="E449" s="66">
        <v>50</v>
      </c>
      <c r="F449" s="16"/>
      <c r="H449" s="25"/>
      <c r="I449" s="25"/>
      <c r="J449" s="162"/>
      <c r="K449" s="22"/>
    </row>
    <row r="450" spans="1:11" ht="15">
      <c r="A450" s="14" t="s">
        <v>438</v>
      </c>
      <c r="B450" s="188" t="s">
        <v>33</v>
      </c>
      <c r="C450" s="15" t="s">
        <v>205</v>
      </c>
      <c r="D450" s="138"/>
      <c r="E450" s="330"/>
      <c r="F450" s="189">
        <v>7053.3</v>
      </c>
      <c r="H450" s="25"/>
      <c r="I450" s="25"/>
      <c r="J450" s="162"/>
      <c r="K450" s="22"/>
    </row>
    <row r="451" spans="1:11">
      <c r="A451" s="14" t="s">
        <v>441</v>
      </c>
      <c r="B451" s="14" t="s">
        <v>598</v>
      </c>
      <c r="C451" s="15">
        <v>9779</v>
      </c>
      <c r="D451" s="138" t="s">
        <v>616</v>
      </c>
      <c r="E451" s="66">
        <v>50</v>
      </c>
      <c r="F451" s="16"/>
      <c r="H451" s="25"/>
      <c r="I451" s="25"/>
      <c r="J451" s="162"/>
      <c r="K451" s="22"/>
    </row>
    <row r="452" spans="1:11">
      <c r="A452" s="14" t="s">
        <v>441</v>
      </c>
      <c r="B452" s="14" t="s">
        <v>598</v>
      </c>
      <c r="C452" s="15">
        <v>9026</v>
      </c>
      <c r="D452" s="138" t="s">
        <v>616</v>
      </c>
      <c r="E452" s="66">
        <v>50</v>
      </c>
      <c r="F452" s="16"/>
      <c r="H452" s="25"/>
      <c r="I452" s="25"/>
      <c r="J452" s="162"/>
      <c r="K452" s="22"/>
    </row>
    <row r="453" spans="1:11">
      <c r="A453" s="14" t="s">
        <v>441</v>
      </c>
      <c r="B453" s="14" t="s">
        <v>599</v>
      </c>
      <c r="C453" s="15">
        <v>9327</v>
      </c>
      <c r="D453" s="138" t="s">
        <v>616</v>
      </c>
      <c r="E453" s="66">
        <v>50</v>
      </c>
      <c r="F453" s="16"/>
      <c r="H453" s="25"/>
      <c r="I453" s="25"/>
      <c r="J453" s="162"/>
      <c r="K453" s="22"/>
    </row>
    <row r="454" spans="1:11">
      <c r="A454" s="14" t="s">
        <v>441</v>
      </c>
      <c r="B454" s="14" t="s">
        <v>442</v>
      </c>
      <c r="C454" s="15">
        <v>9132</v>
      </c>
      <c r="D454" s="192" t="s">
        <v>615</v>
      </c>
      <c r="E454" s="66">
        <v>20</v>
      </c>
      <c r="F454" s="16"/>
      <c r="H454" s="25"/>
      <c r="I454" s="25"/>
      <c r="J454" s="162"/>
      <c r="K454" s="22"/>
    </row>
    <row r="455" spans="1:11" ht="15">
      <c r="A455" s="14" t="s">
        <v>441</v>
      </c>
      <c r="B455" s="14" t="s">
        <v>443</v>
      </c>
      <c r="C455" s="15">
        <v>9132</v>
      </c>
      <c r="D455" s="192" t="s">
        <v>615</v>
      </c>
      <c r="E455" s="66">
        <v>20</v>
      </c>
      <c r="F455" s="16"/>
      <c r="H455" s="25"/>
      <c r="I455" s="193"/>
      <c r="J455" s="162"/>
      <c r="K455" s="194"/>
    </row>
    <row r="456" spans="1:11">
      <c r="A456" s="14" t="s">
        <v>441</v>
      </c>
      <c r="B456" s="14" t="s">
        <v>600</v>
      </c>
      <c r="C456" s="15">
        <v>9029</v>
      </c>
      <c r="D456" s="138" t="s">
        <v>616</v>
      </c>
      <c r="E456" s="66">
        <v>50</v>
      </c>
      <c r="F456" s="16"/>
      <c r="H456" s="25"/>
      <c r="I456" s="25"/>
      <c r="J456" s="162"/>
      <c r="K456" s="22"/>
    </row>
    <row r="457" spans="1:11">
      <c r="A457" s="14" t="s">
        <v>441</v>
      </c>
      <c r="B457" s="14" t="s">
        <v>444</v>
      </c>
      <c r="C457" s="15">
        <v>9026</v>
      </c>
      <c r="D457" s="192" t="s">
        <v>615</v>
      </c>
      <c r="E457" s="66">
        <v>30</v>
      </c>
      <c r="F457" s="16"/>
      <c r="H457" s="25"/>
      <c r="I457" s="25"/>
      <c r="J457" s="162"/>
      <c r="K457" s="22"/>
    </row>
    <row r="458" spans="1:11" ht="15">
      <c r="A458" s="14" t="s">
        <v>441</v>
      </c>
      <c r="B458" s="188" t="s">
        <v>33</v>
      </c>
      <c r="C458" s="15" t="s">
        <v>205</v>
      </c>
      <c r="D458" s="138"/>
      <c r="E458" s="330"/>
      <c r="F458" s="189">
        <v>7323.3</v>
      </c>
      <c r="H458" s="25"/>
      <c r="I458" s="193"/>
      <c r="J458" s="162"/>
      <c r="K458" s="194"/>
    </row>
    <row r="459" spans="1:11">
      <c r="A459" s="14" t="s">
        <v>445</v>
      </c>
      <c r="B459" s="14" t="s">
        <v>601</v>
      </c>
      <c r="C459" s="15">
        <v>9131</v>
      </c>
      <c r="D459" s="138" t="s">
        <v>616</v>
      </c>
      <c r="E459" s="66">
        <v>50</v>
      </c>
      <c r="F459" s="16"/>
      <c r="H459" s="25"/>
      <c r="I459" s="25"/>
      <c r="J459" s="162"/>
      <c r="K459" s="22"/>
    </row>
    <row r="460" spans="1:11">
      <c r="A460" s="14" t="s">
        <v>445</v>
      </c>
      <c r="B460" s="14" t="s">
        <v>446</v>
      </c>
      <c r="C460" s="15">
        <v>9120</v>
      </c>
      <c r="D460" s="138" t="s">
        <v>615</v>
      </c>
      <c r="E460" s="66">
        <v>100</v>
      </c>
      <c r="F460" s="16"/>
      <c r="H460" s="25"/>
      <c r="I460" s="25"/>
      <c r="J460" s="162"/>
      <c r="K460" s="22"/>
    </row>
    <row r="461" spans="1:11">
      <c r="A461" s="14" t="s">
        <v>445</v>
      </c>
      <c r="B461" s="14" t="s">
        <v>447</v>
      </c>
      <c r="C461" s="15">
        <v>9026</v>
      </c>
      <c r="D461" s="192" t="s">
        <v>615</v>
      </c>
      <c r="E461" s="66">
        <v>100</v>
      </c>
      <c r="F461" s="16"/>
      <c r="H461" s="25"/>
      <c r="I461" s="25"/>
      <c r="J461" s="162"/>
      <c r="K461" s="22"/>
    </row>
    <row r="462" spans="1:11">
      <c r="A462" s="14" t="s">
        <v>445</v>
      </c>
      <c r="B462" s="14" t="s">
        <v>448</v>
      </c>
      <c r="C462" s="15">
        <v>9125</v>
      </c>
      <c r="D462" s="138" t="s">
        <v>616</v>
      </c>
      <c r="E462" s="66">
        <v>50</v>
      </c>
      <c r="F462" s="16"/>
      <c r="H462" s="25"/>
      <c r="I462" s="25"/>
      <c r="J462" s="162"/>
      <c r="K462" s="22"/>
    </row>
    <row r="463" spans="1:11">
      <c r="A463" s="14" t="s">
        <v>445</v>
      </c>
      <c r="B463" s="14" t="s">
        <v>448</v>
      </c>
      <c r="C463" s="15">
        <v>9028</v>
      </c>
      <c r="D463" s="192" t="s">
        <v>615</v>
      </c>
      <c r="E463" s="66">
        <v>40</v>
      </c>
      <c r="F463" s="16"/>
      <c r="H463" s="25"/>
      <c r="I463" s="25"/>
      <c r="J463" s="162"/>
      <c r="K463" s="22"/>
    </row>
    <row r="464" spans="1:11">
      <c r="A464" s="14" t="s">
        <v>445</v>
      </c>
      <c r="B464" s="14" t="s">
        <v>449</v>
      </c>
      <c r="C464" s="15">
        <v>9779</v>
      </c>
      <c r="D464" s="192" t="s">
        <v>615</v>
      </c>
      <c r="E464" s="66">
        <v>30</v>
      </c>
      <c r="F464" s="16"/>
      <c r="H464" s="25"/>
      <c r="I464" s="25"/>
      <c r="J464" s="162"/>
      <c r="K464" s="22"/>
    </row>
    <row r="465" spans="1:11">
      <c r="A465" s="14" t="s">
        <v>445</v>
      </c>
      <c r="B465" s="14" t="s">
        <v>450</v>
      </c>
      <c r="C465" s="15">
        <v>9028</v>
      </c>
      <c r="D465" s="192" t="s">
        <v>615</v>
      </c>
      <c r="E465" s="66">
        <v>20</v>
      </c>
      <c r="F465" s="16"/>
      <c r="H465" s="25"/>
      <c r="I465" s="25"/>
      <c r="J465" s="162"/>
      <c r="K465" s="22"/>
    </row>
    <row r="466" spans="1:11">
      <c r="A466" s="14" t="s">
        <v>445</v>
      </c>
      <c r="B466" s="14" t="s">
        <v>451</v>
      </c>
      <c r="C466" s="15">
        <v>9123</v>
      </c>
      <c r="D466" s="192" t="s">
        <v>615</v>
      </c>
      <c r="E466" s="66">
        <v>50</v>
      </c>
      <c r="F466" s="16"/>
      <c r="H466" s="25"/>
      <c r="I466" s="25"/>
      <c r="J466" s="162"/>
      <c r="K466" s="22"/>
    </row>
    <row r="467" spans="1:11">
      <c r="A467" s="14" t="s">
        <v>445</v>
      </c>
      <c r="B467" s="14" t="s">
        <v>602</v>
      </c>
      <c r="C467" s="15">
        <v>9130</v>
      </c>
      <c r="D467" s="138" t="s">
        <v>16</v>
      </c>
      <c r="E467" s="66">
        <v>27</v>
      </c>
      <c r="F467" s="16"/>
      <c r="H467" s="25"/>
      <c r="I467" s="25"/>
      <c r="J467" s="162"/>
      <c r="K467" s="22"/>
    </row>
    <row r="468" spans="1:11">
      <c r="A468" s="14" t="s">
        <v>445</v>
      </c>
      <c r="B468" s="14" t="s">
        <v>452</v>
      </c>
      <c r="C468" s="15">
        <v>9126</v>
      </c>
      <c r="D468" s="192" t="s">
        <v>615</v>
      </c>
      <c r="E468" s="66">
        <v>100</v>
      </c>
      <c r="F468" s="16"/>
      <c r="H468" s="25"/>
      <c r="I468" s="25"/>
      <c r="J468" s="162"/>
      <c r="K468" s="22"/>
    </row>
    <row r="469" spans="1:11" ht="15">
      <c r="A469" s="14" t="s">
        <v>445</v>
      </c>
      <c r="B469" s="188" t="s">
        <v>33</v>
      </c>
      <c r="C469" s="15" t="s">
        <v>205</v>
      </c>
      <c r="D469" s="138"/>
      <c r="E469" s="330"/>
      <c r="F469" s="189">
        <v>7890.3</v>
      </c>
      <c r="H469" s="25"/>
      <c r="I469" s="25"/>
      <c r="J469" s="162"/>
      <c r="K469" s="22"/>
    </row>
    <row r="470" spans="1:11">
      <c r="A470" s="14" t="s">
        <v>453</v>
      </c>
      <c r="B470" s="14" t="s">
        <v>454</v>
      </c>
      <c r="C470" s="15">
        <v>9129</v>
      </c>
      <c r="D470" s="192" t="s">
        <v>615</v>
      </c>
      <c r="E470" s="66">
        <v>100</v>
      </c>
      <c r="F470" s="16"/>
      <c r="H470" s="25"/>
      <c r="I470" s="25"/>
      <c r="J470" s="162"/>
      <c r="K470" s="22"/>
    </row>
    <row r="471" spans="1:11">
      <c r="A471" s="14" t="s">
        <v>453</v>
      </c>
      <c r="B471" s="14" t="s">
        <v>455</v>
      </c>
      <c r="C471" s="15">
        <v>9123</v>
      </c>
      <c r="D471" s="192" t="s">
        <v>615</v>
      </c>
      <c r="E471" s="66">
        <v>20</v>
      </c>
      <c r="F471" s="16"/>
      <c r="H471" s="25"/>
      <c r="I471" s="25"/>
      <c r="J471" s="162"/>
      <c r="K471" s="22"/>
    </row>
    <row r="472" spans="1:11" ht="15">
      <c r="A472" s="14" t="s">
        <v>453</v>
      </c>
      <c r="B472" s="188" t="s">
        <v>33</v>
      </c>
      <c r="C472" s="15" t="s">
        <v>205</v>
      </c>
      <c r="D472" s="138"/>
      <c r="E472" s="330"/>
      <c r="F472" s="189">
        <v>8010.3</v>
      </c>
      <c r="H472" s="25"/>
      <c r="I472" s="25"/>
      <c r="J472" s="162"/>
      <c r="K472" s="22"/>
    </row>
    <row r="473" spans="1:11">
      <c r="A473" s="14" t="s">
        <v>456</v>
      </c>
      <c r="B473" s="14" t="s">
        <v>276</v>
      </c>
      <c r="C473" s="15" t="s">
        <v>205</v>
      </c>
      <c r="D473" s="138" t="s">
        <v>617</v>
      </c>
      <c r="E473" s="66">
        <v>551</v>
      </c>
      <c r="F473" s="16"/>
      <c r="H473" s="25"/>
      <c r="I473" s="25"/>
      <c r="J473" s="162"/>
      <c r="K473" s="22"/>
    </row>
    <row r="474" spans="1:11">
      <c r="A474" s="14" t="s">
        <v>456</v>
      </c>
      <c r="B474" s="14" t="s">
        <v>603</v>
      </c>
      <c r="C474" s="15">
        <v>9029</v>
      </c>
      <c r="D474" s="138" t="s">
        <v>617</v>
      </c>
      <c r="E474" s="66">
        <v>10</v>
      </c>
      <c r="F474" s="16"/>
      <c r="H474" s="25"/>
      <c r="I474" s="25"/>
      <c r="J474" s="162"/>
      <c r="K474" s="22"/>
    </row>
    <row r="475" spans="1:11">
      <c r="A475" s="14" t="s">
        <v>456</v>
      </c>
      <c r="B475" s="14" t="s">
        <v>457</v>
      </c>
      <c r="C475" s="15">
        <v>9014</v>
      </c>
      <c r="D475" s="192" t="s">
        <v>615</v>
      </c>
      <c r="E475" s="66">
        <v>150</v>
      </c>
      <c r="F475" s="16"/>
      <c r="H475" s="25"/>
      <c r="I475" s="25"/>
      <c r="J475" s="162"/>
      <c r="K475" s="22"/>
    </row>
    <row r="476" spans="1:11">
      <c r="A476" s="14" t="s">
        <v>456</v>
      </c>
      <c r="B476" s="14" t="s">
        <v>458</v>
      </c>
      <c r="C476" s="15">
        <v>9925</v>
      </c>
      <c r="D476" s="192" t="s">
        <v>615</v>
      </c>
      <c r="E476" s="66">
        <v>100</v>
      </c>
      <c r="F476" s="16"/>
      <c r="H476" s="25"/>
      <c r="I476" s="25"/>
      <c r="J476" s="162"/>
      <c r="K476" s="22"/>
    </row>
    <row r="477" spans="1:11">
      <c r="A477" s="14" t="s">
        <v>456</v>
      </c>
      <c r="B477" s="14" t="s">
        <v>459</v>
      </c>
      <c r="C477" s="15">
        <v>9136</v>
      </c>
      <c r="D477" s="192" t="s">
        <v>615</v>
      </c>
      <c r="E477" s="66">
        <v>100</v>
      </c>
      <c r="F477" s="16"/>
      <c r="H477" s="25"/>
      <c r="I477" s="25"/>
      <c r="J477" s="162"/>
      <c r="K477" s="22"/>
    </row>
    <row r="478" spans="1:11">
      <c r="A478" s="14" t="s">
        <v>456</v>
      </c>
      <c r="B478" s="14" t="s">
        <v>604</v>
      </c>
      <c r="C478" s="15">
        <v>9026</v>
      </c>
      <c r="D478" s="138" t="s">
        <v>617</v>
      </c>
      <c r="E478" s="66">
        <v>10</v>
      </c>
      <c r="F478" s="16"/>
      <c r="H478" s="25"/>
      <c r="I478" s="25"/>
      <c r="J478" s="162"/>
      <c r="K478" s="22"/>
    </row>
    <row r="479" spans="1:11">
      <c r="A479" s="14" t="s">
        <v>456</v>
      </c>
      <c r="B479" s="14" t="s">
        <v>460</v>
      </c>
      <c r="C479" s="15">
        <v>9122</v>
      </c>
      <c r="D479" s="192" t="s">
        <v>615</v>
      </c>
      <c r="E479" s="66">
        <v>100</v>
      </c>
      <c r="F479" s="16"/>
      <c r="H479" s="25"/>
      <c r="I479" s="25"/>
      <c r="J479" s="162"/>
      <c r="K479" s="22"/>
    </row>
    <row r="480" spans="1:11">
      <c r="A480" s="14" t="s">
        <v>456</v>
      </c>
      <c r="B480" s="14" t="s">
        <v>461</v>
      </c>
      <c r="C480" s="15">
        <v>9124</v>
      </c>
      <c r="D480" s="138" t="s">
        <v>617</v>
      </c>
      <c r="E480" s="66">
        <v>30</v>
      </c>
      <c r="F480" s="16"/>
      <c r="H480" s="25"/>
      <c r="I480" s="25"/>
      <c r="J480" s="162"/>
      <c r="K480" s="22"/>
    </row>
    <row r="481" spans="1:11">
      <c r="A481" s="14" t="s">
        <v>456</v>
      </c>
      <c r="B481" s="14" t="s">
        <v>461</v>
      </c>
      <c r="C481" s="15">
        <v>9130</v>
      </c>
      <c r="D481" s="192" t="s">
        <v>615</v>
      </c>
      <c r="E481" s="66">
        <v>60</v>
      </c>
      <c r="F481" s="16"/>
      <c r="H481" s="25"/>
      <c r="I481" s="25"/>
      <c r="J481" s="162"/>
      <c r="K481" s="22"/>
    </row>
    <row r="482" spans="1:11" ht="15">
      <c r="A482" s="14" t="s">
        <v>456</v>
      </c>
      <c r="B482" s="14" t="s">
        <v>462</v>
      </c>
      <c r="C482" s="15">
        <v>9136</v>
      </c>
      <c r="D482" s="192" t="s">
        <v>615</v>
      </c>
      <c r="E482" s="66">
        <v>30</v>
      </c>
      <c r="F482" s="16"/>
      <c r="H482" s="25"/>
      <c r="I482" s="193"/>
      <c r="J482" s="162"/>
      <c r="K482" s="194"/>
    </row>
    <row r="483" spans="1:11">
      <c r="A483" s="14" t="s">
        <v>456</v>
      </c>
      <c r="B483" s="14" t="s">
        <v>463</v>
      </c>
      <c r="C483" s="15">
        <v>9123</v>
      </c>
      <c r="D483" s="192" t="s">
        <v>615</v>
      </c>
      <c r="E483" s="66">
        <v>30</v>
      </c>
      <c r="F483" s="16"/>
      <c r="H483" s="25"/>
      <c r="I483" s="25"/>
      <c r="J483" s="162"/>
      <c r="K483" s="22"/>
    </row>
    <row r="484" spans="1:11">
      <c r="A484" s="14" t="s">
        <v>456</v>
      </c>
      <c r="B484" s="14" t="s">
        <v>464</v>
      </c>
      <c r="C484" s="15">
        <v>9128</v>
      </c>
      <c r="D484" s="192" t="s">
        <v>615</v>
      </c>
      <c r="E484" s="66">
        <v>60</v>
      </c>
      <c r="F484" s="16"/>
      <c r="H484" s="25"/>
      <c r="I484" s="25"/>
      <c r="J484" s="162"/>
      <c r="K484" s="22"/>
    </row>
    <row r="485" spans="1:11">
      <c r="A485" s="14" t="s">
        <v>456</v>
      </c>
      <c r="B485" s="14" t="s">
        <v>465</v>
      </c>
      <c r="C485" s="15">
        <v>9029</v>
      </c>
      <c r="D485" s="192" t="s">
        <v>615</v>
      </c>
      <c r="E485" s="66">
        <v>20</v>
      </c>
      <c r="F485" s="16"/>
      <c r="H485" s="25"/>
      <c r="I485" s="25"/>
      <c r="J485" s="162"/>
      <c r="K485" s="22"/>
    </row>
    <row r="486" spans="1:11">
      <c r="A486" s="14" t="s">
        <v>456</v>
      </c>
      <c r="B486" s="14" t="s">
        <v>466</v>
      </c>
      <c r="C486" s="15">
        <v>9029</v>
      </c>
      <c r="D486" s="192" t="s">
        <v>615</v>
      </c>
      <c r="E486" s="66">
        <v>50</v>
      </c>
      <c r="F486" s="16"/>
      <c r="H486" s="25"/>
      <c r="I486" s="25"/>
      <c r="J486" s="162"/>
      <c r="K486" s="22"/>
    </row>
    <row r="487" spans="1:11">
      <c r="A487" s="14" t="s">
        <v>456</v>
      </c>
      <c r="B487" s="14" t="s">
        <v>467</v>
      </c>
      <c r="C487" s="15">
        <v>9327</v>
      </c>
      <c r="D487" s="192" t="s">
        <v>615</v>
      </c>
      <c r="E487" s="66">
        <v>40</v>
      </c>
      <c r="F487" s="16"/>
      <c r="H487" s="25"/>
      <c r="I487" s="25"/>
      <c r="J487" s="162"/>
      <c r="K487" s="22"/>
    </row>
    <row r="488" spans="1:11" ht="15">
      <c r="A488" s="14" t="s">
        <v>456</v>
      </c>
      <c r="B488" s="14" t="s">
        <v>468</v>
      </c>
      <c r="C488" s="15">
        <v>9122</v>
      </c>
      <c r="D488" s="192" t="s">
        <v>615</v>
      </c>
      <c r="E488" s="66">
        <v>20</v>
      </c>
      <c r="F488" s="16"/>
      <c r="H488" s="25"/>
      <c r="I488" s="193"/>
      <c r="J488" s="162"/>
      <c r="K488" s="194"/>
    </row>
    <row r="489" spans="1:11">
      <c r="A489" s="14" t="s">
        <v>456</v>
      </c>
      <c r="B489" s="14" t="s">
        <v>469</v>
      </c>
      <c r="C489" s="15">
        <v>9131</v>
      </c>
      <c r="D489" s="192" t="s">
        <v>615</v>
      </c>
      <c r="E489" s="66">
        <v>30</v>
      </c>
      <c r="F489" s="16"/>
      <c r="H489" s="161"/>
      <c r="I489" s="161"/>
      <c r="J489" s="161"/>
      <c r="K489" s="161"/>
    </row>
    <row r="490" spans="1:11">
      <c r="A490" s="14" t="s">
        <v>456</v>
      </c>
      <c r="B490" s="14" t="s">
        <v>470</v>
      </c>
      <c r="C490" s="15">
        <v>9123</v>
      </c>
      <c r="D490" s="192" t="s">
        <v>615</v>
      </c>
      <c r="E490" s="66">
        <v>20</v>
      </c>
      <c r="F490" s="16"/>
      <c r="H490" s="161"/>
      <c r="I490" s="161"/>
      <c r="J490" s="161"/>
      <c r="K490" s="161"/>
    </row>
    <row r="491" spans="1:11">
      <c r="A491" s="14" t="s">
        <v>456</v>
      </c>
      <c r="B491" s="14" t="s">
        <v>605</v>
      </c>
      <c r="C491" s="15">
        <v>9124</v>
      </c>
      <c r="D491" s="138" t="s">
        <v>617</v>
      </c>
      <c r="E491" s="66">
        <v>80</v>
      </c>
      <c r="F491" s="16"/>
      <c r="H491" s="161"/>
      <c r="I491" s="161"/>
      <c r="J491" s="161"/>
      <c r="K491" s="161"/>
    </row>
    <row r="492" spans="1:11">
      <c r="A492" s="14" t="s">
        <v>456</v>
      </c>
      <c r="B492" s="14" t="s">
        <v>471</v>
      </c>
      <c r="C492" s="15">
        <v>9131</v>
      </c>
      <c r="D492" s="192" t="s">
        <v>615</v>
      </c>
      <c r="E492" s="66">
        <v>80</v>
      </c>
      <c r="F492" s="16"/>
      <c r="H492" s="161"/>
      <c r="I492" s="161"/>
      <c r="J492" s="161"/>
      <c r="K492" s="161"/>
    </row>
    <row r="493" spans="1:11">
      <c r="A493" s="14" t="s">
        <v>456</v>
      </c>
      <c r="B493" s="14" t="s">
        <v>471</v>
      </c>
      <c r="C493" s="15">
        <v>9127</v>
      </c>
      <c r="D493" s="192" t="s">
        <v>615</v>
      </c>
      <c r="E493" s="66">
        <v>20</v>
      </c>
      <c r="F493" s="16"/>
    </row>
    <row r="494" spans="1:11">
      <c r="A494" s="14" t="s">
        <v>456</v>
      </c>
      <c r="B494" s="14" t="s">
        <v>472</v>
      </c>
      <c r="C494" s="15">
        <v>9128</v>
      </c>
      <c r="D494" s="192" t="s">
        <v>615</v>
      </c>
      <c r="E494" s="66">
        <v>20</v>
      </c>
      <c r="F494" s="16"/>
    </row>
    <row r="495" spans="1:11">
      <c r="A495" s="14" t="s">
        <v>456</v>
      </c>
      <c r="B495" s="14" t="s">
        <v>473</v>
      </c>
      <c r="C495" s="15">
        <v>9120</v>
      </c>
      <c r="D495" s="192" t="s">
        <v>615</v>
      </c>
      <c r="E495" s="66">
        <v>50</v>
      </c>
      <c r="F495" s="16"/>
    </row>
    <row r="496" spans="1:11" ht="15">
      <c r="A496" s="14" t="s">
        <v>456</v>
      </c>
      <c r="B496" s="188" t="s">
        <v>33</v>
      </c>
      <c r="C496" s="15" t="s">
        <v>205</v>
      </c>
      <c r="D496" s="138"/>
      <c r="E496" s="330"/>
      <c r="F496" s="189">
        <v>9671.2999999999993</v>
      </c>
    </row>
    <row r="497" spans="1:10">
      <c r="A497" s="14" t="s">
        <v>474</v>
      </c>
      <c r="B497" s="14" t="s">
        <v>276</v>
      </c>
      <c r="C497" s="15" t="s">
        <v>205</v>
      </c>
      <c r="D497" s="138" t="s">
        <v>618</v>
      </c>
      <c r="E497" s="66">
        <v>25</v>
      </c>
      <c r="F497" s="16"/>
    </row>
    <row r="498" spans="1:10">
      <c r="A498" s="14" t="s">
        <v>474</v>
      </c>
      <c r="B498" s="14" t="s">
        <v>606</v>
      </c>
      <c r="C498" s="15">
        <v>9124</v>
      </c>
      <c r="D498" s="138" t="s">
        <v>617</v>
      </c>
      <c r="E498" s="66">
        <v>40</v>
      </c>
      <c r="F498" s="16"/>
    </row>
    <row r="499" spans="1:10">
      <c r="A499" s="14" t="s">
        <v>474</v>
      </c>
      <c r="B499" s="14" t="s">
        <v>475</v>
      </c>
      <c r="C499" s="15">
        <v>9028</v>
      </c>
      <c r="D499" s="192" t="s">
        <v>615</v>
      </c>
      <c r="E499" s="66">
        <v>70</v>
      </c>
      <c r="F499" s="16"/>
      <c r="G499" s="14"/>
      <c r="H499" s="14"/>
      <c r="I499" s="15"/>
      <c r="J499" s="16"/>
    </row>
    <row r="500" spans="1:10">
      <c r="A500" s="14" t="s">
        <v>474</v>
      </c>
      <c r="B500" s="14" t="s">
        <v>475</v>
      </c>
      <c r="C500" s="15">
        <v>9028</v>
      </c>
      <c r="D500" s="138" t="s">
        <v>617</v>
      </c>
      <c r="E500" s="66">
        <v>30</v>
      </c>
      <c r="F500" s="16"/>
      <c r="G500" s="14"/>
      <c r="H500" s="14"/>
      <c r="I500" s="15"/>
      <c r="J500" s="16"/>
    </row>
    <row r="501" spans="1:10">
      <c r="A501" s="14"/>
      <c r="B501" s="14"/>
      <c r="C501" s="15"/>
      <c r="D501" s="138"/>
      <c r="E501" s="66"/>
      <c r="F501" s="16"/>
      <c r="G501" s="14"/>
      <c r="H501" s="14"/>
      <c r="I501" s="15"/>
      <c r="J501" s="16"/>
    </row>
    <row r="502" spans="1:10">
      <c r="A502" s="14" t="s">
        <v>474</v>
      </c>
      <c r="B502" s="14" t="s">
        <v>607</v>
      </c>
      <c r="C502" s="15">
        <v>9123</v>
      </c>
      <c r="D502" s="138" t="s">
        <v>617</v>
      </c>
      <c r="E502" s="66">
        <v>25</v>
      </c>
      <c r="F502" s="16"/>
      <c r="G502" s="164"/>
      <c r="H502" s="164"/>
      <c r="I502" s="165"/>
      <c r="J502" s="166"/>
    </row>
    <row r="503" spans="1:10" ht="15">
      <c r="A503" s="14" t="s">
        <v>474</v>
      </c>
      <c r="B503" s="188" t="s">
        <v>270</v>
      </c>
      <c r="C503" s="15" t="s">
        <v>205</v>
      </c>
      <c r="D503" s="138"/>
      <c r="E503" s="330"/>
      <c r="F503" s="189">
        <v>200</v>
      </c>
      <c r="H503" s="159">
        <f>F496+E497+E498+E499+E500+E502</f>
        <v>9861.2999999999993</v>
      </c>
      <c r="J503" s="159">
        <f>H503-9867.71</f>
        <v>-6.4099999999998545</v>
      </c>
    </row>
    <row r="504" spans="1:10" ht="15">
      <c r="A504" s="14" t="s">
        <v>474</v>
      </c>
      <c r="B504" s="188" t="s">
        <v>33</v>
      </c>
      <c r="C504" s="15" t="s">
        <v>205</v>
      </c>
      <c r="D504" s="189"/>
      <c r="E504" s="330"/>
      <c r="F504" s="189">
        <v>9861.2999999999993</v>
      </c>
    </row>
    <row r="505" spans="1:10">
      <c r="A505" s="14" t="s">
        <v>744</v>
      </c>
      <c r="B505" s="14" t="s">
        <v>745</v>
      </c>
      <c r="C505" s="15">
        <v>9327</v>
      </c>
      <c r="D505" s="138" t="s">
        <v>617</v>
      </c>
      <c r="E505" s="66">
        <v>60</v>
      </c>
    </row>
    <row r="506" spans="1:10">
      <c r="A506" s="14" t="s">
        <v>744</v>
      </c>
      <c r="B506" s="14" t="s">
        <v>746</v>
      </c>
      <c r="C506" s="15">
        <v>9773</v>
      </c>
      <c r="D506" s="138" t="s">
        <v>616</v>
      </c>
      <c r="E506" s="66">
        <v>50</v>
      </c>
    </row>
    <row r="507" spans="1:10">
      <c r="A507" s="14" t="s">
        <v>744</v>
      </c>
      <c r="B507" s="14" t="s">
        <v>747</v>
      </c>
      <c r="C507" s="15">
        <v>9953</v>
      </c>
      <c r="D507" s="138" t="s">
        <v>616</v>
      </c>
      <c r="E507" s="66">
        <v>50</v>
      </c>
    </row>
    <row r="508" spans="1:10">
      <c r="A508" s="14" t="s">
        <v>744</v>
      </c>
      <c r="B508" s="14" t="s">
        <v>748</v>
      </c>
      <c r="C508" s="15">
        <v>9028</v>
      </c>
      <c r="D508" s="167" t="s">
        <v>16</v>
      </c>
      <c r="E508" s="66">
        <v>125</v>
      </c>
      <c r="G508" s="69" t="s">
        <v>807</v>
      </c>
    </row>
    <row r="509" spans="1:10" ht="15">
      <c r="A509" s="14" t="s">
        <v>744</v>
      </c>
      <c r="B509" s="188" t="s">
        <v>33</v>
      </c>
      <c r="C509" s="15" t="s">
        <v>205</v>
      </c>
      <c r="D509" s="189"/>
      <c r="E509" s="330"/>
      <c r="F509" s="189">
        <v>10146.299999999999</v>
      </c>
      <c r="G509" s="159"/>
    </row>
    <row r="510" spans="1:10">
      <c r="A510" s="14" t="s">
        <v>749</v>
      </c>
      <c r="B510" s="14" t="s">
        <v>750</v>
      </c>
      <c r="C510" s="15">
        <v>9122</v>
      </c>
      <c r="D510" s="167" t="s">
        <v>16</v>
      </c>
      <c r="E510" s="66">
        <v>40</v>
      </c>
      <c r="G510" s="69" t="s">
        <v>163</v>
      </c>
    </row>
    <row r="511" spans="1:10" ht="15">
      <c r="A511" s="14" t="s">
        <v>749</v>
      </c>
      <c r="B511" s="188" t="s">
        <v>33</v>
      </c>
      <c r="C511" s="15" t="s">
        <v>205</v>
      </c>
      <c r="D511" s="189"/>
      <c r="E511" s="330"/>
      <c r="F511" s="189">
        <v>10186.299999999999</v>
      </c>
    </row>
    <row r="512" spans="1:10">
      <c r="A512" s="14" t="s">
        <v>751</v>
      </c>
      <c r="B512" s="14" t="s">
        <v>752</v>
      </c>
      <c r="C512" s="15">
        <v>9779</v>
      </c>
      <c r="D512" s="138" t="s">
        <v>16</v>
      </c>
      <c r="E512" s="66">
        <f>454.69-E513</f>
        <v>359.69</v>
      </c>
      <c r="G512" s="69" t="s">
        <v>787</v>
      </c>
    </row>
    <row r="513" spans="1:7">
      <c r="A513" s="14" t="s">
        <v>751</v>
      </c>
      <c r="B513" s="14" t="s">
        <v>752</v>
      </c>
      <c r="C513" s="15">
        <v>9779</v>
      </c>
      <c r="D513" s="138" t="s">
        <v>16</v>
      </c>
      <c r="E513" s="66">
        <v>95</v>
      </c>
    </row>
    <row r="514" spans="1:7" ht="15">
      <c r="A514" s="14" t="s">
        <v>751</v>
      </c>
      <c r="B514" s="188" t="s">
        <v>33</v>
      </c>
      <c r="C514" s="15" t="s">
        <v>205</v>
      </c>
      <c r="D514" s="189"/>
      <c r="E514" s="330"/>
      <c r="F514" s="189">
        <v>10640.99</v>
      </c>
    </row>
    <row r="515" spans="1:7">
      <c r="A515" s="14" t="s">
        <v>753</v>
      </c>
      <c r="B515" s="14" t="s">
        <v>650</v>
      </c>
      <c r="C515" s="15">
        <v>9127</v>
      </c>
      <c r="D515" s="139" t="s">
        <v>786</v>
      </c>
      <c r="E515" s="66">
        <v>50</v>
      </c>
    </row>
    <row r="516" spans="1:7">
      <c r="A516" s="14" t="s">
        <v>753</v>
      </c>
      <c r="B516" s="14" t="s">
        <v>656</v>
      </c>
      <c r="C516" s="15">
        <v>9129</v>
      </c>
      <c r="D516" s="139" t="s">
        <v>786</v>
      </c>
      <c r="E516" s="66">
        <v>200</v>
      </c>
    </row>
    <row r="517" spans="1:7">
      <c r="A517" s="14" t="s">
        <v>753</v>
      </c>
      <c r="B517" s="14" t="s">
        <v>645</v>
      </c>
      <c r="C517" s="15">
        <v>9953</v>
      </c>
      <c r="D517" s="139" t="s">
        <v>786</v>
      </c>
      <c r="E517" s="66">
        <v>100</v>
      </c>
    </row>
    <row r="518" spans="1:7">
      <c r="A518" s="14" t="s">
        <v>753</v>
      </c>
      <c r="B518" s="14" t="s">
        <v>663</v>
      </c>
      <c r="C518" s="15">
        <v>9128</v>
      </c>
      <c r="D518" s="139" t="s">
        <v>786</v>
      </c>
      <c r="E518" s="66">
        <v>50</v>
      </c>
    </row>
    <row r="519" spans="1:7">
      <c r="A519" s="14" t="s">
        <v>753</v>
      </c>
      <c r="B519" s="14" t="s">
        <v>661</v>
      </c>
      <c r="C519" s="15">
        <v>9121</v>
      </c>
      <c r="D519" s="139" t="s">
        <v>786</v>
      </c>
      <c r="E519" s="66">
        <v>100</v>
      </c>
    </row>
    <row r="520" spans="1:7">
      <c r="A520" s="14" t="s">
        <v>753</v>
      </c>
      <c r="B520" s="14" t="s">
        <v>640</v>
      </c>
      <c r="C520" s="15">
        <v>9014</v>
      </c>
      <c r="D520" s="139" t="s">
        <v>786</v>
      </c>
      <c r="E520" s="66">
        <v>50</v>
      </c>
    </row>
    <row r="521" spans="1:7">
      <c r="A521" s="14" t="s">
        <v>753</v>
      </c>
      <c r="B521" s="14" t="s">
        <v>652</v>
      </c>
      <c r="C521" s="15">
        <v>9128</v>
      </c>
      <c r="D521" s="139" t="s">
        <v>786</v>
      </c>
      <c r="E521" s="66">
        <v>100</v>
      </c>
    </row>
    <row r="522" spans="1:7">
      <c r="A522" s="14" t="s">
        <v>753</v>
      </c>
      <c r="B522" s="14" t="s">
        <v>647</v>
      </c>
      <c r="C522" s="15">
        <v>9136</v>
      </c>
      <c r="D522" s="139" t="s">
        <v>786</v>
      </c>
      <c r="E522" s="66">
        <v>50</v>
      </c>
    </row>
    <row r="523" spans="1:7">
      <c r="A523" s="14" t="s">
        <v>753</v>
      </c>
      <c r="B523" s="14" t="s">
        <v>754</v>
      </c>
      <c r="C523" s="15">
        <v>9136</v>
      </c>
      <c r="D523" s="139" t="s">
        <v>786</v>
      </c>
      <c r="E523" s="66">
        <v>100</v>
      </c>
    </row>
    <row r="524" spans="1:7" ht="15">
      <c r="A524" s="14" t="s">
        <v>753</v>
      </c>
      <c r="B524" s="188" t="s">
        <v>33</v>
      </c>
      <c r="C524" s="15" t="s">
        <v>205</v>
      </c>
      <c r="D524" s="189"/>
      <c r="E524" s="330"/>
      <c r="F524" s="189">
        <v>11440.99</v>
      </c>
    </row>
    <row r="525" spans="1:7">
      <c r="A525" s="14" t="s">
        <v>755</v>
      </c>
      <c r="B525" s="14" t="s">
        <v>756</v>
      </c>
      <c r="C525" s="15">
        <v>9126</v>
      </c>
      <c r="D525" s="168" t="s">
        <v>16</v>
      </c>
      <c r="E525" s="66">
        <v>454.69</v>
      </c>
      <c r="G525" s="69" t="s">
        <v>788</v>
      </c>
    </row>
    <row r="526" spans="1:7">
      <c r="A526" s="14" t="s">
        <v>755</v>
      </c>
      <c r="B526" s="14" t="s">
        <v>757</v>
      </c>
      <c r="C526" s="15">
        <v>9121</v>
      </c>
      <c r="D526" s="168" t="s">
        <v>16</v>
      </c>
      <c r="E526" s="66">
        <v>60</v>
      </c>
      <c r="G526" s="69" t="s">
        <v>127</v>
      </c>
    </row>
    <row r="527" spans="1:7">
      <c r="A527" s="14" t="s">
        <v>755</v>
      </c>
      <c r="B527" s="14" t="s">
        <v>668</v>
      </c>
      <c r="C527" s="15">
        <v>9125</v>
      </c>
      <c r="D527" s="168" t="s">
        <v>786</v>
      </c>
      <c r="E527" s="66">
        <v>150</v>
      </c>
    </row>
    <row r="528" spans="1:7" ht="15">
      <c r="A528" s="14" t="s">
        <v>755</v>
      </c>
      <c r="B528" s="188" t="s">
        <v>33</v>
      </c>
      <c r="C528" s="15" t="s">
        <v>205</v>
      </c>
      <c r="D528" s="189"/>
      <c r="E528" s="330"/>
      <c r="F528" s="189">
        <v>12105.68</v>
      </c>
    </row>
    <row r="529" spans="1:6">
      <c r="A529" s="14" t="s">
        <v>758</v>
      </c>
      <c r="B529" s="14" t="s">
        <v>681</v>
      </c>
      <c r="C529" s="15">
        <v>9121</v>
      </c>
      <c r="D529" s="139" t="s">
        <v>786</v>
      </c>
      <c r="E529" s="66">
        <v>50</v>
      </c>
    </row>
    <row r="530" spans="1:6">
      <c r="A530" s="14" t="s">
        <v>758</v>
      </c>
      <c r="B530" s="14" t="s">
        <v>759</v>
      </c>
      <c r="C530" s="15">
        <v>9128</v>
      </c>
      <c r="D530" s="139" t="s">
        <v>786</v>
      </c>
      <c r="E530" s="66">
        <v>50</v>
      </c>
    </row>
    <row r="531" spans="1:6">
      <c r="A531" s="14" t="s">
        <v>758</v>
      </c>
      <c r="B531" s="14" t="s">
        <v>675</v>
      </c>
      <c r="C531" s="15">
        <v>9779</v>
      </c>
      <c r="D531" s="139" t="s">
        <v>786</v>
      </c>
      <c r="E531" s="66">
        <v>150</v>
      </c>
    </row>
    <row r="532" spans="1:6">
      <c r="A532" s="14" t="s">
        <v>758</v>
      </c>
      <c r="B532" s="14" t="s">
        <v>679</v>
      </c>
      <c r="C532" s="15">
        <v>9014</v>
      </c>
      <c r="D532" s="139" t="s">
        <v>786</v>
      </c>
      <c r="E532" s="66">
        <v>100</v>
      </c>
    </row>
    <row r="533" spans="1:6" ht="15">
      <c r="A533" s="14" t="s">
        <v>758</v>
      </c>
      <c r="B533" s="188" t="s">
        <v>33</v>
      </c>
      <c r="C533" s="15" t="s">
        <v>205</v>
      </c>
      <c r="D533" s="212"/>
      <c r="E533" s="330"/>
      <c r="F533" s="189">
        <v>12455.68</v>
      </c>
    </row>
    <row r="534" spans="1:6">
      <c r="A534" s="14" t="s">
        <v>760</v>
      </c>
      <c r="B534" s="14" t="s">
        <v>691</v>
      </c>
      <c r="C534" s="15">
        <v>9127</v>
      </c>
      <c r="D534" s="139" t="s">
        <v>786</v>
      </c>
      <c r="E534" s="66">
        <v>50</v>
      </c>
    </row>
    <row r="535" spans="1:6">
      <c r="A535" s="14" t="s">
        <v>760</v>
      </c>
      <c r="B535" s="14" t="s">
        <v>761</v>
      </c>
      <c r="C535" s="15">
        <v>9123</v>
      </c>
      <c r="D535" s="139" t="s">
        <v>786</v>
      </c>
      <c r="E535" s="66">
        <v>50</v>
      </c>
    </row>
    <row r="536" spans="1:6">
      <c r="A536" s="14" t="s">
        <v>760</v>
      </c>
      <c r="B536" s="14" t="s">
        <v>697</v>
      </c>
      <c r="C536" s="15">
        <v>9779</v>
      </c>
      <c r="D536" s="139" t="s">
        <v>786</v>
      </c>
      <c r="E536" s="66">
        <v>100</v>
      </c>
    </row>
    <row r="537" spans="1:6">
      <c r="A537" s="14" t="s">
        <v>760</v>
      </c>
      <c r="B537" s="14" t="s">
        <v>685</v>
      </c>
      <c r="C537" s="15">
        <v>9026</v>
      </c>
      <c r="D537" s="139" t="s">
        <v>786</v>
      </c>
      <c r="E537" s="66">
        <v>150</v>
      </c>
    </row>
    <row r="538" spans="1:6">
      <c r="A538" s="14" t="s">
        <v>760</v>
      </c>
      <c r="B538" s="14" t="s">
        <v>725</v>
      </c>
      <c r="C538" s="15">
        <v>9129</v>
      </c>
      <c r="D538" s="139" t="s">
        <v>786</v>
      </c>
      <c r="E538" s="66">
        <v>150</v>
      </c>
    </row>
    <row r="539" spans="1:6">
      <c r="A539" s="14" t="s">
        <v>760</v>
      </c>
      <c r="B539" s="14" t="s">
        <v>693</v>
      </c>
      <c r="C539" s="15">
        <v>9132</v>
      </c>
      <c r="D539" s="139" t="s">
        <v>786</v>
      </c>
      <c r="E539" s="66">
        <v>50</v>
      </c>
    </row>
    <row r="540" spans="1:6" ht="15">
      <c r="A540" s="14" t="s">
        <v>760</v>
      </c>
      <c r="B540" s="188" t="s">
        <v>33</v>
      </c>
      <c r="C540" s="15" t="s">
        <v>205</v>
      </c>
      <c r="D540" s="212"/>
      <c r="E540" s="330"/>
      <c r="F540" s="189">
        <v>13005.68</v>
      </c>
    </row>
    <row r="541" spans="1:6">
      <c r="A541" s="14" t="s">
        <v>762</v>
      </c>
      <c r="B541" s="14" t="s">
        <v>708</v>
      </c>
      <c r="C541" s="15">
        <v>9126</v>
      </c>
      <c r="D541" s="139" t="s">
        <v>786</v>
      </c>
      <c r="E541" s="66">
        <v>50</v>
      </c>
    </row>
    <row r="542" spans="1:6">
      <c r="A542" s="14" t="s">
        <v>762</v>
      </c>
      <c r="B542" s="14" t="s">
        <v>705</v>
      </c>
      <c r="C542" s="15">
        <v>9136</v>
      </c>
      <c r="D542" s="139" t="s">
        <v>786</v>
      </c>
      <c r="E542" s="66">
        <v>50</v>
      </c>
    </row>
    <row r="543" spans="1:6">
      <c r="A543" s="14" t="s">
        <v>762</v>
      </c>
      <c r="B543" s="14" t="s">
        <v>703</v>
      </c>
      <c r="C543" s="15">
        <v>9953</v>
      </c>
      <c r="D543" s="139" t="s">
        <v>786</v>
      </c>
      <c r="E543" s="66">
        <v>50</v>
      </c>
    </row>
    <row r="544" spans="1:6">
      <c r="A544" s="14" t="s">
        <v>762</v>
      </c>
      <c r="B544" s="14" t="s">
        <v>701</v>
      </c>
      <c r="C544" s="15">
        <v>9121</v>
      </c>
      <c r="D544" s="139" t="s">
        <v>786</v>
      </c>
      <c r="E544" s="66">
        <v>50</v>
      </c>
    </row>
    <row r="545" spans="1:7" ht="15">
      <c r="A545" s="14" t="s">
        <v>762</v>
      </c>
      <c r="B545" s="188" t="s">
        <v>33</v>
      </c>
      <c r="C545" s="15" t="s">
        <v>205</v>
      </c>
      <c r="D545" s="189"/>
      <c r="E545" s="330"/>
      <c r="F545" s="189">
        <v>13205.68</v>
      </c>
    </row>
    <row r="546" spans="1:7">
      <c r="A546" s="14" t="s">
        <v>763</v>
      </c>
      <c r="B546" s="14" t="s">
        <v>12</v>
      </c>
      <c r="C546" s="15" t="s">
        <v>205</v>
      </c>
      <c r="D546" s="169" t="s">
        <v>808</v>
      </c>
      <c r="E546" s="323">
        <v>-1022.54</v>
      </c>
    </row>
    <row r="547" spans="1:7">
      <c r="A547" s="14" t="s">
        <v>763</v>
      </c>
      <c r="B547" s="14" t="s">
        <v>12</v>
      </c>
      <c r="C547" s="15" t="s">
        <v>205</v>
      </c>
      <c r="D547" s="169" t="s">
        <v>809</v>
      </c>
      <c r="E547" s="323">
        <v>-872.9</v>
      </c>
    </row>
    <row r="548" spans="1:7">
      <c r="A548" s="14" t="s">
        <v>763</v>
      </c>
      <c r="B548" s="14" t="s">
        <v>721</v>
      </c>
      <c r="C548" s="15">
        <v>9125</v>
      </c>
      <c r="D548" s="139" t="s">
        <v>786</v>
      </c>
      <c r="E548" s="66">
        <v>150</v>
      </c>
    </row>
    <row r="549" spans="1:7">
      <c r="A549" s="14" t="s">
        <v>763</v>
      </c>
      <c r="B549" s="14" t="s">
        <v>716</v>
      </c>
      <c r="C549" s="15">
        <v>9128</v>
      </c>
      <c r="D549" s="168" t="s">
        <v>16</v>
      </c>
      <c r="E549" s="66">
        <v>720</v>
      </c>
      <c r="G549" s="69" t="s">
        <v>789</v>
      </c>
    </row>
    <row r="550" spans="1:7">
      <c r="A550" s="14" t="s">
        <v>763</v>
      </c>
      <c r="B550" s="14" t="s">
        <v>716</v>
      </c>
      <c r="C550" s="15">
        <v>9132</v>
      </c>
      <c r="D550" s="139" t="s">
        <v>786</v>
      </c>
      <c r="E550" s="66">
        <v>150</v>
      </c>
    </row>
    <row r="551" spans="1:7">
      <c r="A551" s="14" t="s">
        <v>763</v>
      </c>
      <c r="B551" s="14" t="s">
        <v>764</v>
      </c>
      <c r="C551" s="15">
        <v>9120</v>
      </c>
      <c r="D551" s="168" t="s">
        <v>16</v>
      </c>
      <c r="E551" s="66">
        <v>454.69</v>
      </c>
      <c r="G551" s="69" t="s">
        <v>790</v>
      </c>
    </row>
    <row r="552" spans="1:7">
      <c r="A552" s="14" t="s">
        <v>763</v>
      </c>
      <c r="B552" s="14" t="s">
        <v>712</v>
      </c>
      <c r="C552" s="15">
        <v>9120</v>
      </c>
      <c r="D552" s="139" t="s">
        <v>786</v>
      </c>
      <c r="E552" s="66">
        <v>150</v>
      </c>
    </row>
    <row r="553" spans="1:7">
      <c r="A553" s="14" t="s">
        <v>763</v>
      </c>
      <c r="B553" s="14" t="s">
        <v>765</v>
      </c>
      <c r="C553" s="15">
        <v>9128</v>
      </c>
      <c r="D553" s="168" t="s">
        <v>16</v>
      </c>
      <c r="E553" s="66">
        <v>360</v>
      </c>
      <c r="G553" s="69" t="s">
        <v>791</v>
      </c>
    </row>
    <row r="554" spans="1:7">
      <c r="A554" s="14" t="s">
        <v>763</v>
      </c>
      <c r="B554" s="14" t="s">
        <v>765</v>
      </c>
      <c r="C554" s="15">
        <v>9128</v>
      </c>
      <c r="D554" s="168" t="s">
        <v>16</v>
      </c>
      <c r="E554" s="66">
        <v>360</v>
      </c>
      <c r="G554" s="69" t="s">
        <v>792</v>
      </c>
    </row>
    <row r="555" spans="1:7">
      <c r="A555" s="14" t="s">
        <v>763</v>
      </c>
      <c r="B555" s="14" t="s">
        <v>727</v>
      </c>
      <c r="C555" s="15">
        <v>9129</v>
      </c>
      <c r="D555" s="139" t="s">
        <v>786</v>
      </c>
      <c r="E555" s="66">
        <v>100</v>
      </c>
    </row>
    <row r="556" spans="1:7">
      <c r="A556" s="14" t="s">
        <v>763</v>
      </c>
      <c r="B556" s="14" t="s">
        <v>766</v>
      </c>
      <c r="C556" s="15">
        <v>9327</v>
      </c>
      <c r="D556" s="168" t="s">
        <v>16</v>
      </c>
      <c r="E556" s="66">
        <v>720</v>
      </c>
      <c r="G556" s="69" t="s">
        <v>793</v>
      </c>
    </row>
    <row r="557" spans="1:7">
      <c r="A557" s="14" t="s">
        <v>763</v>
      </c>
      <c r="B557" s="14" t="s">
        <v>767</v>
      </c>
      <c r="C557" s="15">
        <v>9126</v>
      </c>
      <c r="D557" s="168" t="s">
        <v>16</v>
      </c>
      <c r="E557" s="66">
        <v>720</v>
      </c>
      <c r="G557" s="69" t="s">
        <v>794</v>
      </c>
    </row>
    <row r="558" spans="1:7">
      <c r="A558" s="14" t="s">
        <v>763</v>
      </c>
      <c r="B558" s="14" t="s">
        <v>731</v>
      </c>
      <c r="C558" s="15">
        <v>9120</v>
      </c>
      <c r="D558" s="139" t="s">
        <v>786</v>
      </c>
      <c r="E558" s="66">
        <v>50</v>
      </c>
    </row>
    <row r="559" spans="1:7">
      <c r="A559" s="14" t="s">
        <v>763</v>
      </c>
      <c r="B559" s="14" t="s">
        <v>768</v>
      </c>
      <c r="C559" s="15">
        <v>9120</v>
      </c>
      <c r="D559" s="168" t="s">
        <v>16</v>
      </c>
      <c r="E559" s="66">
        <v>985</v>
      </c>
      <c r="G559" s="69" t="s">
        <v>795</v>
      </c>
    </row>
    <row r="560" spans="1:7">
      <c r="A560" s="14" t="s">
        <v>763</v>
      </c>
      <c r="B560" s="14" t="s">
        <v>735</v>
      </c>
      <c r="C560" s="15">
        <v>9129</v>
      </c>
      <c r="D560" s="139" t="s">
        <v>786</v>
      </c>
      <c r="E560" s="66">
        <v>150</v>
      </c>
    </row>
    <row r="561" spans="1:7">
      <c r="A561" s="14" t="s">
        <v>763</v>
      </c>
      <c r="B561" s="14" t="s">
        <v>769</v>
      </c>
      <c r="C561" s="15">
        <v>9136</v>
      </c>
      <c r="D561" s="168" t="s">
        <v>16</v>
      </c>
      <c r="E561" s="66">
        <v>720</v>
      </c>
      <c r="G561" s="69" t="s">
        <v>796</v>
      </c>
    </row>
    <row r="562" spans="1:7" ht="15">
      <c r="A562" s="14" t="s">
        <v>763</v>
      </c>
      <c r="B562" s="188" t="s">
        <v>33</v>
      </c>
      <c r="C562" s="15" t="s">
        <v>205</v>
      </c>
      <c r="D562" s="189"/>
      <c r="E562" s="330"/>
      <c r="F562" s="189">
        <v>17099.93</v>
      </c>
    </row>
    <row r="563" spans="1:7">
      <c r="A563" s="14" t="s">
        <v>770</v>
      </c>
      <c r="B563" s="14" t="s">
        <v>12</v>
      </c>
      <c r="C563" s="15" t="s">
        <v>205</v>
      </c>
      <c r="D563" s="202" t="s">
        <v>797</v>
      </c>
      <c r="E563" s="323">
        <v>-3655.12</v>
      </c>
    </row>
    <row r="564" spans="1:7">
      <c r="A564" s="14" t="s">
        <v>770</v>
      </c>
      <c r="B564" s="14" t="s">
        <v>771</v>
      </c>
      <c r="C564" s="15">
        <v>9136</v>
      </c>
      <c r="D564" s="168" t="s">
        <v>16</v>
      </c>
      <c r="E564" s="66">
        <v>720</v>
      </c>
      <c r="G564" s="69" t="s">
        <v>798</v>
      </c>
    </row>
    <row r="565" spans="1:7">
      <c r="A565" s="14" t="s">
        <v>770</v>
      </c>
      <c r="B565" s="14" t="s">
        <v>772</v>
      </c>
      <c r="C565" s="15">
        <v>9327</v>
      </c>
      <c r="D565" s="168" t="s">
        <v>16</v>
      </c>
      <c r="E565" s="66">
        <v>359.69</v>
      </c>
      <c r="G565" s="69" t="s">
        <v>799</v>
      </c>
    </row>
    <row r="566" spans="1:7">
      <c r="A566" s="14" t="s">
        <v>770</v>
      </c>
      <c r="B566" s="14" t="s">
        <v>773</v>
      </c>
      <c r="C566" s="15">
        <v>9925</v>
      </c>
      <c r="D566" s="168" t="s">
        <v>16</v>
      </c>
      <c r="E566" s="66">
        <v>985</v>
      </c>
      <c r="G566" s="69" t="s">
        <v>800</v>
      </c>
    </row>
    <row r="567" spans="1:7">
      <c r="A567" s="14" t="s">
        <v>770</v>
      </c>
      <c r="B567" s="14" t="s">
        <v>774</v>
      </c>
      <c r="C567" s="15">
        <v>9132</v>
      </c>
      <c r="D567" s="168" t="s">
        <v>16</v>
      </c>
      <c r="E567" s="66">
        <v>720</v>
      </c>
      <c r="G567" s="69" t="s">
        <v>801</v>
      </c>
    </row>
    <row r="568" spans="1:7">
      <c r="A568" s="14" t="s">
        <v>770</v>
      </c>
      <c r="B568" s="14" t="s">
        <v>775</v>
      </c>
      <c r="C568" s="15">
        <v>9136</v>
      </c>
      <c r="D568" s="168" t="s">
        <v>16</v>
      </c>
      <c r="E568" s="66">
        <v>720</v>
      </c>
      <c r="G568" s="69" t="s">
        <v>802</v>
      </c>
    </row>
    <row r="569" spans="1:7">
      <c r="A569" s="14" t="s">
        <v>770</v>
      </c>
      <c r="B569" s="14" t="s">
        <v>41</v>
      </c>
      <c r="C569" s="15" t="s">
        <v>205</v>
      </c>
      <c r="D569" s="168" t="s">
        <v>803</v>
      </c>
      <c r="E569" s="66">
        <v>0.37</v>
      </c>
    </row>
    <row r="570" spans="1:7" ht="15">
      <c r="A570" s="14" t="s">
        <v>770</v>
      </c>
      <c r="B570" s="188" t="s">
        <v>33</v>
      </c>
      <c r="C570" s="15" t="s">
        <v>205</v>
      </c>
      <c r="D570" s="189"/>
      <c r="E570" s="330"/>
      <c r="F570" s="189">
        <v>16949.87</v>
      </c>
      <c r="G570" s="159">
        <f>F570-Gerencial!K56</f>
        <v>0</v>
      </c>
    </row>
    <row r="571" spans="1:7">
      <c r="A571" s="14" t="s">
        <v>776</v>
      </c>
      <c r="B571" s="14" t="s">
        <v>12</v>
      </c>
      <c r="C571" s="15" t="s">
        <v>205</v>
      </c>
      <c r="D571" s="203" t="s">
        <v>804</v>
      </c>
      <c r="E571" s="323">
        <v>-1129</v>
      </c>
    </row>
    <row r="572" spans="1:7">
      <c r="A572" s="14" t="s">
        <v>776</v>
      </c>
      <c r="B572" s="14" t="s">
        <v>777</v>
      </c>
      <c r="C572" s="15">
        <v>9126</v>
      </c>
      <c r="D572" s="168" t="s">
        <v>616</v>
      </c>
      <c r="E572" s="66">
        <v>50</v>
      </c>
    </row>
    <row r="573" spans="1:7">
      <c r="A573" s="14" t="s">
        <v>776</v>
      </c>
      <c r="B573" s="14" t="s">
        <v>778</v>
      </c>
      <c r="C573" s="15">
        <v>9014</v>
      </c>
      <c r="D573" s="168" t="s">
        <v>616</v>
      </c>
      <c r="E573" s="66">
        <v>50</v>
      </c>
    </row>
    <row r="574" spans="1:7">
      <c r="A574" s="14" t="s">
        <v>776</v>
      </c>
      <c r="B574" s="14" t="s">
        <v>779</v>
      </c>
      <c r="C574" s="15">
        <v>9123</v>
      </c>
      <c r="D574" s="168" t="s">
        <v>616</v>
      </c>
      <c r="E574" s="66">
        <v>50</v>
      </c>
    </row>
    <row r="575" spans="1:7">
      <c r="A575" s="14" t="s">
        <v>776</v>
      </c>
      <c r="B575" s="14" t="s">
        <v>780</v>
      </c>
      <c r="C575" s="15">
        <v>9126</v>
      </c>
      <c r="D575" s="168" t="s">
        <v>616</v>
      </c>
      <c r="E575" s="66">
        <v>50</v>
      </c>
    </row>
    <row r="576" spans="1:7">
      <c r="A576" s="14" t="s">
        <v>776</v>
      </c>
      <c r="B576" s="14" t="s">
        <v>781</v>
      </c>
      <c r="C576" s="15">
        <v>9128</v>
      </c>
      <c r="D576" s="168" t="s">
        <v>616</v>
      </c>
      <c r="E576" s="66">
        <v>100</v>
      </c>
    </row>
    <row r="577" spans="1:9">
      <c r="A577" s="14" t="s">
        <v>776</v>
      </c>
      <c r="B577" s="14" t="s">
        <v>782</v>
      </c>
      <c r="C577" s="15">
        <v>9122</v>
      </c>
      <c r="D577" s="168" t="s">
        <v>16</v>
      </c>
      <c r="E577" s="66">
        <v>1080</v>
      </c>
      <c r="G577" s="69" t="s">
        <v>805</v>
      </c>
    </row>
    <row r="578" spans="1:9">
      <c r="A578" s="14" t="s">
        <v>776</v>
      </c>
      <c r="B578" s="14" t="s">
        <v>783</v>
      </c>
      <c r="C578" s="15">
        <v>9773</v>
      </c>
      <c r="D578" s="168" t="s">
        <v>616</v>
      </c>
      <c r="E578" s="66">
        <v>100</v>
      </c>
    </row>
    <row r="579" spans="1:9" ht="15">
      <c r="A579" s="14" t="s">
        <v>776</v>
      </c>
      <c r="B579" s="188" t="s">
        <v>33</v>
      </c>
      <c r="C579" s="15" t="s">
        <v>205</v>
      </c>
      <c r="D579" s="189"/>
      <c r="E579" s="330"/>
      <c r="F579" s="189">
        <v>17300.87</v>
      </c>
    </row>
    <row r="580" spans="1:9">
      <c r="A580" s="14" t="s">
        <v>784</v>
      </c>
      <c r="B580" s="14" t="s">
        <v>12</v>
      </c>
      <c r="C580" s="15" t="s">
        <v>205</v>
      </c>
      <c r="D580" s="204" t="s">
        <v>806</v>
      </c>
      <c r="E580" s="323">
        <v>-901.27</v>
      </c>
    </row>
    <row r="581" spans="1:9">
      <c r="A581" s="14" t="s">
        <v>784</v>
      </c>
      <c r="B581" s="14" t="s">
        <v>785</v>
      </c>
      <c r="C581" s="15">
        <v>9130</v>
      </c>
      <c r="D581" s="168" t="s">
        <v>616</v>
      </c>
      <c r="E581" s="66">
        <v>50</v>
      </c>
    </row>
    <row r="582" spans="1:9">
      <c r="A582" s="14" t="s">
        <v>784</v>
      </c>
      <c r="B582" s="14"/>
      <c r="C582" s="15"/>
      <c r="D582" s="168" t="s">
        <v>803</v>
      </c>
      <c r="E582" s="66">
        <v>2.14</v>
      </c>
    </row>
    <row r="583" spans="1:9">
      <c r="A583" s="195" t="s">
        <v>811</v>
      </c>
      <c r="B583" s="177" t="s">
        <v>525</v>
      </c>
      <c r="C583" s="178">
        <v>-4.6399999999999997</v>
      </c>
      <c r="D583" s="196" t="s">
        <v>1085</v>
      </c>
      <c r="E583" s="327">
        <v>-4.6399999999999997</v>
      </c>
      <c r="I583" s="159"/>
    </row>
    <row r="584" spans="1:9">
      <c r="A584" s="197" t="s">
        <v>811</v>
      </c>
      <c r="B584" s="174" t="s">
        <v>41</v>
      </c>
      <c r="C584" s="175">
        <v>2.14</v>
      </c>
      <c r="D584" s="175"/>
      <c r="E584" s="333">
        <v>2.14</v>
      </c>
    </row>
    <row r="585" spans="1:9" ht="15">
      <c r="A585" s="14" t="s">
        <v>784</v>
      </c>
      <c r="B585" s="188" t="s">
        <v>270</v>
      </c>
      <c r="C585" s="15" t="s">
        <v>205</v>
      </c>
      <c r="D585" s="190"/>
      <c r="E585" s="331"/>
      <c r="F585" s="198">
        <f>F579+E580+E581+E582+E583+E584</f>
        <v>16449.239999999998</v>
      </c>
    </row>
    <row r="586" spans="1:9">
      <c r="A586" s="197" t="s">
        <v>812</v>
      </c>
      <c r="B586" s="174" t="s">
        <v>12</v>
      </c>
      <c r="C586" s="174"/>
      <c r="D586" s="202" t="s">
        <v>1088</v>
      </c>
      <c r="E586" s="326">
        <v>-1014.49</v>
      </c>
      <c r="F586" s="175"/>
    </row>
    <row r="587" spans="1:9">
      <c r="A587" s="195" t="s">
        <v>812</v>
      </c>
      <c r="B587" s="177" t="s">
        <v>813</v>
      </c>
      <c r="C587" s="177"/>
      <c r="D587" s="168" t="s">
        <v>786</v>
      </c>
      <c r="E587" s="327">
        <v>1100</v>
      </c>
      <c r="F587" s="178"/>
    </row>
    <row r="588" spans="1:9">
      <c r="A588" s="197" t="s">
        <v>812</v>
      </c>
      <c r="B588" s="174" t="s">
        <v>814</v>
      </c>
      <c r="C588" s="174"/>
      <c r="D588" s="168" t="s">
        <v>616</v>
      </c>
      <c r="E588" s="326">
        <v>50</v>
      </c>
      <c r="F588" s="175"/>
    </row>
    <row r="589" spans="1:9">
      <c r="A589" s="195" t="s">
        <v>812</v>
      </c>
      <c r="B589" s="177" t="s">
        <v>815</v>
      </c>
      <c r="C589" s="177"/>
      <c r="D589" s="168" t="s">
        <v>616</v>
      </c>
      <c r="E589" s="327">
        <v>50</v>
      </c>
      <c r="F589" s="178"/>
    </row>
    <row r="590" spans="1:9">
      <c r="A590" s="197" t="s">
        <v>812</v>
      </c>
      <c r="B590" s="174" t="s">
        <v>816</v>
      </c>
      <c r="C590" s="174"/>
      <c r="D590" s="168" t="s">
        <v>616</v>
      </c>
      <c r="E590" s="326">
        <v>50</v>
      </c>
      <c r="F590" s="175"/>
    </row>
    <row r="591" spans="1:9">
      <c r="A591" s="195" t="s">
        <v>812</v>
      </c>
      <c r="B591" s="177" t="s">
        <v>817</v>
      </c>
      <c r="C591" s="177"/>
      <c r="D591" s="168" t="s">
        <v>616</v>
      </c>
      <c r="E591" s="327">
        <v>50</v>
      </c>
      <c r="F591" s="178"/>
    </row>
    <row r="592" spans="1:9">
      <c r="A592" s="197" t="s">
        <v>812</v>
      </c>
      <c r="B592" s="174" t="s">
        <v>33</v>
      </c>
      <c r="C592" s="174"/>
      <c r="D592" s="174"/>
      <c r="E592" s="326"/>
      <c r="F592" s="175">
        <v>16732.61</v>
      </c>
      <c r="G592" s="159" t="s">
        <v>975</v>
      </c>
      <c r="H592" s="158"/>
    </row>
    <row r="593" spans="1:7">
      <c r="A593" s="195" t="s">
        <v>818</v>
      </c>
      <c r="B593" s="177" t="s">
        <v>819</v>
      </c>
      <c r="C593" s="177"/>
      <c r="D593" s="168" t="s">
        <v>616</v>
      </c>
      <c r="E593" s="327">
        <v>50</v>
      </c>
      <c r="F593" s="178"/>
    </row>
    <row r="594" spans="1:7">
      <c r="A594" s="197" t="s">
        <v>818</v>
      </c>
      <c r="B594" s="174" t="s">
        <v>820</v>
      </c>
      <c r="C594" s="174"/>
      <c r="D594" s="168" t="s">
        <v>16</v>
      </c>
      <c r="E594" s="326">
        <v>20</v>
      </c>
      <c r="F594" s="175"/>
      <c r="G594" s="69" t="s">
        <v>163</v>
      </c>
    </row>
    <row r="595" spans="1:7">
      <c r="A595" s="195" t="s">
        <v>818</v>
      </c>
      <c r="B595" s="177" t="s">
        <v>33</v>
      </c>
      <c r="C595" s="177"/>
      <c r="D595" s="177"/>
      <c r="E595" s="327"/>
      <c r="F595" s="178">
        <v>16802.61</v>
      </c>
    </row>
    <row r="596" spans="1:7">
      <c r="A596" s="197" t="s">
        <v>821</v>
      </c>
      <c r="B596" s="174" t="s">
        <v>822</v>
      </c>
      <c r="C596" s="174"/>
      <c r="D596" s="168" t="s">
        <v>16</v>
      </c>
      <c r="E596" s="326">
        <v>40</v>
      </c>
      <c r="F596" s="175"/>
      <c r="G596" s="69" t="s">
        <v>163</v>
      </c>
    </row>
    <row r="597" spans="1:7">
      <c r="A597" s="195" t="s">
        <v>821</v>
      </c>
      <c r="B597" s="177" t="s">
        <v>33</v>
      </c>
      <c r="C597" s="177"/>
      <c r="D597" s="177"/>
      <c r="E597" s="327"/>
      <c r="F597" s="178">
        <v>16842.61</v>
      </c>
    </row>
    <row r="598" spans="1:7">
      <c r="A598" s="197" t="s">
        <v>823</v>
      </c>
      <c r="B598" s="174" t="s">
        <v>824</v>
      </c>
      <c r="C598" s="174"/>
      <c r="D598" s="168" t="s">
        <v>16</v>
      </c>
      <c r="E598" s="326">
        <v>40</v>
      </c>
      <c r="F598" s="175"/>
      <c r="G598" s="69" t="s">
        <v>163</v>
      </c>
    </row>
    <row r="599" spans="1:7">
      <c r="A599" s="195" t="s">
        <v>823</v>
      </c>
      <c r="B599" s="177" t="s">
        <v>825</v>
      </c>
      <c r="C599" s="177"/>
      <c r="D599" s="168" t="s">
        <v>16</v>
      </c>
      <c r="E599" s="327">
        <v>40</v>
      </c>
      <c r="F599" s="178"/>
      <c r="G599" s="69" t="s">
        <v>163</v>
      </c>
    </row>
    <row r="600" spans="1:7">
      <c r="A600" s="197" t="s">
        <v>823</v>
      </c>
      <c r="B600" s="174" t="s">
        <v>826</v>
      </c>
      <c r="C600" s="174"/>
      <c r="D600" s="168" t="s">
        <v>16</v>
      </c>
      <c r="E600" s="326">
        <v>20</v>
      </c>
      <c r="F600" s="175"/>
      <c r="G600" s="69" t="s">
        <v>163</v>
      </c>
    </row>
    <row r="601" spans="1:7">
      <c r="A601" s="195" t="s">
        <v>823</v>
      </c>
      <c r="B601" s="177" t="s">
        <v>827</v>
      </c>
      <c r="C601" s="177"/>
      <c r="D601" s="168" t="s">
        <v>16</v>
      </c>
      <c r="E601" s="327">
        <v>40</v>
      </c>
      <c r="F601" s="178"/>
      <c r="G601" s="69" t="s">
        <v>163</v>
      </c>
    </row>
    <row r="602" spans="1:7">
      <c r="A602" s="197" t="s">
        <v>823</v>
      </c>
      <c r="B602" s="174" t="s">
        <v>828</v>
      </c>
      <c r="C602" s="174"/>
      <c r="D602" s="168" t="s">
        <v>16</v>
      </c>
      <c r="E602" s="326">
        <v>20</v>
      </c>
      <c r="F602" s="175"/>
      <c r="G602" s="69" t="s">
        <v>163</v>
      </c>
    </row>
    <row r="603" spans="1:7">
      <c r="A603" s="195" t="s">
        <v>823</v>
      </c>
      <c r="B603" s="177" t="s">
        <v>829</v>
      </c>
      <c r="C603" s="177"/>
      <c r="D603" s="168" t="s">
        <v>16</v>
      </c>
      <c r="E603" s="327">
        <v>20</v>
      </c>
      <c r="F603" s="178"/>
      <c r="G603" s="69" t="s">
        <v>163</v>
      </c>
    </row>
    <row r="604" spans="1:7">
      <c r="A604" s="197" t="s">
        <v>823</v>
      </c>
      <c r="B604" s="174" t="s">
        <v>830</v>
      </c>
      <c r="C604" s="174"/>
      <c r="D604" s="168" t="s">
        <v>16</v>
      </c>
      <c r="E604" s="326">
        <v>20</v>
      </c>
      <c r="F604" s="175"/>
      <c r="G604" s="69" t="s">
        <v>163</v>
      </c>
    </row>
    <row r="605" spans="1:7">
      <c r="A605" s="195" t="s">
        <v>823</v>
      </c>
      <c r="B605" s="177" t="s">
        <v>831</v>
      </c>
      <c r="C605" s="177"/>
      <c r="D605" s="168" t="s">
        <v>16</v>
      </c>
      <c r="E605" s="327">
        <v>50</v>
      </c>
      <c r="F605" s="178"/>
      <c r="G605" s="69" t="s">
        <v>163</v>
      </c>
    </row>
    <row r="606" spans="1:7">
      <c r="A606" s="197" t="s">
        <v>823</v>
      </c>
      <c r="B606" s="174" t="s">
        <v>832</v>
      </c>
      <c r="C606" s="174"/>
      <c r="D606" s="168" t="s">
        <v>16</v>
      </c>
      <c r="E606" s="326">
        <v>60</v>
      </c>
      <c r="F606" s="175"/>
      <c r="G606" s="69" t="s">
        <v>163</v>
      </c>
    </row>
    <row r="607" spans="1:7">
      <c r="A607" s="195" t="s">
        <v>823</v>
      </c>
      <c r="B607" s="177" t="s">
        <v>833</v>
      </c>
      <c r="C607" s="177"/>
      <c r="D607" s="168" t="s">
        <v>16</v>
      </c>
      <c r="E607" s="327">
        <v>20</v>
      </c>
      <c r="F607" s="178"/>
      <c r="G607" s="69" t="s">
        <v>163</v>
      </c>
    </row>
    <row r="608" spans="1:7">
      <c r="A608" s="197" t="s">
        <v>823</v>
      </c>
      <c r="B608" s="174" t="s">
        <v>834</v>
      </c>
      <c r="C608" s="174"/>
      <c r="D608" s="168" t="s">
        <v>16</v>
      </c>
      <c r="E608" s="326">
        <v>20</v>
      </c>
      <c r="F608" s="175"/>
      <c r="G608" s="69" t="s">
        <v>163</v>
      </c>
    </row>
    <row r="609" spans="1:7">
      <c r="A609" s="195" t="s">
        <v>823</v>
      </c>
      <c r="B609" s="177" t="s">
        <v>33</v>
      </c>
      <c r="C609" s="177"/>
      <c r="D609" s="177"/>
      <c r="E609" s="327"/>
      <c r="F609" s="178">
        <v>17192.61</v>
      </c>
    </row>
    <row r="610" spans="1:7">
      <c r="A610" s="197" t="s">
        <v>835</v>
      </c>
      <c r="B610" s="174" t="s">
        <v>836</v>
      </c>
      <c r="C610" s="174"/>
      <c r="D610" s="168" t="s">
        <v>16</v>
      </c>
      <c r="E610" s="326">
        <v>60</v>
      </c>
      <c r="F610" s="175"/>
      <c r="G610" s="69" t="s">
        <v>163</v>
      </c>
    </row>
    <row r="611" spans="1:7">
      <c r="A611" s="195" t="s">
        <v>835</v>
      </c>
      <c r="B611" s="177" t="s">
        <v>33</v>
      </c>
      <c r="C611" s="177"/>
      <c r="D611" s="177"/>
      <c r="E611" s="327"/>
      <c r="F611" s="178">
        <v>17252.61</v>
      </c>
    </row>
    <row r="612" spans="1:7">
      <c r="A612" s="197" t="s">
        <v>837</v>
      </c>
      <c r="B612" s="174" t="s">
        <v>838</v>
      </c>
      <c r="C612" s="174"/>
      <c r="D612" s="168" t="s">
        <v>16</v>
      </c>
      <c r="E612" s="326">
        <v>40</v>
      </c>
      <c r="F612" s="175"/>
      <c r="G612" s="69" t="s">
        <v>163</v>
      </c>
    </row>
    <row r="613" spans="1:7">
      <c r="A613" s="195" t="s">
        <v>837</v>
      </c>
      <c r="B613" s="177" t="s">
        <v>839</v>
      </c>
      <c r="C613" s="177"/>
      <c r="D613" s="168" t="s">
        <v>16</v>
      </c>
      <c r="E613" s="327">
        <v>125</v>
      </c>
      <c r="F613" s="178"/>
      <c r="G613" s="69" t="s">
        <v>807</v>
      </c>
    </row>
    <row r="614" spans="1:7">
      <c r="A614" s="197" t="s">
        <v>837</v>
      </c>
      <c r="B614" s="174" t="s">
        <v>840</v>
      </c>
      <c r="C614" s="174"/>
      <c r="D614" s="168" t="s">
        <v>16</v>
      </c>
      <c r="E614" s="326">
        <v>20</v>
      </c>
      <c r="F614" s="175"/>
      <c r="G614" s="69" t="s">
        <v>163</v>
      </c>
    </row>
    <row r="615" spans="1:7">
      <c r="A615" s="195" t="s">
        <v>837</v>
      </c>
      <c r="B615" s="177" t="s">
        <v>33</v>
      </c>
      <c r="C615" s="177"/>
      <c r="D615" s="177"/>
      <c r="E615" s="327"/>
      <c r="F615" s="178">
        <v>17437.61</v>
      </c>
    </row>
    <row r="616" spans="1:7">
      <c r="A616" s="197" t="s">
        <v>841</v>
      </c>
      <c r="B616" s="174" t="s">
        <v>33</v>
      </c>
      <c r="C616" s="174"/>
      <c r="D616" s="174"/>
      <c r="E616" s="326"/>
      <c r="F616" s="175">
        <v>17437.61</v>
      </c>
    </row>
    <row r="617" spans="1:7">
      <c r="A617" s="195" t="s">
        <v>842</v>
      </c>
      <c r="B617" s="177" t="s">
        <v>12</v>
      </c>
      <c r="C617" s="177"/>
      <c r="D617" s="205" t="s">
        <v>1284</v>
      </c>
      <c r="E617" s="327">
        <v>-6860</v>
      </c>
      <c r="F617" s="178"/>
    </row>
    <row r="618" spans="1:7">
      <c r="A618" s="197" t="s">
        <v>842</v>
      </c>
      <c r="B618" s="174" t="s">
        <v>843</v>
      </c>
      <c r="C618" s="174"/>
      <c r="D618" s="168" t="s">
        <v>16</v>
      </c>
      <c r="E618" s="326">
        <v>40</v>
      </c>
      <c r="F618" s="175"/>
      <c r="G618" s="69" t="s">
        <v>163</v>
      </c>
    </row>
    <row r="619" spans="1:7">
      <c r="A619" s="195" t="s">
        <v>842</v>
      </c>
      <c r="B619" s="177" t="s">
        <v>41</v>
      </c>
      <c r="C619" s="177"/>
      <c r="D619" s="168" t="s">
        <v>803</v>
      </c>
      <c r="E619" s="327">
        <v>15.46</v>
      </c>
      <c r="F619" s="178"/>
    </row>
    <row r="620" spans="1:7">
      <c r="A620" s="197" t="s">
        <v>842</v>
      </c>
      <c r="B620" s="174" t="s">
        <v>33</v>
      </c>
      <c r="C620" s="174"/>
      <c r="D620" s="174"/>
      <c r="E620" s="326"/>
      <c r="F620" s="175">
        <v>10633.07</v>
      </c>
    </row>
    <row r="621" spans="1:7">
      <c r="A621" s="195" t="s">
        <v>844</v>
      </c>
      <c r="B621" s="177" t="s">
        <v>33</v>
      </c>
      <c r="C621" s="177"/>
      <c r="D621" s="177"/>
      <c r="E621" s="327"/>
      <c r="F621" s="178">
        <v>10633.07</v>
      </c>
    </row>
    <row r="622" spans="1:7">
      <c r="A622" s="197" t="s">
        <v>845</v>
      </c>
      <c r="B622" s="174" t="s">
        <v>846</v>
      </c>
      <c r="C622" s="174"/>
      <c r="D622" s="168" t="s">
        <v>1091</v>
      </c>
      <c r="E622" s="326">
        <v>35</v>
      </c>
      <c r="F622" s="175"/>
    </row>
    <row r="623" spans="1:7">
      <c r="A623" s="195" t="s">
        <v>845</v>
      </c>
      <c r="B623" s="177" t="s">
        <v>847</v>
      </c>
      <c r="C623" s="177"/>
      <c r="D623" s="168" t="s">
        <v>1091</v>
      </c>
      <c r="E623" s="327">
        <v>35</v>
      </c>
      <c r="F623" s="178"/>
    </row>
    <row r="624" spans="1:7">
      <c r="A624" s="197" t="s">
        <v>845</v>
      </c>
      <c r="B624" s="174" t="s">
        <v>848</v>
      </c>
      <c r="C624" s="174"/>
      <c r="D624" s="168" t="s">
        <v>1091</v>
      </c>
      <c r="E624" s="326">
        <v>105</v>
      </c>
      <c r="F624" s="175"/>
    </row>
    <row r="625" spans="1:6">
      <c r="A625" s="195" t="s">
        <v>845</v>
      </c>
      <c r="B625" s="177" t="s">
        <v>849</v>
      </c>
      <c r="C625" s="177"/>
      <c r="D625" s="168" t="s">
        <v>1091</v>
      </c>
      <c r="E625" s="327">
        <v>70</v>
      </c>
      <c r="F625" s="178"/>
    </row>
    <row r="626" spans="1:6">
      <c r="A626" s="197" t="s">
        <v>845</v>
      </c>
      <c r="B626" s="174" t="s">
        <v>850</v>
      </c>
      <c r="C626" s="174"/>
      <c r="D626" s="168" t="s">
        <v>1091</v>
      </c>
      <c r="E626" s="326">
        <v>105</v>
      </c>
      <c r="F626" s="175"/>
    </row>
    <row r="627" spans="1:6">
      <c r="A627" s="195" t="s">
        <v>845</v>
      </c>
      <c r="B627" s="177" t="s">
        <v>851</v>
      </c>
      <c r="C627" s="177"/>
      <c r="D627" s="168" t="s">
        <v>1091</v>
      </c>
      <c r="E627" s="327">
        <v>70</v>
      </c>
      <c r="F627" s="178"/>
    </row>
    <row r="628" spans="1:6">
      <c r="A628" s="197" t="s">
        <v>845</v>
      </c>
      <c r="B628" s="174" t="s">
        <v>852</v>
      </c>
      <c r="C628" s="174"/>
      <c r="D628" s="168" t="s">
        <v>1091</v>
      </c>
      <c r="E628" s="326">
        <v>35</v>
      </c>
      <c r="F628" s="175"/>
    </row>
    <row r="629" spans="1:6">
      <c r="A629" s="195" t="s">
        <v>845</v>
      </c>
      <c r="B629" s="177" t="s">
        <v>853</v>
      </c>
      <c r="C629" s="177"/>
      <c r="D629" s="168" t="s">
        <v>1091</v>
      </c>
      <c r="E629" s="327">
        <v>70</v>
      </c>
      <c r="F629" s="178"/>
    </row>
    <row r="630" spans="1:6">
      <c r="A630" s="197" t="s">
        <v>845</v>
      </c>
      <c r="B630" s="174" t="s">
        <v>854</v>
      </c>
      <c r="C630" s="174"/>
      <c r="D630" s="168" t="s">
        <v>1091</v>
      </c>
      <c r="E630" s="326">
        <v>70</v>
      </c>
      <c r="F630" s="175"/>
    </row>
    <row r="631" spans="1:6">
      <c r="A631" s="195" t="s">
        <v>845</v>
      </c>
      <c r="B631" s="177" t="s">
        <v>855</v>
      </c>
      <c r="C631" s="177"/>
      <c r="D631" s="168" t="s">
        <v>1091</v>
      </c>
      <c r="E631" s="327">
        <v>35</v>
      </c>
      <c r="F631" s="178"/>
    </row>
    <row r="632" spans="1:6">
      <c r="A632" s="197" t="s">
        <v>845</v>
      </c>
      <c r="B632" s="174" t="s">
        <v>856</v>
      </c>
      <c r="C632" s="174"/>
      <c r="D632" s="168" t="s">
        <v>1091</v>
      </c>
      <c r="E632" s="326">
        <v>35</v>
      </c>
      <c r="F632" s="175"/>
    </row>
    <row r="633" spans="1:6">
      <c r="A633" s="195" t="s">
        <v>845</v>
      </c>
      <c r="B633" s="177" t="s">
        <v>33</v>
      </c>
      <c r="C633" s="177"/>
      <c r="D633" s="177"/>
      <c r="E633" s="327"/>
      <c r="F633" s="178">
        <v>11298.07</v>
      </c>
    </row>
    <row r="634" spans="1:6">
      <c r="A634" s="197" t="s">
        <v>857</v>
      </c>
      <c r="B634" s="174" t="s">
        <v>33</v>
      </c>
      <c r="C634" s="174"/>
      <c r="D634" s="174"/>
      <c r="E634" s="326"/>
      <c r="F634" s="175">
        <v>11298.07</v>
      </c>
    </row>
    <row r="635" spans="1:6">
      <c r="A635" s="195" t="s">
        <v>858</v>
      </c>
      <c r="B635" s="177" t="s">
        <v>12</v>
      </c>
      <c r="C635" s="177"/>
      <c r="D635" s="201" t="s">
        <v>1092</v>
      </c>
      <c r="E635" s="327">
        <v>-240</v>
      </c>
      <c r="F635" s="178"/>
    </row>
    <row r="636" spans="1:6">
      <c r="A636" s="197" t="s">
        <v>858</v>
      </c>
      <c r="B636" s="174" t="s">
        <v>41</v>
      </c>
      <c r="C636" s="174"/>
      <c r="D636" s="168" t="s">
        <v>803</v>
      </c>
      <c r="E636" s="326">
        <v>0.37</v>
      </c>
      <c r="F636" s="175"/>
    </row>
    <row r="637" spans="1:6">
      <c r="A637" s="195" t="s">
        <v>858</v>
      </c>
      <c r="B637" s="177" t="s">
        <v>33</v>
      </c>
      <c r="C637" s="177"/>
      <c r="D637" s="177"/>
      <c r="E637" s="327"/>
      <c r="F637" s="178">
        <v>11058.44</v>
      </c>
    </row>
    <row r="638" spans="1:6">
      <c r="A638" s="197" t="s">
        <v>859</v>
      </c>
      <c r="B638" s="174" t="s">
        <v>33</v>
      </c>
      <c r="C638" s="174"/>
      <c r="D638" s="174"/>
      <c r="E638" s="326"/>
      <c r="F638" s="175">
        <v>11058.44</v>
      </c>
    </row>
    <row r="639" spans="1:6">
      <c r="A639" s="195" t="s">
        <v>860</v>
      </c>
      <c r="B639" s="177" t="s">
        <v>861</v>
      </c>
      <c r="C639" s="177"/>
      <c r="D639" s="168" t="s">
        <v>616</v>
      </c>
      <c r="E639" s="327">
        <v>50</v>
      </c>
      <c r="F639" s="178"/>
    </row>
    <row r="640" spans="1:6">
      <c r="A640" s="197" t="s">
        <v>860</v>
      </c>
      <c r="B640" s="174" t="s">
        <v>33</v>
      </c>
      <c r="C640" s="174"/>
      <c r="D640" s="174"/>
      <c r="E640" s="326"/>
      <c r="F640" s="175">
        <v>11108.44</v>
      </c>
    </row>
    <row r="641" spans="1:7">
      <c r="A641" s="195" t="s">
        <v>862</v>
      </c>
      <c r="B641" s="177" t="s">
        <v>863</v>
      </c>
      <c r="C641" s="177"/>
      <c r="D641" s="168" t="s">
        <v>1091</v>
      </c>
      <c r="E641" s="327">
        <v>35</v>
      </c>
      <c r="F641" s="178"/>
    </row>
    <row r="642" spans="1:7">
      <c r="A642" s="197" t="s">
        <v>862</v>
      </c>
      <c r="B642" s="174" t="s">
        <v>864</v>
      </c>
      <c r="C642" s="174"/>
      <c r="D642" s="168" t="s">
        <v>1091</v>
      </c>
      <c r="E642" s="326">
        <v>70</v>
      </c>
      <c r="F642" s="175"/>
    </row>
    <row r="643" spans="1:7">
      <c r="A643" s="195" t="s">
        <v>862</v>
      </c>
      <c r="B643" s="177" t="s">
        <v>865</v>
      </c>
      <c r="C643" s="177"/>
      <c r="D643" s="168" t="s">
        <v>1091</v>
      </c>
      <c r="E643" s="327">
        <v>35</v>
      </c>
      <c r="F643" s="178"/>
    </row>
    <row r="644" spans="1:7">
      <c r="A644" s="197" t="s">
        <v>862</v>
      </c>
      <c r="B644" s="174" t="s">
        <v>33</v>
      </c>
      <c r="C644" s="174"/>
      <c r="D644" s="174"/>
      <c r="E644" s="326"/>
      <c r="F644" s="175">
        <v>11248.44</v>
      </c>
    </row>
    <row r="645" spans="1:7">
      <c r="A645" s="195" t="s">
        <v>866</v>
      </c>
      <c r="B645" s="177" t="s">
        <v>33</v>
      </c>
      <c r="C645" s="177"/>
      <c r="D645" s="177"/>
      <c r="E645" s="327"/>
      <c r="F645" s="178">
        <v>11248.44</v>
      </c>
      <c r="G645" s="69" t="s">
        <v>1165</v>
      </c>
    </row>
    <row r="646" spans="1:7">
      <c r="A646" s="197" t="s">
        <v>867</v>
      </c>
      <c r="B646" s="174" t="s">
        <v>12</v>
      </c>
      <c r="C646" s="174"/>
      <c r="D646" s="203" t="s">
        <v>1166</v>
      </c>
      <c r="E646" s="326">
        <v>-400</v>
      </c>
      <c r="F646" s="175"/>
    </row>
    <row r="647" spans="1:7">
      <c r="A647" s="195" t="s">
        <v>867</v>
      </c>
      <c r="B647" s="177" t="s">
        <v>12</v>
      </c>
      <c r="C647" s="177"/>
      <c r="D647" s="204" t="s">
        <v>1167</v>
      </c>
      <c r="E647" s="327">
        <v>-1750</v>
      </c>
      <c r="F647" s="178"/>
    </row>
    <row r="648" spans="1:7">
      <c r="A648" s="197" t="s">
        <v>867</v>
      </c>
      <c r="B648" s="174" t="s">
        <v>12</v>
      </c>
      <c r="C648" s="174"/>
      <c r="D648" s="205" t="s">
        <v>1285</v>
      </c>
      <c r="E648" s="326">
        <v>-800</v>
      </c>
      <c r="F648" s="175"/>
    </row>
    <row r="649" spans="1:7">
      <c r="A649" s="195" t="s">
        <v>867</v>
      </c>
      <c r="B649" s="177" t="s">
        <v>12</v>
      </c>
      <c r="C649" s="177"/>
      <c r="D649" s="206" t="s">
        <v>1168</v>
      </c>
      <c r="E649" s="327">
        <v>-74.400000000000006</v>
      </c>
      <c r="F649" s="178"/>
    </row>
    <row r="650" spans="1:7">
      <c r="A650" s="197" t="s">
        <v>867</v>
      </c>
      <c r="B650" s="174" t="s">
        <v>12</v>
      </c>
      <c r="C650" s="174"/>
      <c r="D650" s="203" t="s">
        <v>1093</v>
      </c>
      <c r="E650" s="326">
        <v>-507.02</v>
      </c>
      <c r="F650" s="175"/>
    </row>
    <row r="651" spans="1:7">
      <c r="A651" s="195" t="s">
        <v>867</v>
      </c>
      <c r="B651" s="177" t="s">
        <v>12</v>
      </c>
      <c r="C651" s="177"/>
      <c r="D651" s="203" t="s">
        <v>1095</v>
      </c>
      <c r="E651" s="327">
        <v>-122.04</v>
      </c>
      <c r="F651" s="178"/>
    </row>
    <row r="652" spans="1:7">
      <c r="A652" s="197" t="s">
        <v>867</v>
      </c>
      <c r="B652" s="174" t="s">
        <v>12</v>
      </c>
      <c r="C652" s="174"/>
      <c r="D652" s="206" t="s">
        <v>1094</v>
      </c>
      <c r="E652" s="326">
        <v>-160</v>
      </c>
      <c r="F652" s="175"/>
    </row>
    <row r="653" spans="1:7">
      <c r="A653" s="195" t="s">
        <v>867</v>
      </c>
      <c r="B653" s="177" t="s">
        <v>12</v>
      </c>
      <c r="C653" s="177"/>
      <c r="D653" s="206" t="s">
        <v>1092</v>
      </c>
      <c r="E653" s="327">
        <v>-7.99</v>
      </c>
      <c r="F653" s="178"/>
    </row>
    <row r="654" spans="1:7">
      <c r="A654" s="197" t="s">
        <v>867</v>
      </c>
      <c r="B654" s="174" t="s">
        <v>868</v>
      </c>
      <c r="C654" s="174"/>
      <c r="D654" s="168" t="s">
        <v>1091</v>
      </c>
      <c r="E654" s="326">
        <v>35</v>
      </c>
      <c r="F654" s="175"/>
    </row>
    <row r="655" spans="1:7">
      <c r="A655" s="195" t="s">
        <v>867</v>
      </c>
      <c r="B655" s="177" t="s">
        <v>869</v>
      </c>
      <c r="C655" s="177"/>
      <c r="D655" s="168" t="s">
        <v>1091</v>
      </c>
      <c r="E655" s="327">
        <v>35</v>
      </c>
      <c r="F655" s="178"/>
    </row>
    <row r="656" spans="1:7">
      <c r="A656" s="197" t="s">
        <v>867</v>
      </c>
      <c r="B656" s="174" t="s">
        <v>870</v>
      </c>
      <c r="C656" s="174"/>
      <c r="D656" s="168" t="s">
        <v>1091</v>
      </c>
      <c r="E656" s="326">
        <v>105</v>
      </c>
      <c r="F656" s="175"/>
    </row>
    <row r="657" spans="1:6">
      <c r="A657" s="195" t="s">
        <v>867</v>
      </c>
      <c r="B657" s="177" t="s">
        <v>871</v>
      </c>
      <c r="C657" s="177"/>
      <c r="D657" s="168" t="s">
        <v>1091</v>
      </c>
      <c r="E657" s="327">
        <v>70</v>
      </c>
      <c r="F657" s="178"/>
    </row>
    <row r="658" spans="1:6">
      <c r="A658" s="197" t="s">
        <v>867</v>
      </c>
      <c r="B658" s="174" t="s">
        <v>872</v>
      </c>
      <c r="C658" s="174"/>
      <c r="D658" s="168" t="s">
        <v>1091</v>
      </c>
      <c r="E658" s="326">
        <v>70</v>
      </c>
      <c r="F658" s="175"/>
    </row>
    <row r="659" spans="1:6">
      <c r="A659" s="195" t="s">
        <v>867</v>
      </c>
      <c r="B659" s="177" t="s">
        <v>873</v>
      </c>
      <c r="C659" s="177"/>
      <c r="D659" s="168" t="s">
        <v>1091</v>
      </c>
      <c r="E659" s="327">
        <v>35</v>
      </c>
      <c r="F659" s="178"/>
    </row>
    <row r="660" spans="1:6">
      <c r="A660" s="197" t="s">
        <v>867</v>
      </c>
      <c r="B660" s="174" t="s">
        <v>874</v>
      </c>
      <c r="C660" s="174"/>
      <c r="D660" s="168" t="s">
        <v>1091</v>
      </c>
      <c r="E660" s="326">
        <v>35</v>
      </c>
      <c r="F660" s="175"/>
    </row>
    <row r="661" spans="1:6">
      <c r="A661" s="195" t="s">
        <v>867</v>
      </c>
      <c r="B661" s="177" t="s">
        <v>875</v>
      </c>
      <c r="C661" s="177"/>
      <c r="D661" s="168" t="s">
        <v>1091</v>
      </c>
      <c r="E661" s="327">
        <v>35</v>
      </c>
      <c r="F661" s="178"/>
    </row>
    <row r="662" spans="1:6">
      <c r="A662" s="197" t="s">
        <v>867</v>
      </c>
      <c r="B662" s="174" t="s">
        <v>876</v>
      </c>
      <c r="C662" s="174"/>
      <c r="D662" s="168" t="s">
        <v>1091</v>
      </c>
      <c r="E662" s="326">
        <v>35</v>
      </c>
      <c r="F662" s="175"/>
    </row>
    <row r="663" spans="1:6">
      <c r="A663" s="195" t="s">
        <v>867</v>
      </c>
      <c r="B663" s="177" t="s">
        <v>877</v>
      </c>
      <c r="C663" s="177"/>
      <c r="D663" s="168" t="s">
        <v>1091</v>
      </c>
      <c r="E663" s="327">
        <v>35</v>
      </c>
      <c r="F663" s="178"/>
    </row>
    <row r="664" spans="1:6">
      <c r="A664" s="197" t="s">
        <v>867</v>
      </c>
      <c r="B664" s="174" t="s">
        <v>878</v>
      </c>
      <c r="C664" s="174"/>
      <c r="D664" s="168" t="s">
        <v>1091</v>
      </c>
      <c r="E664" s="326">
        <v>35</v>
      </c>
      <c r="F664" s="175"/>
    </row>
    <row r="665" spans="1:6">
      <c r="A665" s="195" t="s">
        <v>867</v>
      </c>
      <c r="B665" s="177" t="s">
        <v>879</v>
      </c>
      <c r="C665" s="177"/>
      <c r="D665" s="168" t="s">
        <v>1091</v>
      </c>
      <c r="E665" s="327">
        <v>70</v>
      </c>
      <c r="F665" s="178"/>
    </row>
    <row r="666" spans="1:6">
      <c r="A666" s="197" t="s">
        <v>867</v>
      </c>
      <c r="B666" s="174" t="s">
        <v>880</v>
      </c>
      <c r="C666" s="174"/>
      <c r="D666" s="168" t="s">
        <v>1091</v>
      </c>
      <c r="E666" s="326">
        <v>105</v>
      </c>
      <c r="F666" s="175"/>
    </row>
    <row r="667" spans="1:6">
      <c r="A667" s="195" t="s">
        <v>867</v>
      </c>
      <c r="B667" s="177" t="s">
        <v>41</v>
      </c>
      <c r="C667" s="177"/>
      <c r="D667" s="168" t="s">
        <v>803</v>
      </c>
      <c r="E667" s="327">
        <v>5.14</v>
      </c>
      <c r="F667" s="178"/>
    </row>
    <row r="668" spans="1:6">
      <c r="A668" s="197" t="s">
        <v>867</v>
      </c>
      <c r="B668" s="174" t="s">
        <v>33</v>
      </c>
      <c r="C668" s="174"/>
      <c r="D668" s="174"/>
      <c r="E668" s="326"/>
      <c r="F668" s="175">
        <v>8132.13</v>
      </c>
    </row>
    <row r="669" spans="1:6">
      <c r="A669" s="195" t="s">
        <v>881</v>
      </c>
      <c r="B669" s="177" t="s">
        <v>882</v>
      </c>
      <c r="C669" s="177"/>
      <c r="D669" s="168" t="s">
        <v>1091</v>
      </c>
      <c r="E669" s="327">
        <v>70</v>
      </c>
      <c r="F669" s="178"/>
    </row>
    <row r="670" spans="1:6">
      <c r="A670" s="197" t="s">
        <v>881</v>
      </c>
      <c r="B670" s="174" t="s">
        <v>882</v>
      </c>
      <c r="C670" s="174"/>
      <c r="D670" s="168" t="s">
        <v>1091</v>
      </c>
      <c r="E670" s="326">
        <v>105</v>
      </c>
      <c r="F670" s="175"/>
    </row>
    <row r="671" spans="1:6">
      <c r="A671" s="195" t="s">
        <v>881</v>
      </c>
      <c r="B671" s="177" t="s">
        <v>883</v>
      </c>
      <c r="C671" s="177"/>
      <c r="D671" s="168" t="s">
        <v>1091</v>
      </c>
      <c r="E671" s="327">
        <v>35</v>
      </c>
      <c r="F671" s="178"/>
    </row>
    <row r="672" spans="1:6">
      <c r="A672" s="197" t="s">
        <v>881</v>
      </c>
      <c r="B672" s="174" t="s">
        <v>884</v>
      </c>
      <c r="C672" s="174"/>
      <c r="D672" s="168" t="s">
        <v>616</v>
      </c>
      <c r="E672" s="326">
        <v>50</v>
      </c>
      <c r="F672" s="175"/>
    </row>
    <row r="673" spans="1:6">
      <c r="A673" s="195" t="s">
        <v>881</v>
      </c>
      <c r="B673" s="177" t="s">
        <v>885</v>
      </c>
      <c r="C673" s="177"/>
      <c r="D673" s="168" t="s">
        <v>1091</v>
      </c>
      <c r="E673" s="327">
        <v>70</v>
      </c>
      <c r="F673" s="178"/>
    </row>
    <row r="674" spans="1:6">
      <c r="A674" s="197" t="s">
        <v>881</v>
      </c>
      <c r="B674" s="174" t="s">
        <v>886</v>
      </c>
      <c r="C674" s="174"/>
      <c r="D674" s="168" t="s">
        <v>1091</v>
      </c>
      <c r="E674" s="326">
        <v>35</v>
      </c>
      <c r="F674" s="175"/>
    </row>
    <row r="675" spans="1:6">
      <c r="A675" s="195" t="s">
        <v>881</v>
      </c>
      <c r="B675" s="177" t="s">
        <v>887</v>
      </c>
      <c r="C675" s="177"/>
      <c r="D675" s="168" t="s">
        <v>616</v>
      </c>
      <c r="E675" s="327">
        <v>100</v>
      </c>
      <c r="F675" s="178"/>
    </row>
    <row r="676" spans="1:6">
      <c r="A676" s="197" t="s">
        <v>881</v>
      </c>
      <c r="B676" s="174" t="s">
        <v>888</v>
      </c>
      <c r="C676" s="174"/>
      <c r="D676" s="168" t="s">
        <v>616</v>
      </c>
      <c r="E676" s="326">
        <v>100</v>
      </c>
      <c r="F676" s="175"/>
    </row>
    <row r="677" spans="1:6">
      <c r="A677" s="195" t="s">
        <v>881</v>
      </c>
      <c r="B677" s="177" t="s">
        <v>889</v>
      </c>
      <c r="C677" s="177"/>
      <c r="D677" s="168" t="s">
        <v>1091</v>
      </c>
      <c r="E677" s="327">
        <v>35</v>
      </c>
      <c r="F677" s="178"/>
    </row>
    <row r="678" spans="1:6">
      <c r="A678" s="197" t="s">
        <v>881</v>
      </c>
      <c r="B678" s="174" t="s">
        <v>890</v>
      </c>
      <c r="C678" s="174"/>
      <c r="D678" s="168" t="s">
        <v>1091</v>
      </c>
      <c r="E678" s="326">
        <v>35</v>
      </c>
      <c r="F678" s="175"/>
    </row>
    <row r="679" spans="1:6">
      <c r="A679" s="195" t="s">
        <v>881</v>
      </c>
      <c r="B679" s="177" t="s">
        <v>891</v>
      </c>
      <c r="C679" s="177"/>
      <c r="D679" s="168" t="s">
        <v>1091</v>
      </c>
      <c r="E679" s="327">
        <v>70</v>
      </c>
      <c r="F679" s="178"/>
    </row>
    <row r="680" spans="1:6">
      <c r="A680" s="197" t="s">
        <v>881</v>
      </c>
      <c r="B680" s="174" t="s">
        <v>33</v>
      </c>
      <c r="C680" s="174"/>
      <c r="D680" s="174"/>
      <c r="E680" s="326"/>
      <c r="F680" s="175">
        <v>8837.1299999999992</v>
      </c>
    </row>
    <row r="681" spans="1:6">
      <c r="A681" s="195" t="s">
        <v>892</v>
      </c>
      <c r="B681" s="177" t="s">
        <v>893</v>
      </c>
      <c r="C681" s="177"/>
      <c r="D681" s="168" t="s">
        <v>1091</v>
      </c>
      <c r="E681" s="327">
        <v>210</v>
      </c>
      <c r="F681" s="178"/>
    </row>
    <row r="682" spans="1:6">
      <c r="A682" s="197" t="s">
        <v>892</v>
      </c>
      <c r="B682" s="174" t="s">
        <v>894</v>
      </c>
      <c r="C682" s="174"/>
      <c r="D682" s="168" t="s">
        <v>1091</v>
      </c>
      <c r="E682" s="326">
        <v>35</v>
      </c>
      <c r="F682" s="175"/>
    </row>
    <row r="683" spans="1:6">
      <c r="A683" s="195" t="s">
        <v>892</v>
      </c>
      <c r="B683" s="177" t="s">
        <v>895</v>
      </c>
      <c r="C683" s="177"/>
      <c r="D683" s="168" t="s">
        <v>1091</v>
      </c>
      <c r="E683" s="327">
        <v>70</v>
      </c>
      <c r="F683" s="178"/>
    </row>
    <row r="684" spans="1:6">
      <c r="A684" s="197" t="s">
        <v>892</v>
      </c>
      <c r="B684" s="174" t="s">
        <v>896</v>
      </c>
      <c r="C684" s="174"/>
      <c r="D684" s="168" t="s">
        <v>1091</v>
      </c>
      <c r="E684" s="326">
        <v>35</v>
      </c>
      <c r="F684" s="175"/>
    </row>
    <row r="685" spans="1:6">
      <c r="A685" s="195" t="s">
        <v>892</v>
      </c>
      <c r="B685" s="177" t="s">
        <v>897</v>
      </c>
      <c r="C685" s="177"/>
      <c r="D685" s="168" t="s">
        <v>616</v>
      </c>
      <c r="E685" s="327">
        <v>50</v>
      </c>
      <c r="F685" s="178"/>
    </row>
    <row r="686" spans="1:6">
      <c r="A686" s="197" t="s">
        <v>892</v>
      </c>
      <c r="B686" s="174" t="s">
        <v>898</v>
      </c>
      <c r="C686" s="174"/>
      <c r="D686" s="168" t="s">
        <v>1091</v>
      </c>
      <c r="E686" s="326">
        <v>105</v>
      </c>
      <c r="F686" s="175"/>
    </row>
    <row r="687" spans="1:6">
      <c r="A687" s="195" t="s">
        <v>892</v>
      </c>
      <c r="B687" s="177" t="s">
        <v>898</v>
      </c>
      <c r="C687" s="177"/>
      <c r="D687" s="168" t="s">
        <v>616</v>
      </c>
      <c r="E687" s="327">
        <v>50</v>
      </c>
      <c r="F687" s="178"/>
    </row>
    <row r="688" spans="1:6">
      <c r="A688" s="197" t="s">
        <v>892</v>
      </c>
      <c r="B688" s="174" t="s">
        <v>899</v>
      </c>
      <c r="C688" s="174"/>
      <c r="D688" s="168" t="s">
        <v>616</v>
      </c>
      <c r="E688" s="326">
        <v>50</v>
      </c>
      <c r="F688" s="175"/>
    </row>
    <row r="689" spans="1:9">
      <c r="A689" s="195" t="s">
        <v>892</v>
      </c>
      <c r="B689" s="177" t="s">
        <v>900</v>
      </c>
      <c r="C689" s="177"/>
      <c r="D689" s="168" t="s">
        <v>1091</v>
      </c>
      <c r="E689" s="327">
        <v>210</v>
      </c>
      <c r="F689" s="178"/>
    </row>
    <row r="690" spans="1:9">
      <c r="A690" s="197" t="s">
        <v>892</v>
      </c>
      <c r="B690" s="174" t="s">
        <v>901</v>
      </c>
      <c r="C690" s="174"/>
      <c r="D690" s="168" t="s">
        <v>1091</v>
      </c>
      <c r="E690" s="326">
        <v>35</v>
      </c>
      <c r="F690" s="175"/>
    </row>
    <row r="691" spans="1:9">
      <c r="A691" s="195" t="s">
        <v>892</v>
      </c>
      <c r="B691" s="177" t="s">
        <v>902</v>
      </c>
      <c r="C691" s="177"/>
      <c r="D691" s="168" t="s">
        <v>1091</v>
      </c>
      <c r="E691" s="327">
        <v>105</v>
      </c>
      <c r="F691" s="178"/>
      <c r="I691" s="168"/>
    </row>
    <row r="692" spans="1:9">
      <c r="A692" s="197" t="s">
        <v>892</v>
      </c>
      <c r="B692" s="174" t="s">
        <v>903</v>
      </c>
      <c r="C692" s="174"/>
      <c r="D692" s="168" t="s">
        <v>1091</v>
      </c>
      <c r="E692" s="326">
        <v>70</v>
      </c>
      <c r="F692" s="175"/>
    </row>
    <row r="693" spans="1:9">
      <c r="A693" s="195" t="s">
        <v>892</v>
      </c>
      <c r="B693" s="177" t="s">
        <v>904</v>
      </c>
      <c r="C693" s="177"/>
      <c r="D693" s="168" t="s">
        <v>1091</v>
      </c>
      <c r="E693" s="327">
        <v>105</v>
      </c>
      <c r="F693" s="178"/>
    </row>
    <row r="694" spans="1:9">
      <c r="A694" s="197" t="s">
        <v>892</v>
      </c>
      <c r="B694" s="174" t="s">
        <v>905</v>
      </c>
      <c r="C694" s="174"/>
      <c r="D694" s="207" t="s">
        <v>16</v>
      </c>
      <c r="E694" s="326">
        <v>80</v>
      </c>
      <c r="F694" s="175"/>
      <c r="G694" s="69" t="s">
        <v>163</v>
      </c>
    </row>
    <row r="695" spans="1:9">
      <c r="A695" s="195" t="s">
        <v>892</v>
      </c>
      <c r="B695" s="177" t="s">
        <v>906</v>
      </c>
      <c r="C695" s="177"/>
      <c r="D695" s="168" t="s">
        <v>1091</v>
      </c>
      <c r="E695" s="327">
        <v>35</v>
      </c>
      <c r="F695" s="178"/>
    </row>
    <row r="696" spans="1:9">
      <c r="A696" s="197" t="s">
        <v>892</v>
      </c>
      <c r="B696" s="174" t="s">
        <v>907</v>
      </c>
      <c r="C696" s="174"/>
      <c r="D696" s="168" t="s">
        <v>1091</v>
      </c>
      <c r="E696" s="326">
        <v>105</v>
      </c>
      <c r="F696" s="175"/>
    </row>
    <row r="697" spans="1:9">
      <c r="A697" s="195" t="s">
        <v>892</v>
      </c>
      <c r="B697" s="177" t="s">
        <v>908</v>
      </c>
      <c r="C697" s="177"/>
      <c r="D697" s="168" t="s">
        <v>1091</v>
      </c>
      <c r="E697" s="327">
        <v>35</v>
      </c>
      <c r="F697" s="178"/>
    </row>
    <row r="698" spans="1:9">
      <c r="A698" s="197" t="s">
        <v>892</v>
      </c>
      <c r="B698" s="174" t="s">
        <v>909</v>
      </c>
      <c r="C698" s="174"/>
      <c r="D698" s="168" t="s">
        <v>1091</v>
      </c>
      <c r="E698" s="326">
        <v>35</v>
      </c>
      <c r="F698" s="175"/>
    </row>
    <row r="699" spans="1:9">
      <c r="A699" s="195" t="s">
        <v>892</v>
      </c>
      <c r="B699" s="177" t="s">
        <v>910</v>
      </c>
      <c r="C699" s="177"/>
      <c r="D699" s="168" t="s">
        <v>1091</v>
      </c>
      <c r="E699" s="327">
        <v>210</v>
      </c>
      <c r="F699" s="178"/>
    </row>
    <row r="700" spans="1:9">
      <c r="A700" s="197" t="s">
        <v>892</v>
      </c>
      <c r="B700" s="174" t="s">
        <v>911</v>
      </c>
      <c r="C700" s="174"/>
      <c r="D700" s="168" t="s">
        <v>616</v>
      </c>
      <c r="E700" s="326">
        <v>100</v>
      </c>
      <c r="F700" s="175"/>
    </row>
    <row r="701" spans="1:9">
      <c r="A701" s="195" t="s">
        <v>892</v>
      </c>
      <c r="B701" s="177" t="s">
        <v>912</v>
      </c>
      <c r="C701" s="177"/>
      <c r="D701" s="168" t="s">
        <v>1091</v>
      </c>
      <c r="E701" s="327">
        <v>35</v>
      </c>
      <c r="F701" s="178"/>
    </row>
    <row r="702" spans="1:9">
      <c r="A702" s="197" t="s">
        <v>892</v>
      </c>
      <c r="B702" s="174" t="s">
        <v>913</v>
      </c>
      <c r="C702" s="174"/>
      <c r="D702" s="168" t="s">
        <v>1091</v>
      </c>
      <c r="E702" s="326">
        <v>175</v>
      </c>
      <c r="F702" s="175"/>
    </row>
    <row r="703" spans="1:9">
      <c r="A703" s="195" t="s">
        <v>892</v>
      </c>
      <c r="B703" s="177" t="s">
        <v>914</v>
      </c>
      <c r="C703" s="177"/>
      <c r="D703" s="168" t="s">
        <v>1091</v>
      </c>
      <c r="E703" s="327">
        <v>105</v>
      </c>
      <c r="F703" s="178"/>
    </row>
    <row r="704" spans="1:9">
      <c r="A704" s="197" t="s">
        <v>892</v>
      </c>
      <c r="B704" s="174" t="s">
        <v>915</v>
      </c>
      <c r="C704" s="174"/>
      <c r="D704" s="168" t="s">
        <v>1091</v>
      </c>
      <c r="E704" s="326">
        <v>35</v>
      </c>
      <c r="F704" s="175"/>
    </row>
    <row r="705" spans="1:6">
      <c r="A705" s="195" t="s">
        <v>892</v>
      </c>
      <c r="B705" s="177" t="s">
        <v>916</v>
      </c>
      <c r="C705" s="177"/>
      <c r="D705" s="168" t="s">
        <v>1091</v>
      </c>
      <c r="E705" s="327">
        <v>35</v>
      </c>
      <c r="F705" s="178"/>
    </row>
    <row r="706" spans="1:6">
      <c r="A706" s="197" t="s">
        <v>892</v>
      </c>
      <c r="B706" s="174" t="s">
        <v>917</v>
      </c>
      <c r="C706" s="174"/>
      <c r="D706" s="168" t="s">
        <v>1091</v>
      </c>
      <c r="E706" s="326">
        <v>210</v>
      </c>
      <c r="F706" s="175"/>
    </row>
    <row r="707" spans="1:6">
      <c r="A707" s="195" t="s">
        <v>892</v>
      </c>
      <c r="B707" s="177" t="s">
        <v>33</v>
      </c>
      <c r="C707" s="177"/>
      <c r="D707" s="177"/>
      <c r="E707" s="327"/>
      <c r="F707" s="178">
        <v>11162.13</v>
      </c>
    </row>
    <row r="708" spans="1:6">
      <c r="A708" s="138"/>
      <c r="B708" s="174" t="s">
        <v>919</v>
      </c>
      <c r="C708" s="174"/>
      <c r="D708" s="208" t="s">
        <v>1069</v>
      </c>
      <c r="E708" s="326">
        <v>5</v>
      </c>
      <c r="F708" s="138"/>
    </row>
    <row r="709" spans="1:6">
      <c r="A709" s="195" t="s">
        <v>918</v>
      </c>
      <c r="B709" s="177" t="s">
        <v>920</v>
      </c>
      <c r="C709" s="177"/>
      <c r="D709" s="208" t="s">
        <v>1069</v>
      </c>
      <c r="E709" s="327">
        <v>18</v>
      </c>
      <c r="F709" s="138"/>
    </row>
    <row r="710" spans="1:6">
      <c r="A710" s="197" t="s">
        <v>918</v>
      </c>
      <c r="B710" s="174" t="s">
        <v>921</v>
      </c>
      <c r="C710" s="174"/>
      <c r="D710" s="208" t="s">
        <v>1069</v>
      </c>
      <c r="E710" s="326">
        <v>5</v>
      </c>
      <c r="F710" s="138"/>
    </row>
    <row r="711" spans="1:6">
      <c r="A711" s="195" t="s">
        <v>918</v>
      </c>
      <c r="B711" s="177" t="s">
        <v>922</v>
      </c>
      <c r="C711" s="177"/>
      <c r="D711" s="208" t="s">
        <v>1069</v>
      </c>
      <c r="E711" s="327">
        <v>10</v>
      </c>
      <c r="F711" s="138"/>
    </row>
    <row r="712" spans="1:6">
      <c r="A712" s="197" t="s">
        <v>918</v>
      </c>
      <c r="B712" s="174" t="s">
        <v>923</v>
      </c>
      <c r="C712" s="174"/>
      <c r="D712" s="208" t="s">
        <v>1069</v>
      </c>
      <c r="E712" s="326">
        <v>10</v>
      </c>
      <c r="F712" s="138"/>
    </row>
    <row r="713" spans="1:6">
      <c r="A713" s="195" t="s">
        <v>918</v>
      </c>
      <c r="B713" s="177" t="s">
        <v>923</v>
      </c>
      <c r="C713" s="177"/>
      <c r="D713" s="208" t="s">
        <v>1069</v>
      </c>
      <c r="E713" s="327">
        <v>30</v>
      </c>
      <c r="F713" s="138"/>
    </row>
    <row r="714" spans="1:6">
      <c r="A714" s="197" t="s">
        <v>918</v>
      </c>
      <c r="B714" s="174" t="s">
        <v>924</v>
      </c>
      <c r="C714" s="174"/>
      <c r="D714" s="208" t="s">
        <v>1069</v>
      </c>
      <c r="E714" s="326">
        <v>16</v>
      </c>
      <c r="F714" s="138"/>
    </row>
    <row r="715" spans="1:6">
      <c r="A715" s="195" t="s">
        <v>918</v>
      </c>
      <c r="B715" s="177" t="s">
        <v>925</v>
      </c>
      <c r="C715" s="177"/>
      <c r="D715" s="208" t="s">
        <v>1069</v>
      </c>
      <c r="E715" s="327">
        <v>25</v>
      </c>
      <c r="F715" s="138"/>
    </row>
    <row r="716" spans="1:6">
      <c r="A716" s="197" t="s">
        <v>918</v>
      </c>
      <c r="B716" s="174" t="s">
        <v>926</v>
      </c>
      <c r="C716" s="174"/>
      <c r="D716" s="208" t="s">
        <v>1069</v>
      </c>
      <c r="E716" s="326">
        <v>50</v>
      </c>
      <c r="F716" s="138"/>
    </row>
    <row r="717" spans="1:6">
      <c r="A717" s="195" t="s">
        <v>918</v>
      </c>
      <c r="B717" s="177" t="s">
        <v>927</v>
      </c>
      <c r="C717" s="177"/>
      <c r="D717" s="208" t="s">
        <v>1069</v>
      </c>
      <c r="E717" s="327">
        <v>5</v>
      </c>
      <c r="F717" s="138"/>
    </row>
    <row r="718" spans="1:6">
      <c r="A718" s="197" t="s">
        <v>918</v>
      </c>
      <c r="B718" s="174" t="s">
        <v>927</v>
      </c>
      <c r="C718" s="174"/>
      <c r="D718" s="208" t="s">
        <v>1069</v>
      </c>
      <c r="E718" s="326">
        <v>3</v>
      </c>
      <c r="F718" s="138"/>
    </row>
    <row r="719" spans="1:6">
      <c r="A719" s="195" t="s">
        <v>918</v>
      </c>
      <c r="B719" s="177" t="s">
        <v>928</v>
      </c>
      <c r="C719" s="177"/>
      <c r="D719" s="208" t="s">
        <v>1069</v>
      </c>
      <c r="E719" s="327">
        <v>5</v>
      </c>
      <c r="F719" s="138"/>
    </row>
    <row r="720" spans="1:6">
      <c r="A720" s="197" t="s">
        <v>918</v>
      </c>
      <c r="B720" s="174" t="s">
        <v>929</v>
      </c>
      <c r="C720" s="174"/>
      <c r="D720" s="208" t="s">
        <v>1069</v>
      </c>
      <c r="E720" s="326">
        <v>5</v>
      </c>
      <c r="F720" s="138"/>
    </row>
    <row r="721" spans="1:6">
      <c r="A721" s="195" t="s">
        <v>918</v>
      </c>
      <c r="B721" s="177" t="s">
        <v>930</v>
      </c>
      <c r="C721" s="177"/>
      <c r="D721" s="208" t="s">
        <v>1069</v>
      </c>
      <c r="E721" s="327">
        <v>10</v>
      </c>
      <c r="F721" s="138"/>
    </row>
    <row r="722" spans="1:6">
      <c r="A722" s="197" t="s">
        <v>918</v>
      </c>
      <c r="B722" s="174" t="s">
        <v>930</v>
      </c>
      <c r="C722" s="174"/>
      <c r="D722" s="208" t="s">
        <v>1069</v>
      </c>
      <c r="E722" s="326">
        <v>25</v>
      </c>
      <c r="F722" s="138"/>
    </row>
    <row r="723" spans="1:6">
      <c r="A723" s="195" t="s">
        <v>918</v>
      </c>
      <c r="B723" s="177" t="s">
        <v>931</v>
      </c>
      <c r="C723" s="177"/>
      <c r="D723" s="208" t="s">
        <v>1069</v>
      </c>
      <c r="E723" s="327">
        <v>6</v>
      </c>
      <c r="F723" s="138"/>
    </row>
    <row r="724" spans="1:6">
      <c r="A724" s="197" t="s">
        <v>918</v>
      </c>
      <c r="B724" s="174" t="s">
        <v>932</v>
      </c>
      <c r="C724" s="174"/>
      <c r="D724" s="208" t="s">
        <v>1069</v>
      </c>
      <c r="E724" s="326">
        <v>10</v>
      </c>
      <c r="F724" s="138"/>
    </row>
    <row r="725" spans="1:6">
      <c r="A725" s="195" t="s">
        <v>918</v>
      </c>
      <c r="B725" s="177" t="s">
        <v>933</v>
      </c>
      <c r="C725" s="177"/>
      <c r="D725" s="208" t="s">
        <v>1069</v>
      </c>
      <c r="E725" s="327">
        <v>5</v>
      </c>
      <c r="F725" s="138"/>
    </row>
    <row r="726" spans="1:6">
      <c r="A726" s="197" t="s">
        <v>918</v>
      </c>
      <c r="B726" s="174" t="s">
        <v>933</v>
      </c>
      <c r="C726" s="174"/>
      <c r="D726" s="208" t="s">
        <v>1069</v>
      </c>
      <c r="E726" s="326">
        <v>6</v>
      </c>
      <c r="F726" s="138"/>
    </row>
    <row r="727" spans="1:6">
      <c r="A727" s="195" t="s">
        <v>918</v>
      </c>
      <c r="B727" s="177" t="s">
        <v>934</v>
      </c>
      <c r="C727" s="177"/>
      <c r="D727" s="208" t="s">
        <v>1069</v>
      </c>
      <c r="E727" s="327">
        <v>5</v>
      </c>
      <c r="F727" s="138"/>
    </row>
    <row r="728" spans="1:6">
      <c r="A728" s="197" t="s">
        <v>918</v>
      </c>
      <c r="B728" s="174" t="s">
        <v>935</v>
      </c>
      <c r="C728" s="174"/>
      <c r="D728" s="208" t="s">
        <v>1069</v>
      </c>
      <c r="E728" s="326">
        <v>3</v>
      </c>
      <c r="F728" s="138"/>
    </row>
    <row r="729" spans="1:6">
      <c r="A729" s="195" t="s">
        <v>918</v>
      </c>
      <c r="B729" s="177" t="s">
        <v>936</v>
      </c>
      <c r="C729" s="177"/>
      <c r="D729" s="208" t="s">
        <v>1069</v>
      </c>
      <c r="E729" s="327">
        <v>40</v>
      </c>
      <c r="F729" s="138"/>
    </row>
    <row r="730" spans="1:6">
      <c r="A730" s="197" t="s">
        <v>918</v>
      </c>
      <c r="B730" s="174" t="s">
        <v>937</v>
      </c>
      <c r="C730" s="174"/>
      <c r="D730" s="208" t="s">
        <v>1069</v>
      </c>
      <c r="E730" s="326">
        <v>10</v>
      </c>
      <c r="F730" s="138"/>
    </row>
    <row r="731" spans="1:6">
      <c r="A731" s="195" t="s">
        <v>918</v>
      </c>
      <c r="B731" s="177" t="s">
        <v>938</v>
      </c>
      <c r="C731" s="177"/>
      <c r="D731" s="208" t="s">
        <v>1069</v>
      </c>
      <c r="E731" s="327">
        <v>5</v>
      </c>
      <c r="F731" s="138"/>
    </row>
    <row r="732" spans="1:6">
      <c r="A732" s="197" t="s">
        <v>918</v>
      </c>
      <c r="B732" s="174" t="s">
        <v>939</v>
      </c>
      <c r="C732" s="174"/>
      <c r="D732" s="208" t="s">
        <v>1069</v>
      </c>
      <c r="E732" s="326">
        <v>15</v>
      </c>
      <c r="F732" s="138"/>
    </row>
    <row r="733" spans="1:6">
      <c r="A733" s="195" t="s">
        <v>918</v>
      </c>
      <c r="B733" s="177" t="s">
        <v>940</v>
      </c>
      <c r="C733" s="177"/>
      <c r="D733" s="208" t="s">
        <v>1069</v>
      </c>
      <c r="E733" s="327">
        <v>5</v>
      </c>
      <c r="F733" s="138"/>
    </row>
    <row r="734" spans="1:6">
      <c r="A734" s="197" t="s">
        <v>918</v>
      </c>
      <c r="B734" s="174" t="s">
        <v>941</v>
      </c>
      <c r="C734" s="174"/>
      <c r="D734" s="208" t="s">
        <v>1069</v>
      </c>
      <c r="E734" s="326">
        <v>10</v>
      </c>
      <c r="F734" s="138"/>
    </row>
    <row r="735" spans="1:6">
      <c r="A735" s="195" t="s">
        <v>918</v>
      </c>
      <c r="B735" s="177" t="s">
        <v>942</v>
      </c>
      <c r="C735" s="177"/>
      <c r="D735" s="208" t="s">
        <v>1069</v>
      </c>
      <c r="E735" s="327">
        <v>25</v>
      </c>
      <c r="F735" s="138"/>
    </row>
    <row r="736" spans="1:6">
      <c r="A736" s="197" t="s">
        <v>918</v>
      </c>
      <c r="B736" s="174" t="s">
        <v>943</v>
      </c>
      <c r="C736" s="174"/>
      <c r="D736" s="139" t="s">
        <v>616</v>
      </c>
      <c r="E736" s="326">
        <v>50</v>
      </c>
      <c r="F736" s="175"/>
    </row>
    <row r="737" spans="1:7">
      <c r="A737" s="195" t="s">
        <v>918</v>
      </c>
      <c r="B737" s="177" t="s">
        <v>944</v>
      </c>
      <c r="C737" s="177"/>
      <c r="D737" s="168" t="s">
        <v>1091</v>
      </c>
      <c r="E737" s="327">
        <v>35</v>
      </c>
      <c r="F737" s="178"/>
    </row>
    <row r="738" spans="1:7">
      <c r="A738" s="197" t="s">
        <v>918</v>
      </c>
      <c r="B738" s="174" t="s">
        <v>945</v>
      </c>
      <c r="C738" s="174"/>
      <c r="D738" s="138" t="s">
        <v>1069</v>
      </c>
      <c r="E738" s="326">
        <v>24</v>
      </c>
      <c r="F738" s="138"/>
    </row>
    <row r="739" spans="1:7">
      <c r="A739" s="195" t="s">
        <v>918</v>
      </c>
      <c r="B739" s="177" t="s">
        <v>945</v>
      </c>
      <c r="C739" s="177"/>
      <c r="D739" s="168" t="s">
        <v>1091</v>
      </c>
      <c r="E739" s="327">
        <v>140</v>
      </c>
      <c r="F739" s="178"/>
    </row>
    <row r="740" spans="1:7">
      <c r="A740" s="197" t="s">
        <v>918</v>
      </c>
      <c r="B740" s="174" t="s">
        <v>946</v>
      </c>
      <c r="C740" s="174"/>
      <c r="D740" s="168" t="s">
        <v>1091</v>
      </c>
      <c r="E740" s="326">
        <v>350</v>
      </c>
      <c r="F740" s="175"/>
    </row>
    <row r="741" spans="1:7">
      <c r="A741" s="195" t="s">
        <v>918</v>
      </c>
      <c r="B741" s="177" t="s">
        <v>947</v>
      </c>
      <c r="C741" s="177"/>
      <c r="D741" s="138" t="s">
        <v>1069</v>
      </c>
      <c r="E741" s="327">
        <v>10</v>
      </c>
      <c r="F741" s="138"/>
    </row>
    <row r="742" spans="1:7">
      <c r="A742" s="197" t="s">
        <v>918</v>
      </c>
      <c r="B742" s="174" t="s">
        <v>948</v>
      </c>
      <c r="C742" s="174"/>
      <c r="D742" s="168" t="s">
        <v>1091</v>
      </c>
      <c r="E742" s="326">
        <v>35</v>
      </c>
      <c r="F742" s="175"/>
    </row>
    <row r="743" spans="1:7">
      <c r="A743" s="195" t="s">
        <v>918</v>
      </c>
      <c r="B743" s="177" t="s">
        <v>948</v>
      </c>
      <c r="C743" s="177"/>
      <c r="D743" s="168" t="s">
        <v>1091</v>
      </c>
      <c r="E743" s="327">
        <v>100</v>
      </c>
      <c r="F743" s="178"/>
    </row>
    <row r="744" spans="1:7">
      <c r="A744" s="197" t="s">
        <v>918</v>
      </c>
      <c r="B744" s="174" t="s">
        <v>949</v>
      </c>
      <c r="C744" s="174"/>
      <c r="D744" s="168" t="s">
        <v>1091</v>
      </c>
      <c r="E744" s="326">
        <v>210</v>
      </c>
      <c r="F744" s="175"/>
    </row>
    <row r="745" spans="1:7">
      <c r="A745" s="195" t="s">
        <v>918</v>
      </c>
      <c r="B745" s="177" t="s">
        <v>950</v>
      </c>
      <c r="C745" s="177"/>
      <c r="D745" s="139" t="s">
        <v>616</v>
      </c>
      <c r="E745" s="327">
        <v>50</v>
      </c>
      <c r="F745" s="178"/>
    </row>
    <row r="746" spans="1:7">
      <c r="A746" s="197" t="s">
        <v>918</v>
      </c>
      <c r="B746" s="174" t="s">
        <v>951</v>
      </c>
      <c r="C746" s="174"/>
      <c r="D746" s="168" t="s">
        <v>1091</v>
      </c>
      <c r="E746" s="326">
        <v>70</v>
      </c>
      <c r="F746" s="175"/>
    </row>
    <row r="747" spans="1:7">
      <c r="A747" s="195" t="s">
        <v>918</v>
      </c>
      <c r="B747" s="177" t="s">
        <v>952</v>
      </c>
      <c r="C747" s="177"/>
      <c r="D747" s="139" t="s">
        <v>616</v>
      </c>
      <c r="E747" s="327">
        <v>50</v>
      </c>
      <c r="F747" s="178"/>
    </row>
    <row r="748" spans="1:7">
      <c r="A748" s="197" t="s">
        <v>918</v>
      </c>
      <c r="B748" s="174" t="s">
        <v>953</v>
      </c>
      <c r="C748" s="174"/>
      <c r="D748" s="139" t="s">
        <v>616</v>
      </c>
      <c r="E748" s="326">
        <v>50</v>
      </c>
      <c r="F748" s="175"/>
    </row>
    <row r="749" spans="1:7">
      <c r="A749" s="195" t="s">
        <v>918</v>
      </c>
      <c r="B749" s="177" t="s">
        <v>954</v>
      </c>
      <c r="C749" s="177"/>
      <c r="D749" s="168" t="s">
        <v>1091</v>
      </c>
      <c r="E749" s="327">
        <v>70</v>
      </c>
      <c r="F749" s="178"/>
    </row>
    <row r="750" spans="1:7">
      <c r="A750" s="197" t="s">
        <v>918</v>
      </c>
      <c r="B750" s="174" t="s">
        <v>955</v>
      </c>
      <c r="C750" s="174"/>
      <c r="D750" s="138" t="s">
        <v>1069</v>
      </c>
      <c r="E750" s="326">
        <v>25</v>
      </c>
      <c r="F750" s="138"/>
    </row>
    <row r="751" spans="1:7">
      <c r="A751" s="195" t="s">
        <v>918</v>
      </c>
      <c r="B751" s="177" t="s">
        <v>956</v>
      </c>
      <c r="C751" s="177"/>
      <c r="D751" s="168" t="s">
        <v>1091</v>
      </c>
      <c r="E751" s="327">
        <v>140</v>
      </c>
      <c r="F751" s="178"/>
    </row>
    <row r="752" spans="1:7">
      <c r="A752" s="197" t="s">
        <v>918</v>
      </c>
      <c r="B752" s="174" t="s">
        <v>33</v>
      </c>
      <c r="C752" s="174"/>
      <c r="D752" s="174"/>
      <c r="E752" s="326"/>
      <c r="F752" s="175">
        <v>12938.13</v>
      </c>
      <c r="G752" s="69" t="s">
        <v>1170</v>
      </c>
    </row>
    <row r="753" spans="1:7">
      <c r="A753" s="195" t="s">
        <v>957</v>
      </c>
      <c r="B753" s="177" t="s">
        <v>12</v>
      </c>
      <c r="C753" s="177"/>
      <c r="D753" s="201" t="s">
        <v>1122</v>
      </c>
      <c r="E753" s="327">
        <v>-1585.5</v>
      </c>
      <c r="F753" s="178"/>
    </row>
    <row r="754" spans="1:7">
      <c r="A754" s="197" t="s">
        <v>957</v>
      </c>
      <c r="B754" s="174" t="s">
        <v>958</v>
      </c>
      <c r="C754" s="174"/>
      <c r="D754" s="138" t="s">
        <v>1069</v>
      </c>
      <c r="E754" s="326">
        <v>70</v>
      </c>
      <c r="F754" s="138"/>
    </row>
    <row r="755" spans="1:7">
      <c r="A755" s="195" t="s">
        <v>957</v>
      </c>
      <c r="B755" s="177" t="s">
        <v>958</v>
      </c>
      <c r="C755" s="177"/>
      <c r="D755" s="139" t="s">
        <v>616</v>
      </c>
      <c r="E755" s="327">
        <v>50</v>
      </c>
      <c r="F755" s="178"/>
    </row>
    <row r="756" spans="1:7">
      <c r="A756" s="197" t="s">
        <v>957</v>
      </c>
      <c r="B756" s="174" t="s">
        <v>959</v>
      </c>
      <c r="C756" s="174"/>
      <c r="D756" s="168" t="s">
        <v>1091</v>
      </c>
      <c r="E756" s="326">
        <v>35</v>
      </c>
      <c r="F756" s="175"/>
    </row>
    <row r="757" spans="1:7">
      <c r="A757" s="195" t="s">
        <v>957</v>
      </c>
      <c r="B757" s="177" t="s">
        <v>959</v>
      </c>
      <c r="C757" s="177"/>
      <c r="D757" s="138" t="s">
        <v>1069</v>
      </c>
      <c r="E757" s="327">
        <v>22</v>
      </c>
      <c r="F757" s="138"/>
    </row>
    <row r="758" spans="1:7">
      <c r="A758" s="197" t="s">
        <v>957</v>
      </c>
      <c r="B758" s="174" t="s">
        <v>960</v>
      </c>
      <c r="C758" s="174"/>
      <c r="D758" s="138" t="s">
        <v>1069</v>
      </c>
      <c r="E758" s="326">
        <v>19</v>
      </c>
      <c r="F758" s="138"/>
    </row>
    <row r="759" spans="1:7">
      <c r="A759" s="195" t="s">
        <v>957</v>
      </c>
      <c r="B759" s="177" t="s">
        <v>961</v>
      </c>
      <c r="C759" s="177"/>
      <c r="D759" s="168" t="s">
        <v>1091</v>
      </c>
      <c r="E759" s="327">
        <v>210</v>
      </c>
      <c r="F759" s="178"/>
    </row>
    <row r="760" spans="1:7">
      <c r="A760" s="197" t="s">
        <v>957</v>
      </c>
      <c r="B760" s="174" t="s">
        <v>962</v>
      </c>
      <c r="C760" s="174"/>
      <c r="D760" s="174" t="s">
        <v>16</v>
      </c>
      <c r="E760" s="326">
        <v>150</v>
      </c>
      <c r="F760" s="175"/>
    </row>
    <row r="761" spans="1:7">
      <c r="A761" s="195" t="s">
        <v>957</v>
      </c>
      <c r="B761" s="177" t="s">
        <v>963</v>
      </c>
      <c r="C761" s="177"/>
      <c r="D761" s="168" t="s">
        <v>1091</v>
      </c>
      <c r="E761" s="327">
        <v>35</v>
      </c>
      <c r="F761" s="178"/>
    </row>
    <row r="762" spans="1:7">
      <c r="A762" s="197" t="s">
        <v>957</v>
      </c>
      <c r="B762" s="174" t="s">
        <v>964</v>
      </c>
      <c r="C762" s="174"/>
      <c r="D762" s="138" t="s">
        <v>1069</v>
      </c>
      <c r="E762" s="326">
        <v>45</v>
      </c>
      <c r="F762" s="138"/>
    </row>
    <row r="763" spans="1:7">
      <c r="A763" s="195" t="s">
        <v>957</v>
      </c>
      <c r="B763" s="177" t="s">
        <v>965</v>
      </c>
      <c r="C763" s="177"/>
      <c r="D763" s="138" t="s">
        <v>1069</v>
      </c>
      <c r="E763" s="327">
        <v>32</v>
      </c>
      <c r="F763" s="138"/>
    </row>
    <row r="764" spans="1:7">
      <c r="A764" s="197" t="s">
        <v>957</v>
      </c>
      <c r="B764" s="174" t="s">
        <v>41</v>
      </c>
      <c r="C764" s="174"/>
      <c r="D764" s="168" t="s">
        <v>803</v>
      </c>
      <c r="E764" s="326">
        <v>1.43</v>
      </c>
      <c r="F764" s="175"/>
    </row>
    <row r="765" spans="1:7">
      <c r="A765" s="195" t="s">
        <v>957</v>
      </c>
      <c r="B765" s="177" t="s">
        <v>33</v>
      </c>
      <c r="C765" s="177"/>
      <c r="D765" s="177"/>
      <c r="E765" s="327"/>
      <c r="F765" s="178">
        <v>12022.06</v>
      </c>
      <c r="G765" s="69" t="s">
        <v>1165</v>
      </c>
    </row>
    <row r="766" spans="1:7">
      <c r="A766" s="197" t="s">
        <v>966</v>
      </c>
      <c r="B766" s="174" t="s">
        <v>967</v>
      </c>
      <c r="C766" s="174"/>
      <c r="D766" s="138" t="s">
        <v>1069</v>
      </c>
      <c r="E766" s="326">
        <v>30</v>
      </c>
      <c r="F766" s="138"/>
    </row>
    <row r="767" spans="1:7">
      <c r="A767" s="195" t="s">
        <v>966</v>
      </c>
      <c r="B767" s="177" t="s">
        <v>176</v>
      </c>
      <c r="C767" s="177"/>
      <c r="D767" s="177"/>
      <c r="E767" s="327"/>
      <c r="F767" s="178">
        <v>12052.06</v>
      </c>
    </row>
    <row r="768" spans="1:7" ht="15">
      <c r="A768" s="199" t="s">
        <v>968</v>
      </c>
      <c r="B768" s="174" t="s">
        <v>33</v>
      </c>
      <c r="C768" s="174"/>
      <c r="D768" s="174"/>
      <c r="E768" s="326"/>
      <c r="F768" s="200">
        <v>12052.06</v>
      </c>
    </row>
    <row r="769" spans="1:9">
      <c r="A769" s="14" t="s">
        <v>1096</v>
      </c>
      <c r="B769" s="14" t="s">
        <v>12</v>
      </c>
      <c r="C769" s="15" t="s">
        <v>205</v>
      </c>
      <c r="D769" s="201" t="s">
        <v>1171</v>
      </c>
      <c r="E769" s="323">
        <v>-1585.5</v>
      </c>
      <c r="F769" s="19"/>
      <c r="I769" s="159"/>
    </row>
    <row r="770" spans="1:9">
      <c r="A770" s="14" t="s">
        <v>1096</v>
      </c>
      <c r="B770" s="14" t="s">
        <v>12</v>
      </c>
      <c r="C770" s="15" t="s">
        <v>205</v>
      </c>
      <c r="D770" s="202" t="s">
        <v>1124</v>
      </c>
      <c r="E770" s="323">
        <v>-3180</v>
      </c>
      <c r="F770" s="19"/>
      <c r="I770" s="159"/>
    </row>
    <row r="771" spans="1:9">
      <c r="A771" s="14" t="s">
        <v>1096</v>
      </c>
      <c r="B771" s="14" t="s">
        <v>1097</v>
      </c>
      <c r="C771" s="15">
        <v>9131</v>
      </c>
      <c r="D771" s="139" t="s">
        <v>16</v>
      </c>
      <c r="E771" s="66">
        <v>20</v>
      </c>
      <c r="F771" s="16"/>
      <c r="G771" s="69" t="s">
        <v>163</v>
      </c>
    </row>
    <row r="772" spans="1:9">
      <c r="A772" s="14" t="s">
        <v>1096</v>
      </c>
      <c r="B772" s="14" t="s">
        <v>41</v>
      </c>
      <c r="C772" s="15" t="s">
        <v>205</v>
      </c>
      <c r="D772" s="168" t="s">
        <v>803</v>
      </c>
      <c r="E772" s="66">
        <v>7.15</v>
      </c>
      <c r="F772" s="16"/>
    </row>
    <row r="773" spans="1:9" ht="15.75">
      <c r="A773" s="14" t="s">
        <v>1096</v>
      </c>
      <c r="B773" s="17" t="s">
        <v>33</v>
      </c>
      <c r="C773" s="15" t="s">
        <v>205</v>
      </c>
      <c r="D773" s="15"/>
      <c r="E773" s="334"/>
      <c r="F773" s="18">
        <v>7313.71</v>
      </c>
    </row>
    <row r="774" spans="1:9">
      <c r="A774" s="14" t="s">
        <v>1098</v>
      </c>
      <c r="B774" s="14" t="s">
        <v>1099</v>
      </c>
      <c r="C774" s="15">
        <v>9123</v>
      </c>
      <c r="D774" s="21" t="s">
        <v>16</v>
      </c>
      <c r="E774" s="66">
        <v>375</v>
      </c>
      <c r="F774" s="16"/>
      <c r="G774" s="69" t="s">
        <v>1125</v>
      </c>
    </row>
    <row r="775" spans="1:9" ht="15.75">
      <c r="A775" s="14" t="s">
        <v>1098</v>
      </c>
      <c r="B775" s="17" t="s">
        <v>33</v>
      </c>
      <c r="C775" s="15" t="s">
        <v>205</v>
      </c>
      <c r="D775" s="15"/>
      <c r="E775" s="334"/>
      <c r="F775" s="18">
        <v>7688.71</v>
      </c>
    </row>
    <row r="776" spans="1:9">
      <c r="A776" s="14" t="s">
        <v>1100</v>
      </c>
      <c r="B776" s="14" t="s">
        <v>276</v>
      </c>
      <c r="C776" s="15" t="s">
        <v>205</v>
      </c>
      <c r="D776" s="138" t="s">
        <v>1126</v>
      </c>
      <c r="E776" s="66">
        <v>1646</v>
      </c>
      <c r="F776" s="16"/>
    </row>
    <row r="777" spans="1:9">
      <c r="A777" s="14" t="s">
        <v>1100</v>
      </c>
      <c r="B777" s="14" t="s">
        <v>12</v>
      </c>
      <c r="C777" s="15" t="s">
        <v>205</v>
      </c>
      <c r="D777" s="205" t="s">
        <v>1173</v>
      </c>
      <c r="E777" s="335">
        <v>-190</v>
      </c>
      <c r="F777" s="19"/>
    </row>
    <row r="778" spans="1:9">
      <c r="A778" s="14" t="s">
        <v>1100</v>
      </c>
      <c r="B778" s="14" t="s">
        <v>1101</v>
      </c>
      <c r="C778" s="15">
        <v>9014</v>
      </c>
      <c r="D778" s="138" t="s">
        <v>1126</v>
      </c>
      <c r="E778" s="66">
        <v>20</v>
      </c>
      <c r="F778" s="16"/>
    </row>
    <row r="779" spans="1:9">
      <c r="A779" s="14" t="s">
        <v>1100</v>
      </c>
      <c r="B779" s="14" t="s">
        <v>1102</v>
      </c>
      <c r="C779" s="15">
        <v>9026</v>
      </c>
      <c r="D779" s="138" t="s">
        <v>1126</v>
      </c>
      <c r="E779" s="66">
        <v>34</v>
      </c>
      <c r="F779" s="16"/>
    </row>
    <row r="780" spans="1:9">
      <c r="A780" s="14" t="s">
        <v>1100</v>
      </c>
      <c r="B780" s="14" t="s">
        <v>1103</v>
      </c>
      <c r="C780" s="15">
        <v>9925</v>
      </c>
      <c r="D780" s="138" t="s">
        <v>1126</v>
      </c>
      <c r="E780" s="66">
        <v>22</v>
      </c>
      <c r="F780" s="16"/>
    </row>
    <row r="781" spans="1:9">
      <c r="A781" s="14" t="s">
        <v>1100</v>
      </c>
      <c r="B781" s="14" t="s">
        <v>1104</v>
      </c>
      <c r="C781" s="15">
        <v>9026</v>
      </c>
      <c r="D781" s="138" t="s">
        <v>1126</v>
      </c>
      <c r="E781" s="66">
        <v>20</v>
      </c>
      <c r="F781" s="16"/>
    </row>
    <row r="782" spans="1:9">
      <c r="A782" s="14" t="s">
        <v>1100</v>
      </c>
      <c r="B782" s="14" t="s">
        <v>1105</v>
      </c>
      <c r="C782" s="15">
        <v>9028</v>
      </c>
      <c r="D782" s="138" t="s">
        <v>1126</v>
      </c>
      <c r="E782" s="66">
        <v>60</v>
      </c>
      <c r="F782" s="16"/>
    </row>
    <row r="783" spans="1:9">
      <c r="A783" s="14" t="s">
        <v>1100</v>
      </c>
      <c r="B783" s="14" t="s">
        <v>1105</v>
      </c>
      <c r="C783" s="15">
        <v>9953</v>
      </c>
      <c r="D783" s="138" t="s">
        <v>1126</v>
      </c>
      <c r="E783" s="66">
        <v>25</v>
      </c>
      <c r="F783" s="16"/>
    </row>
    <row r="784" spans="1:9">
      <c r="A784" s="14" t="s">
        <v>1100</v>
      </c>
      <c r="B784" s="14" t="s">
        <v>1105</v>
      </c>
      <c r="C784" s="15">
        <v>9126</v>
      </c>
      <c r="D784" s="138" t="s">
        <v>1126</v>
      </c>
      <c r="E784" s="66">
        <v>50</v>
      </c>
      <c r="F784" s="16"/>
    </row>
    <row r="785" spans="1:6" ht="15.75">
      <c r="A785" s="14" t="s">
        <v>1100</v>
      </c>
      <c r="B785" s="17" t="s">
        <v>33</v>
      </c>
      <c r="C785" s="15" t="s">
        <v>205</v>
      </c>
      <c r="D785" s="15"/>
      <c r="E785" s="334"/>
      <c r="F785" s="18">
        <v>9375.7099999999991</v>
      </c>
    </row>
    <row r="786" spans="1:6">
      <c r="A786" s="14" t="s">
        <v>1106</v>
      </c>
      <c r="B786" s="14" t="s">
        <v>276</v>
      </c>
      <c r="C786" s="15" t="s">
        <v>205</v>
      </c>
      <c r="D786" s="138" t="s">
        <v>1126</v>
      </c>
      <c r="E786" s="66">
        <v>10</v>
      </c>
      <c r="F786" s="16"/>
    </row>
    <row r="787" spans="1:6">
      <c r="A787" s="14" t="s">
        <v>1106</v>
      </c>
      <c r="B787" s="14" t="s">
        <v>12</v>
      </c>
      <c r="C787" s="15" t="s">
        <v>205</v>
      </c>
      <c r="D787" s="205" t="s">
        <v>1128</v>
      </c>
      <c r="E787" s="323">
        <v>-22.4</v>
      </c>
      <c r="F787" s="19"/>
    </row>
    <row r="788" spans="1:6">
      <c r="A788" s="14" t="s">
        <v>1106</v>
      </c>
      <c r="B788" s="14" t="s">
        <v>1107</v>
      </c>
      <c r="C788" s="15">
        <v>9029</v>
      </c>
      <c r="D788" s="138" t="s">
        <v>1126</v>
      </c>
      <c r="E788" s="66">
        <v>22</v>
      </c>
      <c r="F788" s="16"/>
    </row>
    <row r="789" spans="1:6">
      <c r="A789" s="14" t="s">
        <v>1106</v>
      </c>
      <c r="B789" s="14" t="s">
        <v>1108</v>
      </c>
      <c r="C789" s="15">
        <v>9131</v>
      </c>
      <c r="D789" s="138" t="s">
        <v>1126</v>
      </c>
      <c r="E789" s="66">
        <v>10</v>
      </c>
      <c r="F789" s="16"/>
    </row>
    <row r="790" spans="1:6">
      <c r="A790" s="14" t="s">
        <v>1106</v>
      </c>
      <c r="B790" s="14" t="s">
        <v>1109</v>
      </c>
      <c r="C790" s="15">
        <v>9120</v>
      </c>
      <c r="D790" s="138" t="s">
        <v>1126</v>
      </c>
      <c r="E790" s="66">
        <v>80</v>
      </c>
      <c r="F790" s="16"/>
    </row>
    <row r="791" spans="1:6">
      <c r="A791" s="14" t="s">
        <v>1106</v>
      </c>
      <c r="B791" s="14" t="s">
        <v>1110</v>
      </c>
      <c r="C791" s="15">
        <v>9029</v>
      </c>
      <c r="D791" s="138" t="s">
        <v>1126</v>
      </c>
      <c r="E791" s="66">
        <v>32</v>
      </c>
      <c r="F791" s="16"/>
    </row>
    <row r="792" spans="1:6">
      <c r="A792" s="14" t="s">
        <v>1106</v>
      </c>
      <c r="B792" s="14" t="s">
        <v>1111</v>
      </c>
      <c r="C792" s="15">
        <v>9773</v>
      </c>
      <c r="D792" s="138" t="s">
        <v>1126</v>
      </c>
      <c r="E792" s="66">
        <v>50</v>
      </c>
      <c r="F792" s="16"/>
    </row>
    <row r="793" spans="1:6" ht="15.75">
      <c r="A793" s="14" t="s">
        <v>1106</v>
      </c>
      <c r="B793" s="17" t="s">
        <v>33</v>
      </c>
      <c r="C793" s="15" t="s">
        <v>205</v>
      </c>
      <c r="D793" s="15"/>
      <c r="E793" s="334"/>
      <c r="F793" s="18">
        <v>9557.31</v>
      </c>
    </row>
    <row r="794" spans="1:6">
      <c r="A794" s="14" t="s">
        <v>1112</v>
      </c>
      <c r="B794" s="14" t="s">
        <v>12</v>
      </c>
      <c r="C794" s="15" t="s">
        <v>205</v>
      </c>
      <c r="D794" s="205" t="s">
        <v>1127</v>
      </c>
      <c r="E794" s="323">
        <v>-66</v>
      </c>
      <c r="F794" s="19"/>
    </row>
    <row r="795" spans="1:6" ht="15.75">
      <c r="A795" s="14" t="s">
        <v>1112</v>
      </c>
      <c r="B795" s="17" t="s">
        <v>33</v>
      </c>
      <c r="C795" s="15" t="s">
        <v>205</v>
      </c>
      <c r="D795" s="15"/>
      <c r="E795" s="334"/>
      <c r="F795" s="18">
        <v>9491.31</v>
      </c>
    </row>
    <row r="796" spans="1:6" ht="15.75">
      <c r="A796" s="14" t="s">
        <v>1113</v>
      </c>
      <c r="B796" s="17" t="s">
        <v>33</v>
      </c>
      <c r="C796" s="15" t="s">
        <v>205</v>
      </c>
      <c r="D796" s="15"/>
      <c r="E796" s="334"/>
      <c r="F796" s="18">
        <v>9491.31</v>
      </c>
    </row>
    <row r="797" spans="1:6" ht="15.75">
      <c r="A797" s="14" t="s">
        <v>1114</v>
      </c>
      <c r="B797" s="17" t="s">
        <v>33</v>
      </c>
      <c r="C797" s="15" t="s">
        <v>205</v>
      </c>
      <c r="D797" s="15"/>
      <c r="E797" s="334"/>
      <c r="F797" s="18">
        <v>9491.31</v>
      </c>
    </row>
    <row r="798" spans="1:6">
      <c r="A798" s="14" t="s">
        <v>1115</v>
      </c>
      <c r="B798" s="14" t="s">
        <v>1116</v>
      </c>
      <c r="C798" s="15">
        <v>9123</v>
      </c>
      <c r="D798" s="209" t="s">
        <v>1129</v>
      </c>
      <c r="E798" s="66">
        <v>1500</v>
      </c>
      <c r="F798" s="16"/>
    </row>
    <row r="799" spans="1:6" ht="15.75">
      <c r="A799" s="14" t="s">
        <v>1115</v>
      </c>
      <c r="B799" s="17" t="s">
        <v>33</v>
      </c>
      <c r="C799" s="15" t="s">
        <v>205</v>
      </c>
      <c r="D799" s="15"/>
      <c r="E799" s="334"/>
      <c r="F799" s="18">
        <v>10991.31</v>
      </c>
    </row>
    <row r="800" spans="1:6">
      <c r="A800" s="14" t="s">
        <v>1117</v>
      </c>
      <c r="B800" s="14" t="s">
        <v>1118</v>
      </c>
      <c r="C800" s="15">
        <v>9014</v>
      </c>
      <c r="D800" s="209" t="s">
        <v>616</v>
      </c>
      <c r="E800" s="66">
        <v>50</v>
      </c>
      <c r="F800" s="16"/>
    </row>
    <row r="801" spans="1:6" ht="15.75">
      <c r="A801" s="14" t="s">
        <v>1117</v>
      </c>
      <c r="B801" s="17" t="s">
        <v>33</v>
      </c>
      <c r="C801" s="15" t="s">
        <v>205</v>
      </c>
      <c r="D801" s="15"/>
      <c r="E801" s="334"/>
      <c r="F801" s="18">
        <v>11041.31</v>
      </c>
    </row>
    <row r="802" spans="1:6" ht="15.75">
      <c r="A802" s="14" t="s">
        <v>1119</v>
      </c>
      <c r="B802" s="17" t="s">
        <v>33</v>
      </c>
      <c r="C802" s="15" t="s">
        <v>205</v>
      </c>
      <c r="D802" s="15"/>
      <c r="E802" s="334"/>
      <c r="F802" s="18">
        <v>11041.31</v>
      </c>
    </row>
    <row r="803" spans="1:6" ht="15.75">
      <c r="A803" s="14" t="s">
        <v>1120</v>
      </c>
      <c r="B803" s="17" t="s">
        <v>33</v>
      </c>
      <c r="C803" s="15" t="s">
        <v>205</v>
      </c>
      <c r="D803" s="15"/>
      <c r="E803" s="334"/>
      <c r="F803" s="18">
        <v>11041.31</v>
      </c>
    </row>
    <row r="804" spans="1:6">
      <c r="A804" s="14" t="s">
        <v>1121</v>
      </c>
      <c r="B804" s="14" t="s">
        <v>12</v>
      </c>
      <c r="C804" s="15" t="s">
        <v>205</v>
      </c>
      <c r="D804" s="205" t="s">
        <v>1130</v>
      </c>
      <c r="E804" s="323">
        <v>-1116</v>
      </c>
      <c r="F804" s="19"/>
    </row>
    <row r="805" spans="1:6">
      <c r="A805" s="14" t="s">
        <v>1121</v>
      </c>
      <c r="B805" s="14" t="s">
        <v>12</v>
      </c>
      <c r="C805" s="15" t="s">
        <v>205</v>
      </c>
      <c r="D805" s="205" t="s">
        <v>1286</v>
      </c>
      <c r="E805" s="323">
        <v>-774.6</v>
      </c>
      <c r="F805" s="19"/>
    </row>
    <row r="806" spans="1:6">
      <c r="A806" s="14" t="s">
        <v>1121</v>
      </c>
      <c r="B806" s="14" t="s">
        <v>12</v>
      </c>
      <c r="C806" s="15" t="s">
        <v>205</v>
      </c>
      <c r="D806" s="205" t="s">
        <v>1287</v>
      </c>
      <c r="E806" s="323">
        <v>-774.6</v>
      </c>
      <c r="F806" s="19"/>
    </row>
    <row r="807" spans="1:6">
      <c r="A807" s="14" t="s">
        <v>1121</v>
      </c>
      <c r="B807" s="14" t="s">
        <v>41</v>
      </c>
      <c r="C807" s="15" t="s">
        <v>205</v>
      </c>
      <c r="D807" s="168" t="s">
        <v>803</v>
      </c>
      <c r="E807" s="66">
        <v>4.3099999999999996</v>
      </c>
      <c r="F807" s="16"/>
    </row>
    <row r="808" spans="1:6" ht="15.75">
      <c r="A808" s="14" t="s">
        <v>1121</v>
      </c>
      <c r="B808" s="17" t="s">
        <v>33</v>
      </c>
      <c r="C808" s="15" t="s">
        <v>205</v>
      </c>
      <c r="D808" s="15"/>
      <c r="E808" s="334"/>
      <c r="F808" s="18">
        <v>8380.42</v>
      </c>
    </row>
    <row r="809" spans="1:6" customFormat="1" ht="20.100000000000001" customHeight="1">
      <c r="A809" s="14" t="s">
        <v>1131</v>
      </c>
      <c r="B809" s="14" t="s">
        <v>1132</v>
      </c>
      <c r="C809" s="15">
        <v>9132</v>
      </c>
      <c r="D809" s="209" t="s">
        <v>616</v>
      </c>
      <c r="E809" s="66">
        <v>50</v>
      </c>
      <c r="F809" s="16"/>
    </row>
    <row r="810" spans="1:6" customFormat="1" ht="20.100000000000001" customHeight="1">
      <c r="A810" s="14" t="s">
        <v>1131</v>
      </c>
      <c r="B810" s="14" t="s">
        <v>1133</v>
      </c>
      <c r="C810" s="15">
        <v>9327</v>
      </c>
      <c r="D810" s="209" t="s">
        <v>616</v>
      </c>
      <c r="E810" s="66">
        <v>100</v>
      </c>
      <c r="F810" s="16"/>
    </row>
    <row r="811" spans="1:6" customFormat="1" ht="20.100000000000001" customHeight="1">
      <c r="A811" s="14" t="s">
        <v>1131</v>
      </c>
      <c r="B811" s="17" t="s">
        <v>33</v>
      </c>
      <c r="C811" s="15" t="s">
        <v>205</v>
      </c>
      <c r="D811" s="15"/>
      <c r="E811" s="334"/>
      <c r="F811" s="18">
        <v>8530.42</v>
      </c>
    </row>
    <row r="812" spans="1:6" customFormat="1" ht="20.100000000000001" customHeight="1">
      <c r="A812" s="14" t="s">
        <v>1134</v>
      </c>
      <c r="B812" s="14" t="s">
        <v>1135</v>
      </c>
      <c r="C812" s="15">
        <v>9124</v>
      </c>
      <c r="D812" s="209" t="s">
        <v>616</v>
      </c>
      <c r="E812" s="66">
        <v>50</v>
      </c>
      <c r="F812" s="16"/>
    </row>
    <row r="813" spans="1:6" customFormat="1" ht="20.100000000000001" customHeight="1">
      <c r="A813" s="14" t="s">
        <v>1134</v>
      </c>
      <c r="B813" s="14" t="s">
        <v>1136</v>
      </c>
      <c r="C813" s="15">
        <v>9029</v>
      </c>
      <c r="D813" s="209" t="s">
        <v>616</v>
      </c>
      <c r="E813" s="66">
        <v>100</v>
      </c>
      <c r="F813" s="16"/>
    </row>
    <row r="814" spans="1:6" customFormat="1" ht="20.100000000000001" customHeight="1">
      <c r="A814" s="14" t="s">
        <v>1134</v>
      </c>
      <c r="B814" s="14" t="s">
        <v>1137</v>
      </c>
      <c r="C814" s="15">
        <v>9122</v>
      </c>
      <c r="D814" s="209" t="s">
        <v>616</v>
      </c>
      <c r="E814" s="66">
        <v>50</v>
      </c>
      <c r="F814" s="16"/>
    </row>
    <row r="815" spans="1:6" customFormat="1" ht="20.100000000000001" customHeight="1">
      <c r="A815" s="14" t="s">
        <v>1134</v>
      </c>
      <c r="B815" s="14" t="s">
        <v>1138</v>
      </c>
      <c r="C815" s="15">
        <v>3295</v>
      </c>
      <c r="D815" s="205" t="s">
        <v>1154</v>
      </c>
      <c r="E815" s="323">
        <v>-118</v>
      </c>
      <c r="F815" s="19"/>
    </row>
    <row r="816" spans="1:6" customFormat="1" ht="20.100000000000001" customHeight="1">
      <c r="A816" s="14" t="s">
        <v>1134</v>
      </c>
      <c r="B816" s="14" t="s">
        <v>525</v>
      </c>
      <c r="C816" s="15">
        <v>3295</v>
      </c>
      <c r="D816" s="205" t="s">
        <v>1155</v>
      </c>
      <c r="E816" s="323">
        <v>-16.43</v>
      </c>
      <c r="F816" s="19"/>
    </row>
    <row r="817" spans="1:6" customFormat="1" ht="20.100000000000001" customHeight="1">
      <c r="A817" s="14" t="s">
        <v>1134</v>
      </c>
      <c r="B817" s="17" t="s">
        <v>33</v>
      </c>
      <c r="C817" s="15" t="s">
        <v>205</v>
      </c>
      <c r="D817" s="15"/>
      <c r="E817" s="334"/>
      <c r="F817" s="18">
        <v>8595.99</v>
      </c>
    </row>
    <row r="818" spans="1:6" customFormat="1" ht="20.100000000000001" customHeight="1">
      <c r="A818" s="14" t="s">
        <v>1139</v>
      </c>
      <c r="B818" s="14" t="s">
        <v>1140</v>
      </c>
      <c r="C818" s="15">
        <v>9123</v>
      </c>
      <c r="D818" s="209" t="s">
        <v>616</v>
      </c>
      <c r="E818" s="66">
        <v>50</v>
      </c>
      <c r="F818" s="16"/>
    </row>
    <row r="819" spans="1:6" customFormat="1" ht="20.100000000000001" customHeight="1">
      <c r="A819" s="14" t="s">
        <v>1139</v>
      </c>
      <c r="B819" s="14" t="s">
        <v>1141</v>
      </c>
      <c r="C819" s="15">
        <v>9126</v>
      </c>
      <c r="D819" s="209" t="s">
        <v>616</v>
      </c>
      <c r="E819" s="66">
        <v>50</v>
      </c>
      <c r="F819" s="16"/>
    </row>
    <row r="820" spans="1:6" customFormat="1" ht="20.100000000000001" customHeight="1">
      <c r="A820" s="14" t="s">
        <v>1139</v>
      </c>
      <c r="B820" s="17" t="s">
        <v>33</v>
      </c>
      <c r="C820" s="15" t="s">
        <v>205</v>
      </c>
      <c r="D820" s="15"/>
      <c r="E820" s="334"/>
      <c r="F820" s="18">
        <v>8695.99</v>
      </c>
    </row>
    <row r="821" spans="1:6" customFormat="1" ht="20.100000000000001" customHeight="1">
      <c r="A821" s="14" t="s">
        <v>1142</v>
      </c>
      <c r="B821" s="17" t="s">
        <v>33</v>
      </c>
      <c r="C821" s="15" t="s">
        <v>205</v>
      </c>
      <c r="D821" s="15"/>
      <c r="E821" s="334"/>
      <c r="F821" s="18">
        <v>8695.99</v>
      </c>
    </row>
    <row r="822" spans="1:6" customFormat="1" ht="20.100000000000001" customHeight="1">
      <c r="A822" s="14" t="s">
        <v>1143</v>
      </c>
      <c r="B822" s="17" t="s">
        <v>33</v>
      </c>
      <c r="C822" s="15" t="s">
        <v>205</v>
      </c>
      <c r="D822" s="15"/>
      <c r="E822" s="334"/>
      <c r="F822" s="18">
        <v>8695.99</v>
      </c>
    </row>
    <row r="823" spans="1:6" customFormat="1" ht="20.100000000000001" customHeight="1">
      <c r="A823" s="14" t="s">
        <v>1144</v>
      </c>
      <c r="B823" s="14" t="s">
        <v>12</v>
      </c>
      <c r="C823" s="15" t="s">
        <v>205</v>
      </c>
      <c r="D823" s="205" t="s">
        <v>1156</v>
      </c>
      <c r="E823" s="323">
        <v>-826</v>
      </c>
      <c r="F823" s="19"/>
    </row>
    <row r="824" spans="1:6" customFormat="1" ht="20.100000000000001" customHeight="1">
      <c r="A824" s="14" t="s">
        <v>1144</v>
      </c>
      <c r="B824" s="14" t="s">
        <v>1145</v>
      </c>
      <c r="C824" s="15">
        <v>9136</v>
      </c>
      <c r="D824" s="209" t="s">
        <v>616</v>
      </c>
      <c r="E824" s="66">
        <v>50</v>
      </c>
      <c r="F824" s="16"/>
    </row>
    <row r="825" spans="1:6" customFormat="1" ht="20.100000000000001" customHeight="1">
      <c r="A825" s="14" t="s">
        <v>1144</v>
      </c>
      <c r="B825" s="14" t="s">
        <v>1146</v>
      </c>
      <c r="C825" s="15">
        <v>9132</v>
      </c>
      <c r="D825" s="209" t="s">
        <v>616</v>
      </c>
      <c r="E825" s="66">
        <v>50</v>
      </c>
      <c r="F825" s="16"/>
    </row>
    <row r="826" spans="1:6" customFormat="1" ht="20.100000000000001" customHeight="1">
      <c r="A826" s="14" t="s">
        <v>1144</v>
      </c>
      <c r="B826" s="14" t="s">
        <v>41</v>
      </c>
      <c r="C826" s="15" t="s">
        <v>205</v>
      </c>
      <c r="D826" s="168" t="s">
        <v>803</v>
      </c>
      <c r="E826" s="66">
        <v>0.83</v>
      </c>
      <c r="F826" s="16"/>
    </row>
    <row r="827" spans="1:6" customFormat="1" ht="20.100000000000001" customHeight="1">
      <c r="A827" s="14" t="s">
        <v>1144</v>
      </c>
      <c r="B827" s="17" t="s">
        <v>33</v>
      </c>
      <c r="C827" s="15" t="s">
        <v>205</v>
      </c>
      <c r="D827" s="15"/>
      <c r="E827" s="334"/>
      <c r="F827" s="18">
        <v>7970.82</v>
      </c>
    </row>
    <row r="828" spans="1:6" customFormat="1" ht="20.100000000000001" customHeight="1">
      <c r="A828" s="14" t="s">
        <v>1147</v>
      </c>
      <c r="B828" s="14" t="s">
        <v>12</v>
      </c>
      <c r="C828" s="15" t="s">
        <v>205</v>
      </c>
      <c r="D828" s="210" t="s">
        <v>1157</v>
      </c>
      <c r="E828" s="323">
        <v>-893.25</v>
      </c>
      <c r="F828" s="19"/>
    </row>
    <row r="829" spans="1:6" customFormat="1" ht="20.100000000000001" customHeight="1">
      <c r="A829" s="14" t="s">
        <v>1147</v>
      </c>
      <c r="B829" s="14" t="s">
        <v>41</v>
      </c>
      <c r="C829" s="15" t="s">
        <v>205</v>
      </c>
      <c r="D829" s="168" t="s">
        <v>803</v>
      </c>
      <c r="E829" s="66">
        <v>1.47</v>
      </c>
      <c r="F829" s="16"/>
    </row>
    <row r="830" spans="1:6" customFormat="1" ht="20.100000000000001" customHeight="1">
      <c r="A830" s="14" t="s">
        <v>1147</v>
      </c>
      <c r="B830" s="17" t="s">
        <v>33</v>
      </c>
      <c r="C830" s="15" t="s">
        <v>205</v>
      </c>
      <c r="D830" s="15"/>
      <c r="E830" s="334"/>
      <c r="F830" s="18">
        <v>7079.04</v>
      </c>
    </row>
    <row r="831" spans="1:6" customFormat="1" ht="20.100000000000001" customHeight="1">
      <c r="A831" s="14" t="s">
        <v>1148</v>
      </c>
      <c r="B831" s="14" t="s">
        <v>1149</v>
      </c>
      <c r="C831" s="15">
        <v>9124</v>
      </c>
      <c r="D831" s="209" t="s">
        <v>616</v>
      </c>
      <c r="E831" s="66">
        <v>50</v>
      </c>
      <c r="F831" s="16"/>
    </row>
    <row r="832" spans="1:6" customFormat="1" ht="20.100000000000001" customHeight="1">
      <c r="A832" s="14" t="s">
        <v>1148</v>
      </c>
      <c r="B832" s="17" t="s">
        <v>33</v>
      </c>
      <c r="C832" s="15" t="s">
        <v>205</v>
      </c>
      <c r="D832" s="15"/>
      <c r="E832" s="334"/>
      <c r="F832" s="18">
        <v>7129.04</v>
      </c>
    </row>
    <row r="833" spans="1:7" customFormat="1" ht="20.100000000000001" customHeight="1">
      <c r="A833" s="14" t="s">
        <v>1150</v>
      </c>
      <c r="B833" s="17" t="s">
        <v>33</v>
      </c>
      <c r="C833" s="15" t="s">
        <v>205</v>
      </c>
      <c r="D833" s="15"/>
      <c r="E833" s="334"/>
      <c r="F833" s="18">
        <v>7129.04</v>
      </c>
    </row>
    <row r="834" spans="1:7" customFormat="1" ht="20.100000000000001" customHeight="1">
      <c r="A834" s="14" t="s">
        <v>1151</v>
      </c>
      <c r="B834" s="14" t="s">
        <v>1152</v>
      </c>
      <c r="C834" s="15">
        <v>9129</v>
      </c>
      <c r="D834" s="209" t="s">
        <v>16</v>
      </c>
      <c r="E834" s="66">
        <v>40</v>
      </c>
      <c r="F834" s="16"/>
      <c r="G834" t="s">
        <v>163</v>
      </c>
    </row>
    <row r="835" spans="1:7" customFormat="1" ht="20.100000000000001" customHeight="1">
      <c r="A835" s="14" t="s">
        <v>1151</v>
      </c>
      <c r="B835" s="14" t="s">
        <v>1153</v>
      </c>
      <c r="C835" s="15">
        <v>9925</v>
      </c>
      <c r="D835" s="209" t="s">
        <v>16</v>
      </c>
      <c r="E835" s="66">
        <v>21</v>
      </c>
      <c r="F835" s="16"/>
      <c r="G835" t="s">
        <v>163</v>
      </c>
    </row>
    <row r="836" spans="1:7" customFormat="1" ht="20.100000000000001" customHeight="1">
      <c r="A836" s="14" t="s">
        <v>1151</v>
      </c>
      <c r="B836" s="17" t="s">
        <v>270</v>
      </c>
      <c r="C836" s="15" t="s">
        <v>205</v>
      </c>
      <c r="D836" s="15"/>
      <c r="E836" s="334"/>
      <c r="F836" s="18">
        <f>F833+E834+E835</f>
        <v>7190.04</v>
      </c>
    </row>
  </sheetData>
  <sheetProtection password="E58F" sheet="1" objects="1" scenarios="1"/>
  <mergeCells count="10">
    <mergeCell ref="A174:E174"/>
    <mergeCell ref="A115:E115"/>
    <mergeCell ref="A20:F20"/>
    <mergeCell ref="A21:F21"/>
    <mergeCell ref="A1:F1"/>
    <mergeCell ref="A2:B2"/>
    <mergeCell ref="C2:F2"/>
    <mergeCell ref="A3:F3"/>
    <mergeCell ref="A4:F4"/>
    <mergeCell ref="A5:F5"/>
  </mergeCells>
  <pageMargins left="0.79" right="0.79" top="0.98" bottom="0.98" header="0.49" footer="0.49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workbookViewId="0">
      <selection activeCell="G393" sqref="G393"/>
    </sheetView>
  </sheetViews>
  <sheetFormatPr defaultRowHeight="15"/>
  <cols>
    <col min="1" max="1" width="11" customWidth="1"/>
    <col min="2" max="2" width="34.5703125" bestFit="1" customWidth="1"/>
  </cols>
  <sheetData>
    <row r="1" spans="1:4">
      <c r="A1" t="s">
        <v>318</v>
      </c>
      <c r="B1" t="s">
        <v>1070</v>
      </c>
    </row>
    <row r="2" spans="1:4">
      <c r="A2" t="s">
        <v>320</v>
      </c>
      <c r="B2" t="s">
        <v>321</v>
      </c>
    </row>
    <row r="3" spans="1:4">
      <c r="A3" t="s">
        <v>319</v>
      </c>
      <c r="B3" t="s">
        <v>1071</v>
      </c>
    </row>
    <row r="4" spans="1:4">
      <c r="A4" t="s">
        <v>2</v>
      </c>
      <c r="B4" s="13">
        <v>45275</v>
      </c>
    </row>
    <row r="6" spans="1:4">
      <c r="A6" t="s">
        <v>323</v>
      </c>
    </row>
    <row r="7" spans="1:4">
      <c r="A7" t="s">
        <v>324</v>
      </c>
      <c r="B7" s="20">
        <f>1478.1-245.6</f>
        <v>1232.5</v>
      </c>
    </row>
    <row r="8" spans="1:4">
      <c r="A8" t="s">
        <v>325</v>
      </c>
      <c r="B8" s="139">
        <f>C28</f>
        <v>2059</v>
      </c>
    </row>
    <row r="9" spans="1:4">
      <c r="A9" t="s">
        <v>1081</v>
      </c>
      <c r="B9" s="16">
        <f>SUM(B7:B8)</f>
        <v>3291.5</v>
      </c>
    </row>
    <row r="10" spans="1:4">
      <c r="A10" t="s">
        <v>302</v>
      </c>
      <c r="B10" s="154">
        <v>300</v>
      </c>
      <c r="C10" s="100" t="s">
        <v>1082</v>
      </c>
      <c r="D10" s="24"/>
    </row>
    <row r="11" spans="1:4">
      <c r="B11" s="155">
        <v>190</v>
      </c>
      <c r="C11" s="24" t="s">
        <v>1083</v>
      </c>
    </row>
    <row r="12" spans="1:4">
      <c r="A12" t="s">
        <v>1084</v>
      </c>
      <c r="B12" s="24">
        <f>B9-B10-B11</f>
        <v>2801.5</v>
      </c>
    </row>
    <row r="13" spans="1:4">
      <c r="B13" s="101">
        <f>B12/B9</f>
        <v>0.85113170287103146</v>
      </c>
    </row>
    <row r="14" spans="1:4">
      <c r="B14" s="14"/>
    </row>
    <row r="15" spans="1:4">
      <c r="A15" s="141">
        <v>45265</v>
      </c>
      <c r="B15" s="142" t="s">
        <v>276</v>
      </c>
      <c r="C15" s="143">
        <v>1646</v>
      </c>
      <c r="D15" s="144"/>
    </row>
    <row r="16" spans="1:4">
      <c r="A16" s="141">
        <v>45275</v>
      </c>
      <c r="B16" s="142" t="s">
        <v>1072</v>
      </c>
      <c r="C16" s="148">
        <v>20</v>
      </c>
      <c r="D16" s="144"/>
    </row>
    <row r="17" spans="1:4">
      <c r="A17" s="145">
        <v>45275</v>
      </c>
      <c r="B17" s="146" t="s">
        <v>1073</v>
      </c>
      <c r="C17" s="149">
        <v>34</v>
      </c>
      <c r="D17" s="147"/>
    </row>
    <row r="18" spans="1:4">
      <c r="A18" s="141">
        <v>45275</v>
      </c>
      <c r="B18" s="142" t="s">
        <v>1074</v>
      </c>
      <c r="C18" s="148">
        <v>22</v>
      </c>
      <c r="D18" s="144"/>
    </row>
    <row r="19" spans="1:4">
      <c r="A19" s="145">
        <v>45275</v>
      </c>
      <c r="B19" s="146" t="s">
        <v>1075</v>
      </c>
      <c r="C19" s="149">
        <v>20</v>
      </c>
      <c r="D19" s="147"/>
    </row>
    <row r="20" spans="1:4">
      <c r="A20" s="141">
        <v>45275</v>
      </c>
      <c r="B20" s="142" t="s">
        <v>1076</v>
      </c>
      <c r="C20" s="148">
        <v>60</v>
      </c>
      <c r="D20" s="144"/>
    </row>
    <row r="21" spans="1:4">
      <c r="A21" s="145">
        <v>45275</v>
      </c>
      <c r="B21" s="146" t="s">
        <v>1076</v>
      </c>
      <c r="C21" s="149">
        <v>25</v>
      </c>
      <c r="D21" s="147"/>
    </row>
    <row r="22" spans="1:4">
      <c r="A22" s="141">
        <v>45275</v>
      </c>
      <c r="B22" s="142" t="s">
        <v>1076</v>
      </c>
      <c r="C22" s="148">
        <v>50</v>
      </c>
      <c r="D22" s="144"/>
    </row>
    <row r="23" spans="1:4" ht="15.75" thickBot="1">
      <c r="A23" s="150">
        <v>45278</v>
      </c>
      <c r="B23" s="151" t="s">
        <v>276</v>
      </c>
      <c r="C23" s="152">
        <v>10</v>
      </c>
      <c r="D23" s="140"/>
    </row>
    <row r="24" spans="1:4">
      <c r="A24" s="141">
        <v>45278</v>
      </c>
      <c r="B24" s="142" t="s">
        <v>1077</v>
      </c>
      <c r="C24" s="148">
        <v>10</v>
      </c>
      <c r="D24" s="144"/>
    </row>
    <row r="25" spans="1:4">
      <c r="A25" s="145">
        <v>45278</v>
      </c>
      <c r="B25" s="146" t="s">
        <v>1078</v>
      </c>
      <c r="C25" s="149">
        <v>32</v>
      </c>
      <c r="D25" s="147"/>
    </row>
    <row r="26" spans="1:4">
      <c r="A26" s="141">
        <v>45278</v>
      </c>
      <c r="B26" s="142" t="s">
        <v>1079</v>
      </c>
      <c r="C26" s="148">
        <v>50</v>
      </c>
      <c r="D26" s="144"/>
    </row>
    <row r="27" spans="1:4" ht="15.75" thickBot="1">
      <c r="A27" s="153">
        <v>45278</v>
      </c>
      <c r="B27" s="146" t="s">
        <v>1080</v>
      </c>
      <c r="C27" s="149">
        <v>80</v>
      </c>
      <c r="D27" s="140"/>
    </row>
    <row r="28" spans="1:4">
      <c r="C28" s="20">
        <f>SUM(C15:C27)</f>
        <v>2059</v>
      </c>
    </row>
  </sheetData>
  <sheetProtection password="DC8F" sheet="1" objects="1" scenarios="1"/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topLeftCell="A52" workbookViewId="0">
      <selection activeCell="G393" sqref="G393"/>
    </sheetView>
  </sheetViews>
  <sheetFormatPr defaultRowHeight="15"/>
  <cols>
    <col min="1" max="1" width="3.42578125" customWidth="1"/>
    <col min="2" max="2" width="33.42578125" bestFit="1" customWidth="1"/>
    <col min="3" max="3" width="10.42578125" bestFit="1" customWidth="1"/>
    <col min="4" max="4" width="106.42578125" customWidth="1"/>
    <col min="5" max="5" width="16.140625" customWidth="1"/>
    <col min="6" max="6" width="12.5703125" style="24" bestFit="1" customWidth="1"/>
    <col min="7" max="7" width="12.5703125" bestFit="1" customWidth="1"/>
  </cols>
  <sheetData>
    <row r="1" spans="1:6">
      <c r="A1">
        <v>1</v>
      </c>
      <c r="B1" s="26">
        <v>45170</v>
      </c>
      <c r="C1" t="s">
        <v>386</v>
      </c>
      <c r="D1" t="s">
        <v>338</v>
      </c>
      <c r="E1" s="24">
        <v>2900</v>
      </c>
      <c r="F1" t="s">
        <v>337</v>
      </c>
    </row>
    <row r="2" spans="1:6">
      <c r="A2">
        <v>2</v>
      </c>
      <c r="B2" s="26">
        <v>45200</v>
      </c>
      <c r="C2" t="s">
        <v>340</v>
      </c>
      <c r="D2" t="s">
        <v>339</v>
      </c>
      <c r="E2" s="24">
        <v>1600</v>
      </c>
      <c r="F2"/>
    </row>
    <row r="3" spans="1:6">
      <c r="A3">
        <v>3</v>
      </c>
      <c r="B3" s="26">
        <v>45231</v>
      </c>
      <c r="C3" t="s">
        <v>332</v>
      </c>
      <c r="D3" t="s">
        <v>341</v>
      </c>
      <c r="E3" s="24">
        <v>1400</v>
      </c>
      <c r="F3"/>
    </row>
    <row r="4" spans="1:6">
      <c r="A4">
        <v>4</v>
      </c>
      <c r="B4" s="26">
        <v>45170</v>
      </c>
      <c r="C4" t="s">
        <v>333</v>
      </c>
      <c r="E4" s="24">
        <v>1320</v>
      </c>
      <c r="F4"/>
    </row>
    <row r="5" spans="1:6">
      <c r="A5">
        <v>5</v>
      </c>
      <c r="B5" s="26">
        <v>45200</v>
      </c>
      <c r="C5" t="s">
        <v>342</v>
      </c>
      <c r="E5" s="24">
        <f>774.6*2</f>
        <v>1549.2</v>
      </c>
      <c r="F5"/>
    </row>
    <row r="6" spans="1:6">
      <c r="A6">
        <v>6</v>
      </c>
      <c r="B6" s="26">
        <v>45231</v>
      </c>
      <c r="C6" t="s">
        <v>335</v>
      </c>
      <c r="E6" s="24">
        <v>540</v>
      </c>
      <c r="F6"/>
    </row>
    <row r="7" spans="1:6">
      <c r="A7">
        <v>7</v>
      </c>
      <c r="B7" s="26">
        <v>45200</v>
      </c>
      <c r="C7" t="s">
        <v>336</v>
      </c>
      <c r="E7" s="24">
        <v>800</v>
      </c>
      <c r="F7"/>
    </row>
    <row r="8" spans="1:6">
      <c r="A8">
        <v>8</v>
      </c>
      <c r="B8" s="26">
        <v>45139</v>
      </c>
      <c r="C8" t="s">
        <v>387</v>
      </c>
      <c r="E8" s="24">
        <v>7200</v>
      </c>
      <c r="F8"/>
    </row>
    <row r="9" spans="1:6">
      <c r="A9">
        <v>9</v>
      </c>
      <c r="B9" s="26">
        <v>45170</v>
      </c>
      <c r="C9" t="s">
        <v>389</v>
      </c>
      <c r="E9" s="24">
        <f>890+500</f>
        <v>1390</v>
      </c>
      <c r="F9"/>
    </row>
    <row r="10" spans="1:6">
      <c r="A10">
        <v>10</v>
      </c>
      <c r="B10" s="26">
        <v>45292</v>
      </c>
      <c r="C10" t="s">
        <v>390</v>
      </c>
      <c r="E10" s="24">
        <v>1500</v>
      </c>
      <c r="F10"/>
    </row>
    <row r="11" spans="1:6">
      <c r="A11">
        <v>11</v>
      </c>
      <c r="B11" s="26">
        <v>45292</v>
      </c>
      <c r="C11" t="s">
        <v>391</v>
      </c>
      <c r="E11" s="24">
        <v>400</v>
      </c>
      <c r="F11"/>
    </row>
    <row r="12" spans="1:6">
      <c r="A12">
        <v>12</v>
      </c>
      <c r="B12" t="s">
        <v>388</v>
      </c>
      <c r="C12" t="s">
        <v>334</v>
      </c>
      <c r="E12" s="24">
        <v>3180</v>
      </c>
      <c r="F12"/>
    </row>
    <row r="13" spans="1:6" s="28" customFormat="1">
      <c r="B13" s="29"/>
      <c r="D13" s="28" t="s">
        <v>343</v>
      </c>
      <c r="E13" s="27">
        <f>SUM(E1:E12)</f>
        <v>23779.200000000001</v>
      </c>
    </row>
    <row r="14" spans="1:6">
      <c r="E14" s="27"/>
      <c r="F14"/>
    </row>
    <row r="15" spans="1:6">
      <c r="E15" s="27"/>
      <c r="F15"/>
    </row>
    <row r="16" spans="1:6">
      <c r="B16" s="26">
        <v>45139</v>
      </c>
      <c r="C16" t="s">
        <v>344</v>
      </c>
      <c r="D16" s="24">
        <f>E8/2</f>
        <v>3600</v>
      </c>
      <c r="E16" s="30">
        <f>D16</f>
        <v>3600</v>
      </c>
      <c r="F16"/>
    </row>
    <row r="17" spans="2:6">
      <c r="B17" s="26">
        <v>45170</v>
      </c>
      <c r="C17" t="s">
        <v>345</v>
      </c>
      <c r="D17" s="24">
        <f>E1</f>
        <v>2900</v>
      </c>
      <c r="F17"/>
    </row>
    <row r="18" spans="2:6">
      <c r="C18" t="s">
        <v>346</v>
      </c>
      <c r="D18" s="24">
        <f>E4</f>
        <v>1320</v>
      </c>
      <c r="E18" s="30"/>
      <c r="F18"/>
    </row>
    <row r="19" spans="2:6">
      <c r="B19" s="26"/>
      <c r="C19" t="s">
        <v>389</v>
      </c>
      <c r="D19">
        <v>1390</v>
      </c>
      <c r="E19" s="30">
        <f>D18+D19+D17</f>
        <v>5610</v>
      </c>
      <c r="F19"/>
    </row>
    <row r="20" spans="2:6">
      <c r="B20" s="26">
        <v>45200</v>
      </c>
      <c r="C20" t="s">
        <v>347</v>
      </c>
      <c r="D20" s="24">
        <f>E2</f>
        <v>1600</v>
      </c>
      <c r="F20"/>
    </row>
    <row r="21" spans="2:6">
      <c r="B21" s="26"/>
      <c r="C21" t="str">
        <f>C7</f>
        <v>Compra de sapatilhas para ter no estoque</v>
      </c>
      <c r="D21" s="24">
        <v>800</v>
      </c>
      <c r="F21"/>
    </row>
    <row r="22" spans="2:6">
      <c r="B22" s="26"/>
      <c r="C22" t="s">
        <v>344</v>
      </c>
      <c r="D22" s="24">
        <f>D16</f>
        <v>3600</v>
      </c>
      <c r="E22" s="30"/>
      <c r="F22"/>
    </row>
    <row r="23" spans="2:6">
      <c r="B23" s="26"/>
      <c r="C23" t="str">
        <f>C5</f>
        <v>Reembolso aereo Florianopolis Andressa e Marina</v>
      </c>
      <c r="D23" s="24">
        <f>E5</f>
        <v>1549.2</v>
      </c>
      <c r="E23" s="30">
        <f>D20+D21+D22+D23</f>
        <v>7549.2</v>
      </c>
      <c r="F23"/>
    </row>
    <row r="24" spans="2:6">
      <c r="B24" s="26">
        <v>45231</v>
      </c>
      <c r="C24" t="s">
        <v>348</v>
      </c>
      <c r="D24" s="24">
        <f>E3</f>
        <v>1400</v>
      </c>
      <c r="F24"/>
    </row>
    <row r="25" spans="2:6">
      <c r="B25" s="26"/>
      <c r="C25" t="str">
        <f>C6</f>
        <v>Alimentação Alex Brasileiro de conjuntos (R$ 60 por refeição x 9 refeições = R$540) *irá sobrar</v>
      </c>
      <c r="D25" s="24">
        <f>E6</f>
        <v>540</v>
      </c>
      <c r="E25" s="30">
        <f>D24+D25</f>
        <v>1940</v>
      </c>
      <c r="F25"/>
    </row>
    <row r="26" spans="2:6">
      <c r="B26" s="26">
        <v>45292</v>
      </c>
      <c r="C26" t="s">
        <v>390</v>
      </c>
      <c r="D26" s="24">
        <v>1500</v>
      </c>
      <c r="E26" s="24"/>
      <c r="F26"/>
    </row>
    <row r="27" spans="2:6">
      <c r="B27" s="26">
        <v>45292</v>
      </c>
      <c r="C27" t="s">
        <v>391</v>
      </c>
      <c r="D27" s="24">
        <v>400</v>
      </c>
      <c r="E27" s="24">
        <f>D26+D27</f>
        <v>1900</v>
      </c>
      <c r="F27"/>
    </row>
    <row r="28" spans="2:6">
      <c r="B28" t="s">
        <v>388</v>
      </c>
      <c r="C28" t="s">
        <v>334</v>
      </c>
      <c r="D28" s="24">
        <f>E12</f>
        <v>3180</v>
      </c>
      <c r="E28" s="30">
        <f>D28</f>
        <v>3180</v>
      </c>
      <c r="F28"/>
    </row>
    <row r="29" spans="2:6">
      <c r="E29" s="24"/>
      <c r="F29" s="30"/>
    </row>
    <row r="30" spans="2:6">
      <c r="B30" s="336" t="s">
        <v>1288</v>
      </c>
      <c r="C30" s="337"/>
      <c r="F30"/>
    </row>
    <row r="31" spans="2:6">
      <c r="B31" s="338">
        <v>45200</v>
      </c>
      <c r="C31" s="339"/>
      <c r="F31"/>
    </row>
    <row r="32" spans="2:6">
      <c r="B32" s="340" t="s">
        <v>1289</v>
      </c>
      <c r="C32" s="339">
        <v>3655.12</v>
      </c>
      <c r="D32" t="s">
        <v>1290</v>
      </c>
      <c r="F32"/>
    </row>
    <row r="33" spans="2:6">
      <c r="B33" s="340" t="s">
        <v>389</v>
      </c>
      <c r="C33" s="339">
        <f>1390-500</f>
        <v>890</v>
      </c>
      <c r="D33" t="s">
        <v>1290</v>
      </c>
      <c r="F33"/>
    </row>
    <row r="34" spans="2:6">
      <c r="B34" s="340" t="s">
        <v>1291</v>
      </c>
      <c r="C34" s="339">
        <v>800</v>
      </c>
      <c r="D34" t="s">
        <v>1290</v>
      </c>
      <c r="F34"/>
    </row>
    <row r="35" spans="2:6">
      <c r="B35" s="338">
        <v>45231</v>
      </c>
      <c r="C35" s="339"/>
      <c r="F35"/>
    </row>
    <row r="36" spans="2:6">
      <c r="B36" s="340" t="s">
        <v>348</v>
      </c>
      <c r="C36" s="339">
        <v>1600</v>
      </c>
      <c r="D36" t="s">
        <v>1290</v>
      </c>
      <c r="F36"/>
    </row>
    <row r="37" spans="2:6">
      <c r="B37" s="340" t="s">
        <v>1292</v>
      </c>
      <c r="C37" s="339">
        <f>60*9</f>
        <v>540</v>
      </c>
      <c r="D37" t="s">
        <v>1290</v>
      </c>
      <c r="F37"/>
    </row>
    <row r="38" spans="2:6">
      <c r="F38"/>
    </row>
    <row r="39" spans="2:6">
      <c r="B39" s="341" t="s">
        <v>1293</v>
      </c>
      <c r="C39" s="339"/>
      <c r="F39"/>
    </row>
    <row r="40" spans="2:6">
      <c r="B40" s="340" t="s">
        <v>106</v>
      </c>
      <c r="C40" s="339">
        <f>674+22.1</f>
        <v>696.1</v>
      </c>
      <c r="F40"/>
    </row>
    <row r="41" spans="2:6">
      <c r="B41" s="340" t="s">
        <v>1294</v>
      </c>
      <c r="C41" s="339">
        <v>12052.06</v>
      </c>
      <c r="F41"/>
    </row>
    <row r="42" spans="2:6">
      <c r="B42" s="341" t="s">
        <v>343</v>
      </c>
      <c r="C42" s="342">
        <f>SUM(C40+C41)</f>
        <v>12748.16</v>
      </c>
      <c r="F42"/>
    </row>
    <row r="43" spans="2:6">
      <c r="F43"/>
    </row>
    <row r="44" spans="2:6">
      <c r="B44" s="336" t="s">
        <v>1295</v>
      </c>
      <c r="C44" s="337"/>
      <c r="F44"/>
    </row>
    <row r="45" spans="2:6">
      <c r="B45" s="338">
        <v>45261</v>
      </c>
      <c r="C45" s="339"/>
      <c r="F45"/>
    </row>
    <row r="46" spans="2:6">
      <c r="B46" s="343" t="s">
        <v>1296</v>
      </c>
      <c r="C46" s="339">
        <f>3171/2</f>
        <v>1585.5</v>
      </c>
      <c r="F46"/>
    </row>
    <row r="47" spans="2:6">
      <c r="B47" s="340" t="s">
        <v>1297</v>
      </c>
      <c r="C47" s="344">
        <v>1549.2</v>
      </c>
      <c r="D47" t="s">
        <v>1298</v>
      </c>
      <c r="F47"/>
    </row>
    <row r="48" spans="2:6">
      <c r="B48" s="341" t="s">
        <v>1299</v>
      </c>
      <c r="C48" s="339"/>
      <c r="F48"/>
    </row>
    <row r="49" spans="1:6" s="340" customFormat="1" ht="11.25">
      <c r="B49" s="340" t="s">
        <v>1300</v>
      </c>
      <c r="C49" s="339">
        <f>3180</f>
        <v>3180</v>
      </c>
      <c r="D49" s="340" t="s">
        <v>1298</v>
      </c>
    </row>
    <row r="50" spans="1:6" s="340" customFormat="1" ht="11.25">
      <c r="B50" s="338">
        <v>45292</v>
      </c>
      <c r="C50" s="339"/>
    </row>
    <row r="51" spans="1:6" s="340" customFormat="1" ht="11.25">
      <c r="B51" s="345" t="s">
        <v>1301</v>
      </c>
      <c r="C51" s="346">
        <f>620+620+(179*3)+289+(90*6)+400</f>
        <v>3006</v>
      </c>
      <c r="D51" s="340" t="s">
        <v>1298</v>
      </c>
      <c r="E51" s="340" t="s">
        <v>1302</v>
      </c>
    </row>
    <row r="52" spans="1:6" s="340" customFormat="1" ht="11.25">
      <c r="B52" s="345" t="s">
        <v>1303</v>
      </c>
      <c r="C52" s="346">
        <f>900+(90*6)</f>
        <v>1440</v>
      </c>
      <c r="D52" s="340" t="s">
        <v>1298</v>
      </c>
    </row>
    <row r="53" spans="1:6" s="340" customFormat="1" ht="11.25">
      <c r="B53" s="341" t="s">
        <v>343</v>
      </c>
      <c r="C53" s="342">
        <f>SUM(C45:C52)</f>
        <v>10760.7</v>
      </c>
    </row>
    <row r="54" spans="1:6" s="340" customFormat="1" ht="11.25">
      <c r="B54" s="341"/>
      <c r="C54" s="342"/>
    </row>
    <row r="55" spans="1:6" s="340" customFormat="1" ht="11.25">
      <c r="B55" s="341" t="s">
        <v>1304</v>
      </c>
      <c r="C55" s="342">
        <f>C42-C53</f>
        <v>1987.4599999999991</v>
      </c>
    </row>
    <row r="56" spans="1:6" s="347" customFormat="1" ht="11.25"/>
    <row r="57" spans="1:6">
      <c r="B57" s="338" t="s">
        <v>1305</v>
      </c>
      <c r="C57" s="339"/>
      <c r="F57"/>
    </row>
    <row r="58" spans="1:6">
      <c r="B58" s="340" t="s">
        <v>390</v>
      </c>
      <c r="C58" s="339">
        <v>1500</v>
      </c>
      <c r="D58" t="s">
        <v>1306</v>
      </c>
      <c r="F58"/>
    </row>
    <row r="59" spans="1:6">
      <c r="B59" s="340" t="s">
        <v>391</v>
      </c>
      <c r="C59" s="339">
        <v>400</v>
      </c>
      <c r="D59" t="s">
        <v>1306</v>
      </c>
      <c r="F59"/>
    </row>
    <row r="60" spans="1:6">
      <c r="B60" s="340"/>
      <c r="C60" s="339"/>
      <c r="F60"/>
    </row>
    <row r="61" spans="1:6">
      <c r="B61" s="340" t="s">
        <v>1307</v>
      </c>
      <c r="F61"/>
    </row>
    <row r="62" spans="1:6">
      <c r="A62">
        <v>1</v>
      </c>
      <c r="B62" s="26">
        <v>45170</v>
      </c>
      <c r="C62" t="s">
        <v>386</v>
      </c>
      <c r="D62" t="s">
        <v>338</v>
      </c>
      <c r="E62" s="24">
        <v>2900</v>
      </c>
      <c r="F62" t="s">
        <v>337</v>
      </c>
    </row>
    <row r="63" spans="1:6">
      <c r="A63">
        <v>2</v>
      </c>
      <c r="B63" s="26">
        <v>45200</v>
      </c>
      <c r="C63" t="s">
        <v>340</v>
      </c>
      <c r="D63" t="s">
        <v>339</v>
      </c>
      <c r="E63" s="24">
        <v>1600</v>
      </c>
      <c r="F63"/>
    </row>
    <row r="64" spans="1:6">
      <c r="A64">
        <v>3</v>
      </c>
      <c r="B64" s="26">
        <v>45231</v>
      </c>
      <c r="C64" t="s">
        <v>332</v>
      </c>
      <c r="D64" t="s">
        <v>341</v>
      </c>
      <c r="E64" s="24">
        <v>1400</v>
      </c>
      <c r="F64"/>
    </row>
    <row r="65" spans="1:6">
      <c r="A65">
        <v>4</v>
      </c>
      <c r="B65" s="26">
        <v>45170</v>
      </c>
      <c r="C65" t="s">
        <v>333</v>
      </c>
      <c r="E65" s="24">
        <v>1320</v>
      </c>
      <c r="F65"/>
    </row>
    <row r="66" spans="1:6">
      <c r="A66">
        <v>5</v>
      </c>
      <c r="B66" s="26">
        <v>45200</v>
      </c>
      <c r="C66" t="s">
        <v>342</v>
      </c>
      <c r="E66" s="24">
        <f>774.6*2</f>
        <v>1549.2</v>
      </c>
      <c r="F66"/>
    </row>
    <row r="67" spans="1:6">
      <c r="A67">
        <v>6</v>
      </c>
      <c r="B67" s="26">
        <v>45231</v>
      </c>
      <c r="C67" t="s">
        <v>335</v>
      </c>
      <c r="E67" s="24">
        <v>540</v>
      </c>
      <c r="F67"/>
    </row>
    <row r="68" spans="1:6">
      <c r="A68">
        <v>7</v>
      </c>
      <c r="B68" s="26">
        <v>45200</v>
      </c>
      <c r="C68" t="s">
        <v>336</v>
      </c>
      <c r="E68" s="24">
        <v>800</v>
      </c>
      <c r="F68"/>
    </row>
    <row r="69" spans="1:6">
      <c r="A69">
        <v>8</v>
      </c>
      <c r="B69" s="26">
        <v>45139</v>
      </c>
      <c r="C69" t="s">
        <v>387</v>
      </c>
      <c r="E69" s="24">
        <v>7200</v>
      </c>
      <c r="F69"/>
    </row>
    <row r="70" spans="1:6">
      <c r="A70">
        <v>9</v>
      </c>
      <c r="B70" s="26">
        <v>45170</v>
      </c>
      <c r="C70" t="s">
        <v>389</v>
      </c>
      <c r="E70" s="24">
        <f>890+500</f>
        <v>1390</v>
      </c>
      <c r="F70"/>
    </row>
    <row r="71" spans="1:6">
      <c r="A71">
        <v>10</v>
      </c>
      <c r="B71" s="26">
        <v>45292</v>
      </c>
      <c r="C71" t="s">
        <v>390</v>
      </c>
      <c r="E71" s="24">
        <v>1500</v>
      </c>
      <c r="F71"/>
    </row>
    <row r="72" spans="1:6">
      <c r="A72">
        <v>11</v>
      </c>
      <c r="B72" s="26">
        <v>45292</v>
      </c>
      <c r="C72" t="s">
        <v>391</v>
      </c>
      <c r="E72" s="24">
        <v>400</v>
      </c>
      <c r="F72"/>
    </row>
    <row r="73" spans="1:6">
      <c r="A73">
        <v>12</v>
      </c>
      <c r="B73" t="s">
        <v>388</v>
      </c>
      <c r="C73" t="s">
        <v>334</v>
      </c>
      <c r="E73" s="24">
        <v>3180</v>
      </c>
      <c r="F73"/>
    </row>
    <row r="74" spans="1:6">
      <c r="A74" s="28"/>
      <c r="B74" s="29"/>
      <c r="C74" s="28"/>
      <c r="D74" s="28" t="s">
        <v>343</v>
      </c>
      <c r="E74" s="27">
        <f>SUM(E62:E73)</f>
        <v>23779.200000000001</v>
      </c>
      <c r="F74" s="28"/>
    </row>
    <row r="75" spans="1:6">
      <c r="E75" s="27"/>
      <c r="F75"/>
    </row>
    <row r="76" spans="1:6">
      <c r="E76" s="27"/>
      <c r="F76"/>
    </row>
    <row r="77" spans="1:6">
      <c r="B77" s="26">
        <v>45139</v>
      </c>
      <c r="C77" t="s">
        <v>344</v>
      </c>
      <c r="D77" s="24">
        <f>E69/2</f>
        <v>3600</v>
      </c>
      <c r="E77" s="30">
        <f>D77</f>
        <v>3600</v>
      </c>
      <c r="F77"/>
    </row>
    <row r="78" spans="1:6">
      <c r="B78" s="26">
        <v>45170</v>
      </c>
      <c r="C78" t="s">
        <v>345</v>
      </c>
      <c r="D78" s="24">
        <f>E62</f>
        <v>2900</v>
      </c>
      <c r="F78"/>
    </row>
    <row r="79" spans="1:6">
      <c r="C79" t="s">
        <v>346</v>
      </c>
      <c r="D79" s="24">
        <f>E65</f>
        <v>1320</v>
      </c>
      <c r="E79" s="30"/>
      <c r="F79"/>
    </row>
    <row r="80" spans="1:6">
      <c r="B80" s="26"/>
      <c r="C80" t="s">
        <v>389</v>
      </c>
      <c r="D80">
        <v>1390</v>
      </c>
      <c r="E80" s="30">
        <f>D79+D80+D78</f>
        <v>5610</v>
      </c>
      <c r="F80"/>
    </row>
    <row r="81" spans="2:6">
      <c r="B81" s="26">
        <v>45200</v>
      </c>
      <c r="C81" t="s">
        <v>347</v>
      </c>
      <c r="D81" s="24">
        <f>E63</f>
        <v>1600</v>
      </c>
      <c r="F81"/>
    </row>
    <row r="82" spans="2:6">
      <c r="B82" s="26"/>
      <c r="C82" t="str">
        <f>C68</f>
        <v>Compra de sapatilhas para ter no estoque</v>
      </c>
      <c r="D82" s="24">
        <v>800</v>
      </c>
      <c r="F82"/>
    </row>
    <row r="83" spans="2:6">
      <c r="B83" s="26"/>
      <c r="C83" t="s">
        <v>344</v>
      </c>
      <c r="D83" s="24">
        <f>D77</f>
        <v>3600</v>
      </c>
      <c r="E83" s="30"/>
      <c r="F83"/>
    </row>
    <row r="84" spans="2:6">
      <c r="B84" s="26"/>
      <c r="C84" t="str">
        <f>C66</f>
        <v>Reembolso aereo Florianopolis Andressa e Marina</v>
      </c>
      <c r="D84" s="24">
        <f>E66</f>
        <v>1549.2</v>
      </c>
      <c r="E84" s="30">
        <f>D81+D82+D83+D84</f>
        <v>7549.2</v>
      </c>
      <c r="F84"/>
    </row>
    <row r="85" spans="2:6">
      <c r="B85" s="26">
        <v>45231</v>
      </c>
      <c r="C85" t="s">
        <v>348</v>
      </c>
      <c r="D85" s="24">
        <f>E64</f>
        <v>1400</v>
      </c>
      <c r="F85"/>
    </row>
    <row r="86" spans="2:6">
      <c r="B86" s="26"/>
      <c r="C86" t="str">
        <f>C67</f>
        <v>Alimentação Alex Brasileiro de conjuntos (R$ 60 por refeição x 9 refeições = R$540) *irá sobrar</v>
      </c>
      <c r="D86" s="24">
        <f>E67</f>
        <v>540</v>
      </c>
      <c r="E86" s="30">
        <f>D85+D86</f>
        <v>1940</v>
      </c>
      <c r="F86"/>
    </row>
    <row r="87" spans="2:6">
      <c r="B87" s="26">
        <v>45292</v>
      </c>
      <c r="C87" t="s">
        <v>390</v>
      </c>
      <c r="D87" s="24">
        <v>1500</v>
      </c>
      <c r="E87" s="24"/>
      <c r="F87"/>
    </row>
    <row r="88" spans="2:6">
      <c r="B88" s="26">
        <v>45292</v>
      </c>
      <c r="C88" t="s">
        <v>391</v>
      </c>
      <c r="D88" s="24">
        <v>400</v>
      </c>
      <c r="E88" s="24">
        <f>D87+D88</f>
        <v>1900</v>
      </c>
      <c r="F88"/>
    </row>
    <row r="89" spans="2:6">
      <c r="B89" t="s">
        <v>388</v>
      </c>
      <c r="C89" t="s">
        <v>334</v>
      </c>
      <c r="D89" s="24">
        <f>E73</f>
        <v>3180</v>
      </c>
      <c r="E89" s="30">
        <f>D89</f>
        <v>3180</v>
      </c>
      <c r="F89"/>
    </row>
    <row r="90" spans="2:6">
      <c r="E90" s="24"/>
      <c r="F90" s="30"/>
    </row>
  </sheetData>
  <sheetProtection password="DC8F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6" workbookViewId="0">
      <selection activeCell="G393" sqref="G393"/>
    </sheetView>
  </sheetViews>
  <sheetFormatPr defaultRowHeight="15"/>
  <cols>
    <col min="2" max="2" width="18.42578125" customWidth="1"/>
    <col min="3" max="3" width="17.42578125" customWidth="1"/>
    <col min="4" max="4" width="11.42578125" customWidth="1"/>
    <col min="5" max="5" width="16.140625" customWidth="1"/>
    <col min="6" max="6" width="12.85546875" customWidth="1"/>
    <col min="7" max="7" width="13.7109375" customWidth="1"/>
    <col min="9" max="9" width="14" customWidth="1"/>
    <col min="10" max="10" width="13" customWidth="1"/>
    <col min="12" max="12" width="23.5703125" customWidth="1"/>
  </cols>
  <sheetData>
    <row r="1" spans="1:26" ht="15.75" thickBot="1">
      <c r="A1" s="387" t="s">
        <v>1178</v>
      </c>
      <c r="B1" s="388"/>
      <c r="C1" s="388"/>
      <c r="D1" s="388"/>
      <c r="E1" s="388"/>
      <c r="F1" s="389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</row>
    <row r="2" spans="1:26" ht="15.75" thickBot="1">
      <c r="A2" s="215" t="s">
        <v>1179</v>
      </c>
      <c r="B2" s="216" t="s">
        <v>1180</v>
      </c>
      <c r="C2" s="215" t="s">
        <v>1181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</row>
    <row r="3" spans="1:26" ht="15.75" thickBot="1">
      <c r="A3" s="215" t="s">
        <v>1182</v>
      </c>
      <c r="B3" s="216" t="s">
        <v>1183</v>
      </c>
      <c r="C3" s="217" t="s">
        <v>1184</v>
      </c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</row>
    <row r="4" spans="1:26" ht="15.75" thickBot="1">
      <c r="A4" s="215"/>
      <c r="B4" s="215"/>
      <c r="C4" s="217" t="s">
        <v>1185</v>
      </c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</row>
    <row r="5" spans="1:26" ht="15.75" thickBot="1">
      <c r="A5" s="218" t="s">
        <v>1186</v>
      </c>
      <c r="B5" s="215"/>
      <c r="C5" s="219" t="s">
        <v>1187</v>
      </c>
      <c r="D5" s="215"/>
      <c r="E5" s="220" t="s">
        <v>1188</v>
      </c>
      <c r="F5" s="215"/>
      <c r="G5" s="215"/>
      <c r="H5" s="215"/>
      <c r="I5" s="220" t="s">
        <v>402</v>
      </c>
      <c r="J5" s="219" t="s">
        <v>1189</v>
      </c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</row>
    <row r="6" spans="1:26" ht="15.75" thickBot="1">
      <c r="A6" s="217" t="s">
        <v>1190</v>
      </c>
      <c r="B6" s="215"/>
      <c r="C6" s="221">
        <v>11000</v>
      </c>
      <c r="D6" s="215"/>
      <c r="E6" s="221">
        <v>9800</v>
      </c>
      <c r="F6" s="215" t="s">
        <v>1191</v>
      </c>
      <c r="G6" s="215" t="s">
        <v>1192</v>
      </c>
      <c r="H6" s="215"/>
      <c r="I6" s="221">
        <v>9800</v>
      </c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</row>
    <row r="7" spans="1:26" ht="30.75" thickBot="1">
      <c r="A7" s="217" t="s">
        <v>1193</v>
      </c>
      <c r="B7" s="215"/>
      <c r="C7" s="221">
        <v>600</v>
      </c>
      <c r="D7" s="215" t="s">
        <v>1194</v>
      </c>
      <c r="E7" s="221">
        <v>600</v>
      </c>
      <c r="F7" s="215" t="s">
        <v>1195</v>
      </c>
      <c r="G7" s="215"/>
      <c r="H7" s="215"/>
      <c r="I7" s="221">
        <v>400</v>
      </c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</row>
    <row r="8" spans="1:26" ht="15.75" thickBot="1">
      <c r="A8" s="217" t="s">
        <v>1196</v>
      </c>
      <c r="B8" s="215"/>
      <c r="C8" s="221">
        <v>740</v>
      </c>
      <c r="D8" s="215"/>
      <c r="E8" s="221">
        <v>620</v>
      </c>
      <c r="F8" s="215"/>
      <c r="G8" s="215"/>
      <c r="H8" s="215"/>
      <c r="I8" s="221">
        <v>507.25</v>
      </c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15"/>
    </row>
    <row r="9" spans="1:26" ht="15.75" thickBot="1">
      <c r="A9" s="217" t="s">
        <v>1197</v>
      </c>
      <c r="B9" s="215"/>
      <c r="C9" s="221">
        <v>320</v>
      </c>
      <c r="D9" s="215"/>
      <c r="E9" s="221">
        <v>400</v>
      </c>
      <c r="F9" s="215"/>
      <c r="G9" s="215"/>
      <c r="H9" s="215"/>
      <c r="I9" s="221">
        <v>247.99</v>
      </c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</row>
    <row r="10" spans="1:26" ht="15.75" thickBot="1">
      <c r="A10" s="217" t="s">
        <v>1198</v>
      </c>
      <c r="B10" s="215"/>
      <c r="C10" s="221">
        <v>1400</v>
      </c>
      <c r="D10" s="215" t="s">
        <v>1199</v>
      </c>
      <c r="E10" s="221">
        <v>1750</v>
      </c>
      <c r="F10" s="215" t="s">
        <v>1200</v>
      </c>
      <c r="G10" s="215"/>
      <c r="H10" s="215"/>
      <c r="I10" s="221">
        <v>1750</v>
      </c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</row>
    <row r="11" spans="1:26" ht="15.75" thickBot="1">
      <c r="A11" s="217" t="s">
        <v>1201</v>
      </c>
      <c r="B11" s="215"/>
      <c r="C11" s="221">
        <v>320</v>
      </c>
      <c r="D11" s="215"/>
      <c r="E11" s="221">
        <v>400</v>
      </c>
      <c r="F11" s="215" t="s">
        <v>1202</v>
      </c>
      <c r="G11" s="215"/>
      <c r="H11" s="215"/>
      <c r="I11" s="216" t="s">
        <v>1203</v>
      </c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5"/>
    </row>
    <row r="12" spans="1:26" ht="15.75" thickBot="1">
      <c r="A12" s="217" t="s">
        <v>1204</v>
      </c>
      <c r="B12" s="215"/>
      <c r="C12" s="221">
        <v>740</v>
      </c>
      <c r="D12" s="215"/>
      <c r="E12" s="221">
        <v>620</v>
      </c>
      <c r="F12" s="215"/>
      <c r="G12" s="215"/>
      <c r="H12" s="215"/>
      <c r="I12" s="221">
        <v>507.25</v>
      </c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</row>
    <row r="13" spans="1:26" ht="15.75" thickBot="1">
      <c r="A13" s="218" t="s">
        <v>1205</v>
      </c>
      <c r="B13" s="215"/>
      <c r="C13" s="222">
        <v>15120</v>
      </c>
      <c r="D13" s="215"/>
      <c r="E13" s="221">
        <v>360</v>
      </c>
      <c r="F13" s="215" t="s">
        <v>1206</v>
      </c>
      <c r="G13" s="215" t="s">
        <v>1207</v>
      </c>
      <c r="H13" s="215"/>
      <c r="I13" s="221">
        <v>800</v>
      </c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</row>
    <row r="14" spans="1:26" ht="13.5" customHeight="1" thickBot="1">
      <c r="A14" s="215"/>
      <c r="B14" s="215" t="s">
        <v>1208</v>
      </c>
      <c r="C14" s="221">
        <v>604.79999999999995</v>
      </c>
      <c r="D14" s="215"/>
      <c r="E14" s="222">
        <v>14550</v>
      </c>
      <c r="F14" s="215"/>
      <c r="G14" s="215"/>
      <c r="H14" s="215"/>
      <c r="I14" s="222">
        <v>14012.48</v>
      </c>
      <c r="J14" s="225">
        <v>14262.76</v>
      </c>
      <c r="K14" s="221">
        <v>250.28</v>
      </c>
      <c r="L14" s="390" t="s">
        <v>1259</v>
      </c>
      <c r="M14" s="391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</row>
    <row r="15" spans="1:26" ht="15.75" thickBot="1">
      <c r="A15" s="215"/>
      <c r="B15" s="215" t="s">
        <v>1209</v>
      </c>
      <c r="C15" s="221">
        <v>504</v>
      </c>
      <c r="D15" s="215"/>
      <c r="E15" s="221">
        <v>454.69</v>
      </c>
      <c r="F15" s="215" t="s">
        <v>1210</v>
      </c>
      <c r="G15" s="217" t="s">
        <v>1211</v>
      </c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</row>
    <row r="16" spans="1:26" ht="15.75" thickBot="1">
      <c r="A16" s="215"/>
      <c r="B16" s="215" t="s">
        <v>1212</v>
      </c>
      <c r="C16" s="221">
        <v>432</v>
      </c>
      <c r="D16" s="215"/>
      <c r="E16" s="221">
        <v>95</v>
      </c>
      <c r="F16" s="215" t="s">
        <v>1213</v>
      </c>
      <c r="G16" s="215" t="s">
        <v>1214</v>
      </c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</row>
    <row r="17" spans="1:26" ht="15.75" thickBot="1">
      <c r="A17" s="215"/>
      <c r="B17" s="215" t="s">
        <v>1215</v>
      </c>
      <c r="C17" s="221">
        <v>328.7</v>
      </c>
      <c r="D17" s="215"/>
      <c r="E17" s="222">
        <v>359.69</v>
      </c>
      <c r="F17" s="215" t="s">
        <v>1210</v>
      </c>
      <c r="G17" s="215" t="s">
        <v>1216</v>
      </c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</row>
    <row r="18" spans="1:26" ht="15.75" thickBot="1">
      <c r="A18" s="215"/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</row>
    <row r="19" spans="1:26" ht="15.75" thickBot="1">
      <c r="A19" s="218" t="s">
        <v>1217</v>
      </c>
      <c r="B19" s="215"/>
      <c r="C19" s="215"/>
      <c r="D19" s="215"/>
      <c r="E19" s="218" t="s">
        <v>1218</v>
      </c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</row>
    <row r="20" spans="1:26" ht="15.75" thickBot="1">
      <c r="A20" s="217" t="s">
        <v>1219</v>
      </c>
      <c r="B20" s="215"/>
      <c r="C20" s="221">
        <v>740</v>
      </c>
      <c r="D20" s="221">
        <v>740</v>
      </c>
      <c r="E20" s="221">
        <v>670</v>
      </c>
      <c r="F20" s="221">
        <v>670</v>
      </c>
      <c r="G20" s="215" t="s">
        <v>1210</v>
      </c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</row>
    <row r="21" spans="1:26" ht="15.75" thickBot="1">
      <c r="A21" s="217" t="s">
        <v>1220</v>
      </c>
      <c r="B21" s="215"/>
      <c r="C21" s="221">
        <v>920</v>
      </c>
      <c r="D21" s="221">
        <v>460</v>
      </c>
      <c r="E21" s="221">
        <v>820</v>
      </c>
      <c r="F21" s="221">
        <v>410</v>
      </c>
      <c r="G21" s="215" t="s">
        <v>1210</v>
      </c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</row>
    <row r="22" spans="1:26" ht="15.75" thickBot="1">
      <c r="A22" s="217" t="s">
        <v>1221</v>
      </c>
      <c r="B22" s="215"/>
      <c r="C22" s="221">
        <v>1195</v>
      </c>
      <c r="D22" s="221">
        <v>398.33</v>
      </c>
      <c r="E22" s="221">
        <v>1090</v>
      </c>
      <c r="F22" s="221">
        <v>363.33</v>
      </c>
      <c r="G22" s="215" t="s">
        <v>1210</v>
      </c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</row>
    <row r="23" spans="1:26" ht="15.75" thickBot="1">
      <c r="A23" s="217" t="s">
        <v>1222</v>
      </c>
      <c r="B23" s="215"/>
      <c r="C23" s="221">
        <v>1600</v>
      </c>
      <c r="D23" s="221">
        <v>400</v>
      </c>
      <c r="E23" s="221">
        <v>1588</v>
      </c>
      <c r="F23" s="221">
        <v>397</v>
      </c>
      <c r="G23" s="215" t="s">
        <v>1210</v>
      </c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</row>
    <row r="24" spans="1:26" ht="15.75" thickBot="1">
      <c r="A24" s="215"/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</row>
    <row r="25" spans="1:26" ht="15.75" thickBot="1">
      <c r="A25" s="218" t="s">
        <v>1223</v>
      </c>
      <c r="B25" s="215"/>
      <c r="C25" s="215"/>
      <c r="D25" s="215"/>
      <c r="E25" s="215" t="s">
        <v>1224</v>
      </c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</row>
    <row r="26" spans="1:26" ht="15.75" thickBot="1">
      <c r="A26" s="215"/>
      <c r="B26" s="215" t="s">
        <v>1225</v>
      </c>
      <c r="C26" s="221">
        <v>1344.8</v>
      </c>
      <c r="D26" s="215"/>
      <c r="E26" s="222">
        <v>864.69</v>
      </c>
      <c r="F26" s="215" t="s">
        <v>1210</v>
      </c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</row>
    <row r="27" spans="1:26" ht="15.75" thickBot="1">
      <c r="A27" s="215"/>
      <c r="B27" s="215" t="s">
        <v>1226</v>
      </c>
      <c r="C27" s="221">
        <v>1064.8</v>
      </c>
      <c r="D27" s="219" t="s">
        <v>1227</v>
      </c>
      <c r="E27" s="222">
        <v>1064.8</v>
      </c>
      <c r="F27" s="215" t="s">
        <v>1228</v>
      </c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</row>
    <row r="28" spans="1:26" ht="15.75" thickBot="1">
      <c r="A28" s="215"/>
      <c r="B28" s="215" t="s">
        <v>1229</v>
      </c>
      <c r="C28" s="221">
        <v>1003.13</v>
      </c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</row>
    <row r="29" spans="1:26" ht="30.75" thickBot="1">
      <c r="A29" s="215"/>
      <c r="B29" s="215" t="s">
        <v>1230</v>
      </c>
      <c r="C29" s="221">
        <v>1004.8</v>
      </c>
      <c r="D29" s="217" t="s">
        <v>1231</v>
      </c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</row>
    <row r="30" spans="1:26" ht="15.75" thickBot="1">
      <c r="A30" s="215"/>
      <c r="B30" s="215"/>
      <c r="C30" s="215"/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</row>
    <row r="31" spans="1:26" ht="15.75" thickBot="1">
      <c r="A31" s="215"/>
      <c r="B31" s="215" t="s">
        <v>1232</v>
      </c>
      <c r="C31" s="221">
        <v>1244</v>
      </c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</row>
    <row r="32" spans="1:26" ht="15.75" thickBot="1">
      <c r="A32" s="215"/>
      <c r="B32" s="215" t="s">
        <v>1233</v>
      </c>
      <c r="C32" s="221">
        <v>964</v>
      </c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</row>
    <row r="33" spans="1:26" ht="15.75" thickBot="1">
      <c r="A33" s="215"/>
      <c r="B33" s="215" t="s">
        <v>1234</v>
      </c>
      <c r="C33" s="221">
        <v>902.33</v>
      </c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</row>
    <row r="34" spans="1:26" ht="30.75" thickBot="1">
      <c r="A34" s="215"/>
      <c r="B34" s="215" t="s">
        <v>1235</v>
      </c>
      <c r="C34" s="221">
        <v>904</v>
      </c>
      <c r="D34" s="217" t="s">
        <v>1231</v>
      </c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</row>
    <row r="35" spans="1:26" ht="15.75" thickBot="1">
      <c r="A35" s="218" t="s">
        <v>1236</v>
      </c>
      <c r="B35" s="215"/>
      <c r="C35" s="215"/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</row>
    <row r="36" spans="1:26" ht="15.75" thickBot="1">
      <c r="A36" s="223" t="s">
        <v>1237</v>
      </c>
      <c r="B36" s="215"/>
      <c r="C36" s="215"/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</row>
    <row r="37" spans="1:26" ht="15.75" thickBot="1">
      <c r="A37" s="215"/>
      <c r="B37" s="215"/>
      <c r="C37" s="215"/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</row>
    <row r="38" spans="1:26" ht="15.75" thickBot="1">
      <c r="A38" s="224" t="s">
        <v>1238</v>
      </c>
      <c r="B38" s="21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</row>
    <row r="39" spans="1:26" ht="15.75" thickBot="1">
      <c r="A39" s="215" t="s">
        <v>1179</v>
      </c>
      <c r="B39" s="216" t="s">
        <v>1180</v>
      </c>
      <c r="C39" s="217" t="s">
        <v>1239</v>
      </c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</row>
    <row r="40" spans="1:26" ht="15.75" thickBot="1">
      <c r="A40" s="215" t="s">
        <v>1182</v>
      </c>
      <c r="B40" s="216" t="s">
        <v>1183</v>
      </c>
      <c r="C40" s="217" t="s">
        <v>1240</v>
      </c>
      <c r="D40" s="215"/>
      <c r="E40" s="215"/>
      <c r="F40" s="215"/>
      <c r="G40" s="215"/>
      <c r="H40" s="215"/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</row>
    <row r="41" spans="1:26" ht="15.75" thickBot="1">
      <c r="A41" s="217" t="s">
        <v>1241</v>
      </c>
      <c r="B41" s="215"/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</row>
    <row r="42" spans="1:26" ht="15.75" thickBot="1">
      <c r="A42" s="217" t="s">
        <v>1242</v>
      </c>
      <c r="B42" s="215"/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5"/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215"/>
    </row>
    <row r="43" spans="1:26" ht="15.75" thickBot="1">
      <c r="A43" s="217" t="s">
        <v>1243</v>
      </c>
      <c r="B43" s="215"/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</row>
    <row r="44" spans="1:26" ht="15.75" thickBot="1">
      <c r="A44" s="217" t="s">
        <v>1244</v>
      </c>
      <c r="B44" s="215"/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</row>
    <row r="45" spans="1:26" ht="15.75" thickBot="1">
      <c r="A45" s="217" t="s">
        <v>1245</v>
      </c>
      <c r="B45" s="215"/>
      <c r="C45" s="215"/>
      <c r="D45" s="215"/>
      <c r="E45" s="215"/>
      <c r="F45" s="215"/>
      <c r="G45" s="215"/>
      <c r="H45" s="215"/>
      <c r="I45" s="215"/>
      <c r="J45" s="215"/>
      <c r="K45" s="215"/>
      <c r="L45" s="215"/>
      <c r="M45" s="215"/>
      <c r="N45" s="215"/>
      <c r="O45" s="215"/>
      <c r="P45" s="215"/>
      <c r="Q45" s="215"/>
      <c r="R45" s="215"/>
      <c r="S45" s="215"/>
      <c r="T45" s="215"/>
      <c r="U45" s="215"/>
      <c r="V45" s="215"/>
      <c r="W45" s="215"/>
      <c r="X45" s="215"/>
      <c r="Y45" s="215"/>
      <c r="Z45" s="215"/>
    </row>
    <row r="46" spans="1:26" ht="15.75" thickBot="1">
      <c r="A46" s="218" t="s">
        <v>1186</v>
      </c>
      <c r="B46" s="215"/>
      <c r="C46" s="215"/>
      <c r="D46" s="215"/>
      <c r="E46" s="215"/>
      <c r="F46" s="215"/>
      <c r="G46" s="215"/>
      <c r="H46" s="215"/>
      <c r="I46" s="215"/>
      <c r="J46" s="215"/>
      <c r="K46" s="215"/>
      <c r="L46" s="215"/>
      <c r="M46" s="215"/>
      <c r="N46" s="215"/>
      <c r="O46" s="215"/>
      <c r="P46" s="215"/>
      <c r="Q46" s="215"/>
      <c r="R46" s="215"/>
      <c r="S46" s="215"/>
      <c r="T46" s="215"/>
      <c r="U46" s="215"/>
      <c r="V46" s="215"/>
      <c r="W46" s="215"/>
      <c r="X46" s="215"/>
      <c r="Y46" s="215"/>
      <c r="Z46" s="215"/>
    </row>
    <row r="47" spans="1:26" ht="15.75" thickBot="1">
      <c r="A47" s="217" t="s">
        <v>1246</v>
      </c>
      <c r="B47" s="215"/>
      <c r="C47" s="221">
        <v>4600</v>
      </c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</row>
    <row r="48" spans="1:26" ht="15.75" thickBot="1">
      <c r="A48" s="215"/>
      <c r="B48" s="215" t="s">
        <v>1208</v>
      </c>
      <c r="C48" s="221">
        <v>184</v>
      </c>
      <c r="D48" s="215"/>
      <c r="E48" s="215"/>
      <c r="F48" s="215"/>
      <c r="G48" s="215"/>
      <c r="H48" s="215"/>
      <c r="I48" s="215"/>
      <c r="J48" s="215"/>
      <c r="K48" s="215"/>
      <c r="L48" s="215"/>
      <c r="M48" s="215"/>
      <c r="N48" s="215"/>
      <c r="O48" s="215"/>
      <c r="P48" s="215"/>
      <c r="Q48" s="215"/>
      <c r="R48" s="215"/>
      <c r="S48" s="215"/>
      <c r="T48" s="215"/>
      <c r="U48" s="215"/>
      <c r="V48" s="215"/>
      <c r="W48" s="215"/>
      <c r="X48" s="215"/>
      <c r="Y48" s="215"/>
      <c r="Z48" s="215"/>
    </row>
    <row r="49" spans="1:26" ht="15.75" thickBot="1">
      <c r="A49" s="215"/>
      <c r="B49" s="215" t="s">
        <v>1209</v>
      </c>
      <c r="C49" s="221">
        <v>153.33000000000001</v>
      </c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5"/>
      <c r="O49" s="215"/>
      <c r="P49" s="215"/>
      <c r="Q49" s="215"/>
      <c r="R49" s="215"/>
      <c r="S49" s="215"/>
      <c r="T49" s="215"/>
      <c r="U49" s="215"/>
      <c r="V49" s="215"/>
      <c r="W49" s="215"/>
      <c r="X49" s="215"/>
      <c r="Y49" s="215"/>
      <c r="Z49" s="215"/>
    </row>
    <row r="50" spans="1:26" ht="15.75" thickBot="1">
      <c r="A50" s="215"/>
      <c r="B50" s="215" t="s">
        <v>1212</v>
      </c>
      <c r="C50" s="221">
        <v>131.43</v>
      </c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</row>
    <row r="51" spans="1:26" ht="15.75" thickBot="1">
      <c r="A51" s="215"/>
      <c r="B51" s="215" t="s">
        <v>1215</v>
      </c>
      <c r="C51" s="221">
        <v>100</v>
      </c>
      <c r="D51" s="215"/>
      <c r="E51" s="215"/>
      <c r="F51" s="215"/>
      <c r="G51" s="215"/>
      <c r="H51" s="215"/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215"/>
      <c r="Z51" s="215"/>
    </row>
    <row r="52" spans="1:26" ht="15.75" thickBot="1">
      <c r="A52" s="218" t="s">
        <v>1247</v>
      </c>
      <c r="B52" s="215"/>
      <c r="C52" s="215"/>
      <c r="D52" s="215"/>
      <c r="E52" s="215"/>
      <c r="F52" s="215"/>
      <c r="G52" s="215"/>
      <c r="H52" s="215"/>
      <c r="I52" s="215"/>
      <c r="J52" s="215"/>
      <c r="K52" s="215"/>
      <c r="L52" s="215"/>
      <c r="M52" s="215"/>
      <c r="N52" s="215"/>
      <c r="O52" s="215"/>
      <c r="P52" s="215"/>
      <c r="Q52" s="215"/>
      <c r="R52" s="215"/>
      <c r="S52" s="215"/>
      <c r="T52" s="215"/>
      <c r="U52" s="215"/>
      <c r="V52" s="215"/>
      <c r="W52" s="215"/>
      <c r="X52" s="215"/>
      <c r="Y52" s="215"/>
      <c r="Z52" s="215"/>
    </row>
    <row r="53" spans="1:26" ht="15.75" thickBot="1">
      <c r="A53" s="215" t="s">
        <v>1248</v>
      </c>
      <c r="B53" s="215"/>
      <c r="C53" s="221">
        <v>421.12</v>
      </c>
      <c r="D53" s="218" t="s">
        <v>1249</v>
      </c>
      <c r="E53" s="215"/>
      <c r="F53" s="215"/>
      <c r="G53" s="215"/>
      <c r="H53" s="215"/>
      <c r="I53" s="215"/>
      <c r="J53" s="215"/>
      <c r="K53" s="215"/>
      <c r="L53" s="215"/>
      <c r="M53" s="215"/>
      <c r="N53" s="215"/>
      <c r="O53" s="215"/>
      <c r="P53" s="215"/>
      <c r="Q53" s="215"/>
      <c r="R53" s="215"/>
      <c r="S53" s="215"/>
      <c r="T53" s="215"/>
      <c r="U53" s="215"/>
      <c r="V53" s="215"/>
      <c r="W53" s="215"/>
      <c r="X53" s="215"/>
      <c r="Y53" s="215"/>
      <c r="Z53" s="215"/>
    </row>
    <row r="54" spans="1:26" ht="15.75" thickBot="1">
      <c r="A54" s="217" t="s">
        <v>1250</v>
      </c>
      <c r="B54" s="215"/>
      <c r="C54" s="215"/>
      <c r="D54" s="217" t="s">
        <v>1251</v>
      </c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</row>
    <row r="55" spans="1:26" ht="15.75" thickBot="1">
      <c r="A55" s="217" t="s">
        <v>1208</v>
      </c>
      <c r="B55" s="215"/>
      <c r="C55" s="215"/>
      <c r="D55" s="217" t="s">
        <v>1252</v>
      </c>
      <c r="E55" s="215"/>
      <c r="F55" s="215"/>
      <c r="G55" s="215"/>
      <c r="H55" s="215"/>
      <c r="I55" s="215"/>
      <c r="J55" s="215"/>
      <c r="K55" s="215"/>
      <c r="L55" s="215"/>
      <c r="M55" s="215"/>
      <c r="N55" s="215"/>
      <c r="O55" s="215"/>
      <c r="P55" s="215"/>
      <c r="Q55" s="215"/>
      <c r="R55" s="215"/>
      <c r="S55" s="215"/>
      <c r="T55" s="215"/>
      <c r="U55" s="215"/>
      <c r="V55" s="215"/>
      <c r="W55" s="215"/>
      <c r="X55" s="215"/>
      <c r="Y55" s="215"/>
      <c r="Z55" s="215"/>
    </row>
    <row r="56" spans="1:26" ht="15.75" thickBot="1">
      <c r="A56" s="217" t="s">
        <v>1219</v>
      </c>
      <c r="B56" s="215"/>
      <c r="C56" s="221">
        <v>1090</v>
      </c>
      <c r="D56" s="217" t="s">
        <v>1253</v>
      </c>
      <c r="E56" s="215"/>
      <c r="F56" s="215"/>
      <c r="G56" s="215"/>
      <c r="H56" s="215"/>
      <c r="I56" s="215"/>
      <c r="J56" s="215"/>
      <c r="K56" s="215"/>
      <c r="L56" s="215"/>
      <c r="M56" s="215"/>
      <c r="N56" s="215"/>
      <c r="O56" s="215"/>
      <c r="P56" s="215"/>
      <c r="Q56" s="215"/>
      <c r="R56" s="215"/>
      <c r="S56" s="215"/>
      <c r="T56" s="215"/>
      <c r="U56" s="215"/>
      <c r="V56" s="215"/>
      <c r="W56" s="215"/>
      <c r="X56" s="215"/>
      <c r="Y56" s="215"/>
      <c r="Z56" s="215"/>
    </row>
    <row r="57" spans="1:26" ht="15.75" thickBot="1">
      <c r="A57" s="217" t="s">
        <v>1220</v>
      </c>
      <c r="B57" s="215"/>
      <c r="C57" s="221">
        <v>800</v>
      </c>
      <c r="D57" s="217" t="s">
        <v>1254</v>
      </c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</row>
    <row r="58" spans="1:26" ht="15.75" thickBot="1">
      <c r="A58" s="217" t="s">
        <v>1221</v>
      </c>
      <c r="B58" s="215"/>
      <c r="C58" s="221">
        <v>780</v>
      </c>
      <c r="D58" s="215"/>
      <c r="E58" s="215"/>
      <c r="F58" s="215"/>
      <c r="G58" s="215"/>
      <c r="H58" s="215"/>
      <c r="I58" s="215"/>
      <c r="J58" s="215"/>
      <c r="K58" s="215"/>
      <c r="L58" s="215"/>
      <c r="M58" s="215"/>
      <c r="N58" s="215"/>
      <c r="O58" s="215"/>
      <c r="P58" s="215"/>
      <c r="Q58" s="215"/>
      <c r="R58" s="215"/>
      <c r="S58" s="215"/>
      <c r="T58" s="215"/>
      <c r="U58" s="215"/>
      <c r="V58" s="215"/>
      <c r="W58" s="215"/>
      <c r="X58" s="215"/>
      <c r="Y58" s="215"/>
      <c r="Z58" s="215"/>
    </row>
    <row r="59" spans="1:26" ht="15.75" thickBot="1">
      <c r="A59" s="217" t="s">
        <v>1222</v>
      </c>
      <c r="B59" s="215"/>
      <c r="C59" s="221">
        <v>750</v>
      </c>
      <c r="D59" s="215"/>
      <c r="E59" s="215"/>
      <c r="F59" s="215"/>
      <c r="G59" s="215"/>
      <c r="H59" s="215"/>
      <c r="I59" s="215"/>
      <c r="J59" s="215"/>
      <c r="K59" s="215"/>
      <c r="L59" s="215"/>
      <c r="M59" s="215"/>
      <c r="N59" s="215"/>
      <c r="O59" s="215"/>
      <c r="P59" s="215"/>
      <c r="Q59" s="215"/>
      <c r="R59" s="215"/>
      <c r="S59" s="215"/>
      <c r="T59" s="215"/>
      <c r="U59" s="215"/>
      <c r="V59" s="215"/>
      <c r="W59" s="215"/>
      <c r="X59" s="215"/>
      <c r="Y59" s="215"/>
      <c r="Z59" s="215"/>
    </row>
    <row r="60" spans="1:26" ht="15.75" thickBot="1">
      <c r="A60" s="217" t="s">
        <v>1209</v>
      </c>
      <c r="B60" s="215"/>
      <c r="C60" s="215"/>
      <c r="D60" s="215"/>
      <c r="E60" s="215"/>
      <c r="F60" s="215"/>
      <c r="G60" s="215"/>
      <c r="H60" s="215"/>
      <c r="I60" s="215"/>
      <c r="J60" s="215"/>
      <c r="K60" s="215"/>
      <c r="L60" s="215"/>
      <c r="M60" s="215"/>
      <c r="N60" s="215"/>
      <c r="O60" s="215"/>
      <c r="P60" s="215"/>
      <c r="Q60" s="215"/>
      <c r="R60" s="215"/>
      <c r="S60" s="215"/>
      <c r="T60" s="215"/>
      <c r="U60" s="215"/>
      <c r="V60" s="215"/>
      <c r="W60" s="215"/>
      <c r="X60" s="215"/>
      <c r="Y60" s="215"/>
      <c r="Z60" s="215"/>
    </row>
    <row r="61" spans="1:26" ht="15.75" thickBot="1">
      <c r="A61" s="217" t="s">
        <v>1219</v>
      </c>
      <c r="B61" s="215"/>
      <c r="C61" s="221">
        <v>1030</v>
      </c>
      <c r="D61" s="221">
        <v>740</v>
      </c>
      <c r="E61" s="215"/>
      <c r="F61" s="215"/>
      <c r="G61" s="215"/>
      <c r="H61" s="215"/>
      <c r="I61" s="215"/>
      <c r="J61" s="215"/>
      <c r="K61" s="215"/>
      <c r="L61" s="215"/>
      <c r="M61" s="215"/>
      <c r="N61" s="215"/>
      <c r="O61" s="215"/>
      <c r="P61" s="215"/>
      <c r="Q61" s="215"/>
      <c r="R61" s="215"/>
      <c r="S61" s="215"/>
      <c r="T61" s="215"/>
      <c r="U61" s="215"/>
      <c r="V61" s="215"/>
      <c r="W61" s="215"/>
      <c r="X61" s="215"/>
      <c r="Y61" s="215"/>
      <c r="Z61" s="215"/>
    </row>
    <row r="62" spans="1:26" ht="15.75" thickBot="1">
      <c r="A62" s="217" t="s">
        <v>1220</v>
      </c>
      <c r="B62" s="215"/>
      <c r="C62" s="221">
        <v>860</v>
      </c>
      <c r="D62" s="221">
        <v>702.56</v>
      </c>
      <c r="E62" s="215" t="s">
        <v>1210</v>
      </c>
      <c r="F62" s="215"/>
      <c r="G62" s="215"/>
      <c r="H62" s="215"/>
      <c r="I62" s="215"/>
      <c r="J62" s="215"/>
      <c r="K62" s="215"/>
      <c r="L62" s="215"/>
      <c r="M62" s="215"/>
      <c r="N62" s="215"/>
      <c r="O62" s="215"/>
      <c r="P62" s="215"/>
      <c r="Q62" s="215"/>
      <c r="R62" s="215"/>
      <c r="S62" s="215"/>
      <c r="T62" s="215"/>
      <c r="U62" s="215"/>
      <c r="V62" s="215"/>
      <c r="W62" s="215"/>
      <c r="X62" s="215"/>
      <c r="Y62" s="215"/>
      <c r="Z62" s="215"/>
    </row>
    <row r="63" spans="1:26" ht="15.75" thickBot="1">
      <c r="A63" s="217" t="s">
        <v>1221</v>
      </c>
      <c r="B63" s="215"/>
      <c r="C63" s="221">
        <v>740</v>
      </c>
      <c r="D63" s="221">
        <v>461.71</v>
      </c>
      <c r="E63" s="215" t="s">
        <v>1210</v>
      </c>
      <c r="F63" s="215"/>
      <c r="G63" s="215"/>
      <c r="H63" s="215"/>
      <c r="I63" s="215"/>
      <c r="J63" s="215"/>
      <c r="K63" s="215"/>
      <c r="L63" s="215"/>
      <c r="M63" s="215"/>
      <c r="N63" s="215"/>
      <c r="O63" s="215"/>
      <c r="P63" s="215"/>
      <c r="Q63" s="215"/>
      <c r="R63" s="215"/>
      <c r="S63" s="215"/>
      <c r="T63" s="215"/>
      <c r="U63" s="215"/>
      <c r="V63" s="215"/>
      <c r="W63" s="215"/>
      <c r="X63" s="215"/>
      <c r="Y63" s="215"/>
      <c r="Z63" s="215"/>
    </row>
    <row r="64" spans="1:26" ht="15.75" thickBot="1">
      <c r="A64" s="217" t="s">
        <v>1222</v>
      </c>
      <c r="B64" s="215"/>
      <c r="C64" s="221">
        <v>710</v>
      </c>
      <c r="D64" s="221">
        <v>338.78</v>
      </c>
      <c r="E64" s="215" t="s">
        <v>1210</v>
      </c>
      <c r="F64" s="215"/>
      <c r="G64" s="215"/>
      <c r="H64" s="215"/>
      <c r="I64" s="215"/>
      <c r="J64" s="215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215"/>
      <c r="V64" s="215"/>
      <c r="W64" s="215"/>
      <c r="X64" s="215"/>
      <c r="Y64" s="215"/>
      <c r="Z64" s="215"/>
    </row>
    <row r="65" spans="1:26" ht="15.75" thickBot="1">
      <c r="A65" s="218" t="s">
        <v>1223</v>
      </c>
      <c r="B65" s="215"/>
      <c r="C65" s="215"/>
      <c r="D65" s="215"/>
      <c r="E65" s="215" t="s">
        <v>1210</v>
      </c>
      <c r="F65" s="215"/>
      <c r="G65" s="215"/>
      <c r="H65" s="215"/>
      <c r="I65" s="215"/>
      <c r="J65" s="215"/>
      <c r="K65" s="215"/>
      <c r="L65" s="215"/>
      <c r="M65" s="215"/>
      <c r="N65" s="215"/>
      <c r="O65" s="215"/>
      <c r="P65" s="215"/>
      <c r="Q65" s="215"/>
      <c r="R65" s="215"/>
      <c r="S65" s="215"/>
      <c r="T65" s="215"/>
      <c r="U65" s="215"/>
      <c r="V65" s="215"/>
      <c r="W65" s="215"/>
      <c r="X65" s="215"/>
      <c r="Y65" s="215"/>
      <c r="Z65" s="215"/>
    </row>
    <row r="66" spans="1:26" ht="15.75" thickBot="1">
      <c r="A66" s="215"/>
      <c r="B66" s="215" t="s">
        <v>1225</v>
      </c>
      <c r="C66" s="221">
        <v>1695.12</v>
      </c>
      <c r="D66" s="217" t="s">
        <v>1255</v>
      </c>
      <c r="E66" s="215"/>
      <c r="F66" s="215"/>
      <c r="G66" s="215"/>
      <c r="H66" s="215"/>
      <c r="I66" s="215"/>
      <c r="J66" s="215"/>
      <c r="K66" s="215"/>
      <c r="L66" s="215"/>
      <c r="M66" s="215"/>
      <c r="N66" s="215"/>
      <c r="O66" s="215"/>
      <c r="P66" s="215"/>
      <c r="Q66" s="215"/>
      <c r="R66" s="215"/>
      <c r="S66" s="215"/>
      <c r="T66" s="215"/>
      <c r="U66" s="215"/>
      <c r="V66" s="215"/>
      <c r="W66" s="215"/>
      <c r="X66" s="215"/>
      <c r="Y66" s="215"/>
      <c r="Z66" s="215"/>
    </row>
    <row r="67" spans="1:26" ht="15.75" thickBot="1">
      <c r="A67" s="215"/>
      <c r="B67" s="215" t="s">
        <v>1226</v>
      </c>
      <c r="C67" s="221">
        <v>1405.12</v>
      </c>
      <c r="D67" s="217" t="s">
        <v>1256</v>
      </c>
      <c r="E67" s="215"/>
      <c r="F67" s="215"/>
      <c r="G67" s="215"/>
      <c r="H67" s="215"/>
      <c r="I67" s="215"/>
      <c r="J67" s="215"/>
      <c r="K67" s="215"/>
      <c r="L67" s="215"/>
      <c r="M67" s="215"/>
      <c r="N67" s="215"/>
      <c r="O67" s="215"/>
      <c r="P67" s="215"/>
      <c r="Q67" s="215"/>
      <c r="R67" s="215"/>
      <c r="S67" s="215"/>
      <c r="T67" s="215"/>
      <c r="U67" s="215"/>
      <c r="V67" s="215"/>
      <c r="W67" s="215"/>
      <c r="X67" s="215"/>
      <c r="Y67" s="215"/>
      <c r="Z67" s="215"/>
    </row>
    <row r="68" spans="1:26" ht="15.75" thickBot="1">
      <c r="A68" s="215"/>
      <c r="B68" s="215" t="s">
        <v>1229</v>
      </c>
      <c r="C68" s="221">
        <v>1385.12</v>
      </c>
      <c r="D68" s="217" t="s">
        <v>1257</v>
      </c>
      <c r="E68" s="215"/>
      <c r="F68" s="215"/>
      <c r="G68" s="215"/>
      <c r="H68" s="215"/>
      <c r="I68" s="215"/>
      <c r="J68" s="215"/>
      <c r="K68" s="215"/>
      <c r="L68" s="215"/>
      <c r="M68" s="215"/>
      <c r="N68" s="215"/>
      <c r="O68" s="215"/>
      <c r="P68" s="215"/>
      <c r="Q68" s="215"/>
      <c r="R68" s="215"/>
      <c r="S68" s="215"/>
      <c r="T68" s="215"/>
      <c r="U68" s="215"/>
      <c r="V68" s="215"/>
      <c r="W68" s="215"/>
      <c r="X68" s="215"/>
      <c r="Y68" s="215"/>
      <c r="Z68" s="215"/>
    </row>
    <row r="69" spans="1:26" ht="30.75" thickBot="1">
      <c r="A69" s="215"/>
      <c r="B69" s="215" t="s">
        <v>1230</v>
      </c>
      <c r="C69" s="221">
        <v>1355.12</v>
      </c>
      <c r="D69" s="215"/>
      <c r="E69" s="215"/>
      <c r="F69" s="215"/>
      <c r="G69" s="215"/>
      <c r="H69" s="215"/>
      <c r="I69" s="215"/>
      <c r="J69" s="215"/>
      <c r="K69" s="215"/>
      <c r="L69" s="215"/>
      <c r="M69" s="215"/>
      <c r="N69" s="215"/>
      <c r="O69" s="215"/>
      <c r="P69" s="215"/>
      <c r="Q69" s="215"/>
      <c r="R69" s="215"/>
      <c r="S69" s="215"/>
      <c r="T69" s="215"/>
      <c r="U69" s="215"/>
      <c r="V69" s="215"/>
      <c r="W69" s="215"/>
      <c r="X69" s="215"/>
      <c r="Y69" s="215"/>
      <c r="Z69" s="215"/>
    </row>
    <row r="70" spans="1:26" ht="15.75" thickBot="1">
      <c r="A70" s="215"/>
      <c r="B70" s="215"/>
      <c r="C70" s="215"/>
      <c r="D70" s="215"/>
      <c r="E70" s="215"/>
      <c r="F70" s="215"/>
      <c r="G70" s="215"/>
      <c r="H70" s="215"/>
      <c r="I70" s="215"/>
      <c r="J70" s="215"/>
      <c r="K70" s="215"/>
      <c r="L70" s="215"/>
      <c r="M70" s="215"/>
      <c r="N70" s="215"/>
      <c r="O70" s="215"/>
      <c r="P70" s="215"/>
      <c r="Q70" s="215"/>
      <c r="R70" s="215"/>
      <c r="S70" s="215"/>
      <c r="T70" s="215"/>
      <c r="U70" s="215"/>
      <c r="V70" s="215"/>
      <c r="W70" s="215"/>
      <c r="X70" s="215"/>
      <c r="Y70" s="215"/>
      <c r="Z70" s="215"/>
    </row>
    <row r="71" spans="1:26" ht="15.75" thickBot="1">
      <c r="A71" s="215"/>
      <c r="B71" s="215" t="s">
        <v>1232</v>
      </c>
      <c r="C71" s="221">
        <v>1604.45</v>
      </c>
      <c r="D71" s="217" t="s">
        <v>1255</v>
      </c>
      <c r="E71" s="215"/>
      <c r="F71" s="215"/>
      <c r="G71" s="215"/>
      <c r="H71" s="215"/>
      <c r="I71" s="215"/>
      <c r="J71" s="215"/>
      <c r="K71" s="215"/>
      <c r="L71" s="215"/>
      <c r="M71" s="215"/>
      <c r="N71" s="215"/>
      <c r="O71" s="215"/>
      <c r="P71" s="215"/>
      <c r="Q71" s="215"/>
      <c r="R71" s="215"/>
      <c r="S71" s="215"/>
      <c r="T71" s="215"/>
      <c r="U71" s="215"/>
      <c r="V71" s="215"/>
      <c r="W71" s="215"/>
      <c r="X71" s="215"/>
      <c r="Y71" s="215"/>
      <c r="Z71" s="215"/>
    </row>
    <row r="72" spans="1:26" ht="15.75" thickBot="1">
      <c r="A72" s="215"/>
      <c r="B72" s="215" t="s">
        <v>1233</v>
      </c>
      <c r="C72" s="221">
        <v>1434.45</v>
      </c>
      <c r="D72" s="217" t="s">
        <v>1256</v>
      </c>
      <c r="E72" s="215"/>
      <c r="F72" s="215"/>
      <c r="G72" s="215"/>
      <c r="H72" s="215"/>
      <c r="I72" s="215"/>
      <c r="J72" s="215"/>
      <c r="K72" s="215"/>
      <c r="L72" s="215"/>
      <c r="M72" s="215"/>
      <c r="N72" s="215"/>
      <c r="O72" s="215"/>
      <c r="P72" s="215"/>
      <c r="Q72" s="215"/>
      <c r="R72" s="215"/>
      <c r="S72" s="215"/>
      <c r="T72" s="215"/>
      <c r="U72" s="215"/>
      <c r="V72" s="215"/>
      <c r="W72" s="215"/>
      <c r="X72" s="215"/>
      <c r="Y72" s="215"/>
      <c r="Z72" s="215"/>
    </row>
    <row r="73" spans="1:26" ht="15.75" thickBot="1">
      <c r="A73" s="215"/>
      <c r="B73" s="215" t="s">
        <v>1234</v>
      </c>
      <c r="C73" s="221">
        <v>1314.45</v>
      </c>
      <c r="D73" s="217" t="s">
        <v>1257</v>
      </c>
      <c r="E73" s="215"/>
      <c r="F73" s="215"/>
      <c r="G73" s="215"/>
      <c r="H73" s="215"/>
      <c r="I73" s="215"/>
      <c r="J73" s="215"/>
      <c r="K73" s="215"/>
      <c r="L73" s="215"/>
      <c r="M73" s="215"/>
      <c r="N73" s="215"/>
      <c r="O73" s="215"/>
      <c r="P73" s="215"/>
      <c r="Q73" s="215"/>
      <c r="R73" s="215"/>
      <c r="S73" s="215"/>
      <c r="T73" s="215"/>
      <c r="U73" s="215"/>
      <c r="V73" s="215"/>
      <c r="W73" s="215"/>
      <c r="X73" s="215"/>
      <c r="Y73" s="215"/>
      <c r="Z73" s="215"/>
    </row>
    <row r="74" spans="1:26" ht="30.75" thickBot="1">
      <c r="A74" s="215"/>
      <c r="B74" s="215" t="s">
        <v>1235</v>
      </c>
      <c r="C74" s="221">
        <v>1284.45</v>
      </c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5"/>
      <c r="O74" s="215"/>
      <c r="P74" s="215"/>
      <c r="Q74" s="215"/>
      <c r="R74" s="215"/>
      <c r="S74" s="215"/>
      <c r="T74" s="215"/>
      <c r="U74" s="215"/>
      <c r="V74" s="215"/>
      <c r="W74" s="215"/>
      <c r="X74" s="215"/>
      <c r="Y74" s="215"/>
      <c r="Z74" s="215"/>
    </row>
    <row r="75" spans="1:26" ht="15.75" thickBot="1">
      <c r="A75" s="218" t="s">
        <v>1258</v>
      </c>
      <c r="B75" s="215"/>
      <c r="C75" s="215"/>
      <c r="D75" s="215"/>
      <c r="E75" s="215"/>
      <c r="F75" s="215"/>
      <c r="G75" s="215"/>
      <c r="H75" s="215"/>
      <c r="I75" s="215"/>
      <c r="J75" s="215"/>
      <c r="K75" s="215"/>
      <c r="L75" s="215"/>
      <c r="M75" s="215"/>
      <c r="N75" s="215"/>
      <c r="O75" s="215"/>
      <c r="P75" s="215"/>
      <c r="Q75" s="215"/>
      <c r="R75" s="215"/>
      <c r="S75" s="215"/>
      <c r="T75" s="215"/>
      <c r="U75" s="215"/>
      <c r="V75" s="215"/>
      <c r="W75" s="215"/>
      <c r="X75" s="215"/>
      <c r="Y75" s="215"/>
      <c r="Z75" s="215"/>
    </row>
    <row r="76" spans="1:26" ht="15.75" thickBot="1">
      <c r="A76" s="215"/>
      <c r="B76" s="215"/>
      <c r="C76" s="215"/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5"/>
      <c r="S76" s="215"/>
      <c r="T76" s="215"/>
      <c r="U76" s="215"/>
      <c r="V76" s="215"/>
      <c r="W76" s="215"/>
      <c r="X76" s="215"/>
      <c r="Y76" s="215"/>
      <c r="Z76" s="215"/>
    </row>
    <row r="77" spans="1:26" ht="15.75" thickBot="1">
      <c r="A77" s="215"/>
      <c r="B77" s="215"/>
      <c r="C77" s="215"/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</row>
    <row r="78" spans="1:26" ht="15.75" thickBot="1">
      <c r="A78" s="215"/>
      <c r="B78" s="215"/>
      <c r="C78" s="215"/>
      <c r="D78" s="215"/>
      <c r="E78" s="215"/>
      <c r="F78" s="215"/>
      <c r="G78" s="215"/>
      <c r="H78" s="215"/>
      <c r="I78" s="215"/>
      <c r="J78" s="215"/>
      <c r="K78" s="215"/>
      <c r="L78" s="215"/>
      <c r="M78" s="215"/>
      <c r="N78" s="215"/>
      <c r="O78" s="215"/>
      <c r="P78" s="215"/>
      <c r="Q78" s="215"/>
      <c r="R78" s="215"/>
      <c r="S78" s="215"/>
      <c r="T78" s="215"/>
      <c r="U78" s="215"/>
      <c r="V78" s="215"/>
      <c r="W78" s="215"/>
      <c r="X78" s="215"/>
      <c r="Y78" s="215"/>
      <c r="Z78" s="215"/>
    </row>
    <row r="79" spans="1:26" ht="15.75" thickBot="1">
      <c r="A79" s="215"/>
      <c r="B79" s="215"/>
      <c r="C79" s="215"/>
      <c r="D79" s="215"/>
      <c r="E79" s="215"/>
      <c r="F79" s="215"/>
      <c r="G79" s="215"/>
      <c r="H79" s="215"/>
      <c r="I79" s="215"/>
      <c r="J79" s="215"/>
      <c r="K79" s="215"/>
      <c r="L79" s="215"/>
      <c r="M79" s="215"/>
      <c r="N79" s="215"/>
      <c r="O79" s="215"/>
      <c r="P79" s="215"/>
      <c r="Q79" s="215"/>
      <c r="R79" s="215"/>
      <c r="S79" s="215"/>
      <c r="T79" s="215"/>
      <c r="U79" s="215"/>
      <c r="V79" s="215"/>
      <c r="W79" s="215"/>
      <c r="X79" s="215"/>
      <c r="Y79" s="215"/>
      <c r="Z79" s="215"/>
    </row>
    <row r="80" spans="1:26" ht="15.75" thickBot="1">
      <c r="A80" s="215"/>
      <c r="B80" s="215"/>
      <c r="C80" s="215"/>
      <c r="D80" s="215"/>
      <c r="E80" s="215"/>
      <c r="F80" s="215"/>
      <c r="G80" s="215"/>
      <c r="H80" s="215"/>
      <c r="I80" s="215"/>
      <c r="J80" s="215"/>
      <c r="K80" s="215"/>
      <c r="L80" s="215"/>
      <c r="M80" s="215"/>
      <c r="N80" s="215"/>
      <c r="O80" s="215"/>
      <c r="P80" s="215"/>
      <c r="Q80" s="215"/>
      <c r="R80" s="215"/>
      <c r="S80" s="215"/>
      <c r="T80" s="215"/>
      <c r="U80" s="215"/>
      <c r="V80" s="215"/>
      <c r="W80" s="215"/>
      <c r="X80" s="215"/>
      <c r="Y80" s="215"/>
      <c r="Z80" s="215"/>
    </row>
    <row r="81" spans="1:26" ht="15.75" thickBot="1">
      <c r="A81" s="215"/>
      <c r="B81" s="215"/>
      <c r="C81" s="215"/>
      <c r="D81" s="215"/>
      <c r="E81" s="215"/>
      <c r="F81" s="215"/>
      <c r="G81" s="215"/>
      <c r="H81" s="215"/>
      <c r="I81" s="215"/>
      <c r="J81" s="215"/>
      <c r="K81" s="215"/>
      <c r="L81" s="215"/>
      <c r="M81" s="215"/>
      <c r="N81" s="215"/>
      <c r="O81" s="215"/>
      <c r="P81" s="215"/>
      <c r="Q81" s="215"/>
      <c r="R81" s="215"/>
      <c r="S81" s="215"/>
      <c r="T81" s="215"/>
      <c r="U81" s="215"/>
      <c r="V81" s="215"/>
      <c r="W81" s="215"/>
      <c r="X81" s="215"/>
      <c r="Y81" s="215"/>
      <c r="Z81" s="215"/>
    </row>
    <row r="82" spans="1:26" ht="15.75" thickBot="1">
      <c r="A82" s="215"/>
      <c r="B82" s="215"/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5"/>
      <c r="O82" s="215"/>
      <c r="P82" s="215"/>
      <c r="Q82" s="215"/>
      <c r="R82" s="215"/>
      <c r="S82" s="215"/>
      <c r="T82" s="215"/>
      <c r="U82" s="215"/>
      <c r="V82" s="215"/>
      <c r="W82" s="215"/>
      <c r="X82" s="215"/>
      <c r="Y82" s="215"/>
      <c r="Z82" s="215"/>
    </row>
    <row r="83" spans="1:26" ht="15.75" thickBot="1">
      <c r="A83" s="215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</row>
    <row r="84" spans="1:26" ht="15.75" thickBot="1">
      <c r="A84" s="215"/>
      <c r="B84" s="215"/>
      <c r="C84" s="215"/>
      <c r="D84" s="215"/>
      <c r="E84" s="215"/>
      <c r="F84" s="215"/>
      <c r="G84" s="215"/>
      <c r="H84" s="215"/>
      <c r="I84" s="215"/>
      <c r="J84" s="215"/>
      <c r="K84" s="215"/>
      <c r="L84" s="215"/>
      <c r="M84" s="215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</row>
    <row r="85" spans="1:26" ht="15.75" thickBot="1">
      <c r="A85" s="215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</row>
    <row r="86" spans="1:26" ht="15.75" thickBot="1">
      <c r="A86" s="215"/>
      <c r="B86" s="215"/>
      <c r="C86" s="215"/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</row>
    <row r="87" spans="1:26" ht="15.75" thickBot="1">
      <c r="A87" s="215"/>
      <c r="B87" s="215"/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</row>
    <row r="88" spans="1:26" ht="15.75" thickBot="1">
      <c r="A88" s="215"/>
      <c r="B88" s="215"/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</row>
    <row r="89" spans="1:26" ht="15.75" thickBot="1">
      <c r="A89" s="215"/>
      <c r="B89" s="215"/>
      <c r="C89" s="215"/>
      <c r="D89" s="215"/>
      <c r="E89" s="215"/>
      <c r="F89" s="215"/>
      <c r="G89" s="215"/>
      <c r="H89" s="215"/>
      <c r="I89" s="215"/>
      <c r="J89" s="215"/>
      <c r="K89" s="215"/>
      <c r="L89" s="215"/>
      <c r="M89" s="215"/>
      <c r="N89" s="215"/>
      <c r="O89" s="215"/>
      <c r="P89" s="215"/>
      <c r="Q89" s="215"/>
      <c r="R89" s="215"/>
      <c r="S89" s="215"/>
      <c r="T89" s="215"/>
      <c r="U89" s="215"/>
      <c r="V89" s="215"/>
      <c r="W89" s="215"/>
      <c r="X89" s="215"/>
      <c r="Y89" s="215"/>
      <c r="Z89" s="215"/>
    </row>
    <row r="90" spans="1:26" ht="15.75" thickBot="1">
      <c r="A90" s="215"/>
      <c r="B90" s="215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5"/>
      <c r="Q90" s="215"/>
      <c r="R90" s="215"/>
      <c r="S90" s="215"/>
      <c r="T90" s="215"/>
      <c r="U90" s="215"/>
      <c r="V90" s="215"/>
      <c r="W90" s="215"/>
      <c r="X90" s="215"/>
      <c r="Y90" s="215"/>
      <c r="Z90" s="215"/>
    </row>
    <row r="91" spans="1:26" ht="15.75" thickBot="1">
      <c r="A91" s="215"/>
      <c r="B91" s="215"/>
      <c r="C91" s="215"/>
      <c r="D91" s="215"/>
      <c r="E91" s="215"/>
      <c r="F91" s="215"/>
      <c r="G91" s="215"/>
      <c r="H91" s="215"/>
      <c r="I91" s="215"/>
      <c r="J91" s="215"/>
      <c r="K91" s="215"/>
      <c r="L91" s="215"/>
      <c r="M91" s="215"/>
      <c r="N91" s="215"/>
      <c r="O91" s="215"/>
      <c r="P91" s="215"/>
      <c r="Q91" s="215"/>
      <c r="R91" s="215"/>
      <c r="S91" s="215"/>
      <c r="T91" s="215"/>
      <c r="U91" s="215"/>
      <c r="V91" s="215"/>
      <c r="W91" s="215"/>
      <c r="X91" s="215"/>
      <c r="Y91" s="215"/>
      <c r="Z91" s="215"/>
    </row>
    <row r="92" spans="1:26" ht="15.75" thickBot="1">
      <c r="A92" s="215"/>
      <c r="B92" s="215"/>
      <c r="C92" s="215"/>
      <c r="D92" s="215"/>
      <c r="E92" s="215"/>
      <c r="F92" s="215"/>
      <c r="G92" s="215"/>
      <c r="H92" s="215"/>
      <c r="I92" s="215"/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</row>
    <row r="93" spans="1:26" ht="15.75" thickBot="1">
      <c r="A93" s="215"/>
      <c r="B93" s="215"/>
      <c r="C93" s="215"/>
      <c r="D93" s="215"/>
      <c r="E93" s="215"/>
      <c r="F93" s="215"/>
      <c r="G93" s="215"/>
      <c r="H93" s="215"/>
      <c r="I93" s="215"/>
      <c r="J93" s="215"/>
      <c r="K93" s="215"/>
      <c r="L93" s="215"/>
      <c r="M93" s="215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</row>
    <row r="94" spans="1:26" ht="15.75" thickBot="1">
      <c r="A94" s="215"/>
      <c r="B94" s="215"/>
      <c r="C94" s="215"/>
      <c r="D94" s="215"/>
      <c r="E94" s="215"/>
      <c r="F94" s="215"/>
      <c r="G94" s="215"/>
      <c r="H94" s="215"/>
      <c r="I94" s="215"/>
      <c r="J94" s="215"/>
      <c r="K94" s="215"/>
      <c r="L94" s="215"/>
      <c r="M94" s="215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</row>
    <row r="95" spans="1:26" ht="15.75" thickBot="1">
      <c r="A95" s="215"/>
      <c r="B95" s="215"/>
      <c r="C95" s="215"/>
      <c r="D95" s="215"/>
      <c r="E95" s="215"/>
      <c r="F95" s="215"/>
      <c r="G95" s="215"/>
      <c r="H95" s="215"/>
      <c r="I95" s="215"/>
      <c r="J95" s="215"/>
      <c r="K95" s="215"/>
      <c r="L95" s="215"/>
      <c r="M95" s="215"/>
      <c r="N95" s="215"/>
      <c r="O95" s="215"/>
      <c r="P95" s="215"/>
      <c r="Q95" s="215"/>
      <c r="R95" s="215"/>
      <c r="S95" s="215"/>
      <c r="T95" s="215"/>
      <c r="U95" s="215"/>
      <c r="V95" s="215"/>
      <c r="W95" s="215"/>
      <c r="X95" s="215"/>
      <c r="Y95" s="215"/>
      <c r="Z95" s="215"/>
    </row>
    <row r="96" spans="1:26" ht="15.75" thickBot="1">
      <c r="A96" s="215"/>
      <c r="B96" s="215"/>
      <c r="C96" s="215"/>
      <c r="D96" s="215"/>
      <c r="E96" s="215"/>
      <c r="F96" s="215"/>
      <c r="G96" s="215"/>
      <c r="H96" s="215"/>
      <c r="I96" s="215"/>
      <c r="J96" s="215"/>
      <c r="K96" s="215"/>
      <c r="L96" s="215"/>
      <c r="M96" s="215"/>
      <c r="N96" s="215"/>
      <c r="O96" s="215"/>
      <c r="P96" s="215"/>
      <c r="Q96" s="215"/>
      <c r="R96" s="215"/>
      <c r="S96" s="215"/>
      <c r="T96" s="215"/>
      <c r="U96" s="215"/>
      <c r="V96" s="215"/>
      <c r="W96" s="215"/>
      <c r="X96" s="215"/>
      <c r="Y96" s="215"/>
      <c r="Z96" s="215"/>
    </row>
    <row r="97" spans="1:26" ht="15.75" thickBot="1">
      <c r="A97" s="215"/>
      <c r="B97" s="215"/>
      <c r="C97" s="215"/>
      <c r="D97" s="215"/>
      <c r="E97" s="215"/>
      <c r="F97" s="215"/>
      <c r="G97" s="215"/>
      <c r="H97" s="215"/>
      <c r="I97" s="215"/>
      <c r="J97" s="215"/>
      <c r="K97" s="215"/>
      <c r="L97" s="215"/>
      <c r="M97" s="215"/>
      <c r="N97" s="215"/>
      <c r="O97" s="215"/>
      <c r="P97" s="215"/>
      <c r="Q97" s="215"/>
      <c r="R97" s="215"/>
      <c r="S97" s="215"/>
      <c r="T97" s="215"/>
      <c r="U97" s="215"/>
      <c r="V97" s="215"/>
      <c r="W97" s="215"/>
      <c r="X97" s="215"/>
      <c r="Y97" s="215"/>
      <c r="Z97" s="215"/>
    </row>
    <row r="98" spans="1:26" ht="15.75" thickBot="1">
      <c r="A98" s="215"/>
      <c r="B98" s="215"/>
      <c r="C98" s="215"/>
      <c r="D98" s="215"/>
      <c r="E98" s="215"/>
      <c r="F98" s="215"/>
      <c r="G98" s="215"/>
      <c r="H98" s="215"/>
      <c r="I98" s="215"/>
      <c r="J98" s="215"/>
      <c r="K98" s="215"/>
      <c r="L98" s="215"/>
      <c r="M98" s="215"/>
      <c r="N98" s="215"/>
      <c r="O98" s="215"/>
      <c r="P98" s="215"/>
      <c r="Q98" s="215"/>
      <c r="R98" s="215"/>
      <c r="S98" s="215"/>
      <c r="T98" s="215"/>
      <c r="U98" s="215"/>
      <c r="V98" s="215"/>
      <c r="W98" s="215"/>
      <c r="X98" s="215"/>
      <c r="Y98" s="215"/>
      <c r="Z98" s="215"/>
    </row>
    <row r="99" spans="1:26" ht="15.75" thickBot="1">
      <c r="A99" s="215"/>
      <c r="B99" s="215"/>
      <c r="C99" s="215"/>
      <c r="D99" s="215"/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</row>
    <row r="100" spans="1:26" ht="15.75" thickBot="1">
      <c r="A100" s="215"/>
      <c r="B100" s="215"/>
      <c r="C100" s="215"/>
      <c r="D100" s="215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</row>
    <row r="101" spans="1:26" ht="15.75" thickBot="1">
      <c r="A101" s="215"/>
      <c r="B101" s="215"/>
      <c r="C101" s="215"/>
      <c r="D101" s="215"/>
      <c r="E101" s="215"/>
      <c r="F101" s="215"/>
      <c r="G101" s="215"/>
      <c r="H101" s="215"/>
      <c r="I101" s="215"/>
      <c r="J101" s="215"/>
      <c r="K101" s="215"/>
      <c r="L101" s="215"/>
      <c r="M101" s="215"/>
      <c r="N101" s="215"/>
      <c r="O101" s="215"/>
      <c r="P101" s="215"/>
      <c r="Q101" s="215"/>
      <c r="R101" s="215"/>
      <c r="S101" s="215"/>
      <c r="T101" s="215"/>
      <c r="U101" s="215"/>
      <c r="V101" s="215"/>
      <c r="W101" s="215"/>
      <c r="X101" s="215"/>
      <c r="Y101" s="215"/>
      <c r="Z101" s="215"/>
    </row>
    <row r="102" spans="1:26" ht="15.75" thickBot="1">
      <c r="A102" s="215"/>
      <c r="B102" s="215"/>
      <c r="C102" s="215"/>
      <c r="D102" s="215"/>
      <c r="E102" s="215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5"/>
    </row>
    <row r="103" spans="1:26" ht="15.75" thickBot="1">
      <c r="A103" s="215"/>
      <c r="B103" s="215"/>
      <c r="C103" s="215"/>
      <c r="D103" s="215"/>
      <c r="E103" s="215"/>
      <c r="F103" s="215"/>
      <c r="G103" s="215"/>
      <c r="H103" s="215"/>
      <c r="I103" s="215"/>
      <c r="J103" s="215"/>
      <c r="K103" s="215"/>
      <c r="L103" s="215"/>
      <c r="M103" s="215"/>
      <c r="N103" s="215"/>
      <c r="O103" s="215"/>
      <c r="P103" s="215"/>
      <c r="Q103" s="215"/>
      <c r="R103" s="215"/>
      <c r="S103" s="215"/>
      <c r="T103" s="215"/>
      <c r="U103" s="215"/>
      <c r="V103" s="215"/>
      <c r="W103" s="215"/>
      <c r="X103" s="215"/>
      <c r="Y103" s="215"/>
      <c r="Z103" s="215"/>
    </row>
    <row r="104" spans="1:26" ht="15.75" thickBot="1">
      <c r="A104" s="215"/>
      <c r="B104" s="215"/>
      <c r="C104" s="215"/>
      <c r="D104" s="215"/>
      <c r="E104" s="215"/>
      <c r="F104" s="215"/>
      <c r="G104" s="215"/>
      <c r="H104" s="215"/>
      <c r="I104" s="215"/>
      <c r="J104" s="215"/>
      <c r="K104" s="215"/>
      <c r="L104" s="215"/>
      <c r="M104" s="215"/>
      <c r="N104" s="215"/>
      <c r="O104" s="215"/>
      <c r="P104" s="215"/>
      <c r="Q104" s="215"/>
      <c r="R104" s="215"/>
      <c r="S104" s="215"/>
      <c r="T104" s="215"/>
      <c r="U104" s="215"/>
      <c r="V104" s="215"/>
      <c r="W104" s="215"/>
      <c r="X104" s="215"/>
      <c r="Y104" s="215"/>
      <c r="Z104" s="215"/>
    </row>
    <row r="105" spans="1:26" ht="15.75" thickBot="1">
      <c r="A105" s="215"/>
      <c r="B105" s="215"/>
      <c r="C105" s="215"/>
      <c r="D105" s="215"/>
      <c r="E105" s="215"/>
      <c r="F105" s="215"/>
      <c r="G105" s="215"/>
      <c r="H105" s="215"/>
      <c r="I105" s="215"/>
      <c r="J105" s="215"/>
      <c r="K105" s="215"/>
      <c r="L105" s="215"/>
      <c r="M105" s="215"/>
      <c r="N105" s="215"/>
      <c r="O105" s="215"/>
      <c r="P105" s="215"/>
      <c r="Q105" s="215"/>
      <c r="R105" s="215"/>
      <c r="S105" s="215"/>
      <c r="T105" s="215"/>
      <c r="U105" s="215"/>
      <c r="V105" s="215"/>
      <c r="W105" s="215"/>
      <c r="X105" s="215"/>
      <c r="Y105" s="215"/>
      <c r="Z105" s="215"/>
    </row>
    <row r="106" spans="1:26" ht="15.75" thickBot="1">
      <c r="A106" s="215"/>
      <c r="B106" s="215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215"/>
      <c r="T106" s="215"/>
      <c r="U106" s="215"/>
      <c r="V106" s="215"/>
      <c r="W106" s="215"/>
      <c r="X106" s="215"/>
      <c r="Y106" s="215"/>
      <c r="Z106" s="215"/>
    </row>
    <row r="107" spans="1:26" ht="15.75" thickBot="1">
      <c r="A107" s="215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</row>
    <row r="108" spans="1:26" ht="15.75" thickBot="1">
      <c r="A108" s="215"/>
      <c r="B108" s="215"/>
      <c r="C108" s="215"/>
      <c r="D108" s="215"/>
      <c r="E108" s="215"/>
      <c r="F108" s="215"/>
      <c r="G108" s="215"/>
      <c r="H108" s="215"/>
      <c r="I108" s="215"/>
      <c r="J108" s="215"/>
      <c r="K108" s="215"/>
      <c r="L108" s="215"/>
      <c r="M108" s="215"/>
      <c r="N108" s="215"/>
      <c r="O108" s="215"/>
      <c r="P108" s="215"/>
      <c r="Q108" s="215"/>
      <c r="R108" s="215"/>
      <c r="S108" s="215"/>
      <c r="T108" s="215"/>
      <c r="U108" s="215"/>
      <c r="V108" s="215"/>
      <c r="W108" s="215"/>
      <c r="X108" s="215"/>
      <c r="Y108" s="215"/>
      <c r="Z108" s="215"/>
    </row>
    <row r="109" spans="1:26" ht="15.75" thickBot="1">
      <c r="A109" s="215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</row>
    <row r="110" spans="1:26" ht="15.75" thickBot="1">
      <c r="A110" s="215"/>
      <c r="B110" s="215"/>
      <c r="C110" s="215"/>
      <c r="D110" s="215"/>
      <c r="E110" s="215"/>
      <c r="F110" s="215"/>
      <c r="G110" s="215"/>
      <c r="H110" s="215"/>
      <c r="I110" s="215"/>
      <c r="J110" s="215"/>
      <c r="K110" s="215"/>
      <c r="L110" s="215"/>
      <c r="M110" s="215"/>
      <c r="N110" s="215"/>
      <c r="O110" s="215"/>
      <c r="P110" s="215"/>
      <c r="Q110" s="215"/>
      <c r="R110" s="215"/>
      <c r="S110" s="215"/>
      <c r="T110" s="215"/>
      <c r="U110" s="215"/>
      <c r="V110" s="215"/>
      <c r="W110" s="215"/>
      <c r="X110" s="215"/>
      <c r="Y110" s="215"/>
      <c r="Z110" s="215"/>
    </row>
    <row r="111" spans="1:26" ht="15.75" thickBot="1">
      <c r="A111" s="215"/>
      <c r="B111" s="215"/>
      <c r="C111" s="215"/>
      <c r="D111" s="215"/>
      <c r="E111" s="215"/>
      <c r="F111" s="215"/>
      <c r="G111" s="215"/>
      <c r="H111" s="215"/>
      <c r="I111" s="215"/>
      <c r="J111" s="215"/>
      <c r="K111" s="215"/>
      <c r="L111" s="215"/>
      <c r="M111" s="215"/>
      <c r="N111" s="215"/>
      <c r="O111" s="215"/>
      <c r="P111" s="215"/>
      <c r="Q111" s="215"/>
      <c r="R111" s="215"/>
      <c r="S111" s="215"/>
      <c r="T111" s="215"/>
      <c r="U111" s="215"/>
      <c r="V111" s="215"/>
      <c r="W111" s="215"/>
      <c r="X111" s="215"/>
      <c r="Y111" s="215"/>
      <c r="Z111" s="215"/>
    </row>
    <row r="112" spans="1:26" ht="15.75" thickBot="1">
      <c r="A112" s="215"/>
      <c r="B112" s="215"/>
      <c r="C112" s="215"/>
      <c r="D112" s="215"/>
      <c r="E112" s="215"/>
      <c r="F112" s="215"/>
      <c r="G112" s="215"/>
      <c r="H112" s="215"/>
      <c r="I112" s="215"/>
      <c r="J112" s="215"/>
      <c r="K112" s="215"/>
      <c r="L112" s="215"/>
      <c r="M112" s="215"/>
      <c r="N112" s="215"/>
      <c r="O112" s="215"/>
      <c r="P112" s="215"/>
      <c r="Q112" s="215"/>
      <c r="R112" s="215"/>
      <c r="S112" s="215"/>
      <c r="T112" s="215"/>
      <c r="U112" s="215"/>
      <c r="V112" s="215"/>
      <c r="W112" s="215"/>
      <c r="X112" s="215"/>
      <c r="Y112" s="215"/>
      <c r="Z112" s="215"/>
    </row>
    <row r="113" spans="1:26" ht="15.75" thickBot="1">
      <c r="A113" s="215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</row>
    <row r="114" spans="1:26" ht="15.75" thickBot="1">
      <c r="A114" s="215"/>
      <c r="B114" s="215"/>
      <c r="C114" s="215"/>
      <c r="D114" s="215"/>
      <c r="E114" s="215"/>
      <c r="F114" s="215"/>
      <c r="G114" s="215"/>
      <c r="H114" s="215"/>
      <c r="I114" s="215"/>
      <c r="J114" s="215"/>
      <c r="K114" s="215"/>
      <c r="L114" s="215"/>
      <c r="M114" s="215"/>
      <c r="N114" s="215"/>
      <c r="O114" s="215"/>
      <c r="P114" s="215"/>
      <c r="Q114" s="215"/>
      <c r="R114" s="215"/>
      <c r="S114" s="215"/>
      <c r="T114" s="215"/>
      <c r="U114" s="215"/>
      <c r="V114" s="215"/>
      <c r="W114" s="215"/>
      <c r="X114" s="215"/>
      <c r="Y114" s="215"/>
      <c r="Z114" s="215"/>
    </row>
    <row r="115" spans="1:26" ht="15.75" thickBot="1">
      <c r="A115" s="215"/>
      <c r="B115" s="215"/>
      <c r="C115" s="215"/>
      <c r="D115" s="215"/>
      <c r="E115" s="215"/>
      <c r="F115" s="215"/>
      <c r="G115" s="215"/>
      <c r="H115" s="215"/>
      <c r="I115" s="215"/>
      <c r="J115" s="215"/>
      <c r="K115" s="215"/>
      <c r="L115" s="215"/>
      <c r="M115" s="215"/>
      <c r="N115" s="215"/>
      <c r="O115" s="215"/>
      <c r="P115" s="215"/>
      <c r="Q115" s="215"/>
      <c r="R115" s="215"/>
      <c r="S115" s="215"/>
      <c r="T115" s="215"/>
      <c r="U115" s="215"/>
      <c r="V115" s="215"/>
      <c r="W115" s="215"/>
      <c r="X115" s="215"/>
      <c r="Y115" s="215"/>
      <c r="Z115" s="215"/>
    </row>
    <row r="116" spans="1:26" ht="15.75" thickBot="1">
      <c r="A116" s="215"/>
      <c r="B116" s="215"/>
      <c r="C116" s="215"/>
      <c r="D116" s="215"/>
      <c r="E116" s="215"/>
      <c r="F116" s="215"/>
      <c r="G116" s="215"/>
      <c r="H116" s="215"/>
      <c r="I116" s="215"/>
      <c r="J116" s="215"/>
      <c r="K116" s="215"/>
      <c r="L116" s="215"/>
      <c r="M116" s="215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</row>
    <row r="117" spans="1:26" ht="15.75" thickBot="1">
      <c r="A117" s="215"/>
      <c r="B117" s="215"/>
      <c r="C117" s="215"/>
      <c r="D117" s="215"/>
      <c r="E117" s="215"/>
      <c r="F117" s="215"/>
      <c r="G117" s="215"/>
      <c r="H117" s="215"/>
      <c r="I117" s="215"/>
      <c r="J117" s="215"/>
      <c r="K117" s="215"/>
      <c r="L117" s="215"/>
      <c r="M117" s="215"/>
      <c r="N117" s="215"/>
      <c r="O117" s="215"/>
      <c r="P117" s="215"/>
      <c r="Q117" s="215"/>
      <c r="R117" s="215"/>
      <c r="S117" s="215"/>
      <c r="T117" s="215"/>
      <c r="U117" s="215"/>
      <c r="V117" s="215"/>
      <c r="W117" s="215"/>
      <c r="X117" s="215"/>
      <c r="Y117" s="215"/>
      <c r="Z117" s="215"/>
    </row>
    <row r="118" spans="1:26" ht="15.75" thickBot="1">
      <c r="A118" s="215"/>
      <c r="B118" s="215"/>
      <c r="C118" s="215"/>
      <c r="D118" s="215"/>
      <c r="E118" s="215"/>
      <c r="F118" s="215"/>
      <c r="G118" s="215"/>
      <c r="H118" s="215"/>
      <c r="I118" s="215"/>
      <c r="J118" s="215"/>
      <c r="K118" s="215"/>
      <c r="L118" s="215"/>
      <c r="M118" s="215"/>
      <c r="N118" s="215"/>
      <c r="O118" s="215"/>
      <c r="P118" s="215"/>
      <c r="Q118" s="215"/>
      <c r="R118" s="215"/>
      <c r="S118" s="215"/>
      <c r="T118" s="215"/>
      <c r="U118" s="215"/>
      <c r="V118" s="215"/>
      <c r="W118" s="215"/>
      <c r="X118" s="215"/>
      <c r="Y118" s="215"/>
      <c r="Z118" s="215"/>
    </row>
    <row r="119" spans="1:26" ht="15.75" thickBot="1">
      <c r="A119" s="215"/>
      <c r="B119" s="215"/>
      <c r="C119" s="215"/>
      <c r="D119" s="215"/>
      <c r="E119" s="215"/>
      <c r="F119" s="215"/>
      <c r="G119" s="215"/>
      <c r="H119" s="215"/>
      <c r="I119" s="215"/>
      <c r="J119" s="215"/>
      <c r="K119" s="215"/>
      <c r="L119" s="215"/>
      <c r="M119" s="215"/>
      <c r="N119" s="215"/>
      <c r="O119" s="215"/>
      <c r="P119" s="215"/>
      <c r="Q119" s="215"/>
      <c r="R119" s="215"/>
      <c r="S119" s="215"/>
      <c r="T119" s="215"/>
      <c r="U119" s="215"/>
      <c r="V119" s="215"/>
      <c r="W119" s="215"/>
      <c r="X119" s="215"/>
      <c r="Y119" s="215"/>
      <c r="Z119" s="215"/>
    </row>
    <row r="120" spans="1:26" ht="15.75" thickBot="1">
      <c r="A120" s="215"/>
      <c r="B120" s="215"/>
      <c r="C120" s="215"/>
      <c r="D120" s="215"/>
      <c r="E120" s="215"/>
      <c r="F120" s="215"/>
      <c r="G120" s="215"/>
      <c r="H120" s="215"/>
      <c r="I120" s="215"/>
      <c r="J120" s="215"/>
      <c r="K120" s="215"/>
      <c r="L120" s="215"/>
      <c r="M120" s="215"/>
      <c r="N120" s="215"/>
      <c r="O120" s="215"/>
      <c r="P120" s="215"/>
      <c r="Q120" s="215"/>
      <c r="R120" s="215"/>
      <c r="S120" s="215"/>
      <c r="T120" s="215"/>
      <c r="U120" s="215"/>
      <c r="V120" s="215"/>
      <c r="W120" s="215"/>
      <c r="X120" s="215"/>
      <c r="Y120" s="215"/>
      <c r="Z120" s="215"/>
    </row>
    <row r="121" spans="1:26" ht="15.75" thickBot="1">
      <c r="A121" s="215"/>
      <c r="B121" s="215"/>
      <c r="C121" s="215"/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</row>
    <row r="122" spans="1:26" ht="15.75" thickBot="1">
      <c r="A122" s="215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</row>
    <row r="123" spans="1:26" ht="15.75" thickBot="1">
      <c r="A123" s="215"/>
      <c r="B123" s="215"/>
      <c r="C123" s="215"/>
      <c r="D123" s="215"/>
      <c r="E123" s="215"/>
      <c r="F123" s="215"/>
      <c r="G123" s="215"/>
      <c r="H123" s="215"/>
      <c r="I123" s="215"/>
      <c r="J123" s="215"/>
      <c r="K123" s="215"/>
      <c r="L123" s="215"/>
      <c r="M123" s="215"/>
      <c r="N123" s="215"/>
      <c r="O123" s="215"/>
      <c r="P123" s="215"/>
      <c r="Q123" s="215"/>
      <c r="R123" s="215"/>
      <c r="S123" s="215"/>
      <c r="T123" s="215"/>
      <c r="U123" s="215"/>
      <c r="V123" s="215"/>
      <c r="W123" s="215"/>
      <c r="X123" s="215"/>
      <c r="Y123" s="215"/>
      <c r="Z123" s="215"/>
    </row>
    <row r="124" spans="1:26" ht="15.75" thickBot="1">
      <c r="A124" s="215"/>
      <c r="B124" s="215"/>
      <c r="C124" s="215"/>
      <c r="D124" s="215"/>
      <c r="E124" s="215"/>
      <c r="F124" s="215"/>
      <c r="G124" s="215"/>
      <c r="H124" s="215"/>
      <c r="I124" s="215"/>
      <c r="J124" s="215"/>
      <c r="K124" s="215"/>
      <c r="L124" s="215"/>
      <c r="M124" s="215"/>
      <c r="N124" s="215"/>
      <c r="O124" s="215"/>
      <c r="P124" s="215"/>
      <c r="Q124" s="215"/>
      <c r="R124" s="215"/>
      <c r="S124" s="215"/>
      <c r="T124" s="215"/>
      <c r="U124" s="215"/>
      <c r="V124" s="215"/>
      <c r="W124" s="215"/>
      <c r="X124" s="215"/>
      <c r="Y124" s="215"/>
      <c r="Z124" s="215"/>
    </row>
    <row r="125" spans="1:26" ht="15.75" thickBot="1">
      <c r="A125" s="215"/>
      <c r="B125" s="215"/>
      <c r="C125" s="215"/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</row>
    <row r="126" spans="1:26" ht="15.75" thickBot="1">
      <c r="A126" s="215"/>
      <c r="B126" s="215"/>
      <c r="C126" s="215"/>
      <c r="D126" s="215"/>
      <c r="E126" s="215"/>
      <c r="F126" s="215"/>
      <c r="G126" s="215"/>
      <c r="H126" s="215"/>
      <c r="I126" s="215"/>
      <c r="J126" s="215"/>
      <c r="K126" s="215"/>
      <c r="L126" s="215"/>
      <c r="M126" s="215"/>
      <c r="N126" s="215"/>
      <c r="O126" s="215"/>
      <c r="P126" s="215"/>
      <c r="Q126" s="215"/>
      <c r="R126" s="215"/>
      <c r="S126" s="215"/>
      <c r="T126" s="215"/>
      <c r="U126" s="215"/>
      <c r="V126" s="215"/>
      <c r="W126" s="215"/>
      <c r="X126" s="215"/>
      <c r="Y126" s="215"/>
      <c r="Z126" s="215"/>
    </row>
    <row r="127" spans="1:26" ht="15.75" thickBot="1">
      <c r="A127" s="215"/>
      <c r="B127" s="215"/>
      <c r="C127" s="215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</row>
    <row r="128" spans="1:26" ht="15.75" thickBot="1">
      <c r="A128" s="215"/>
      <c r="B128" s="215"/>
      <c r="C128" s="215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</row>
    <row r="129" spans="1:26" ht="15.75" thickBot="1">
      <c r="A129" s="215"/>
      <c r="B129" s="215"/>
      <c r="C129" s="215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</row>
    <row r="130" spans="1:26" ht="15.75" thickBot="1">
      <c r="A130" s="215"/>
      <c r="B130" s="215"/>
      <c r="C130" s="215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</row>
    <row r="131" spans="1:26" ht="15.75" thickBot="1">
      <c r="A131" s="215"/>
      <c r="B131" s="215"/>
      <c r="C131" s="215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</row>
    <row r="132" spans="1:26" ht="15.75" thickBot="1">
      <c r="A132" s="215"/>
      <c r="B132" s="215"/>
      <c r="C132" s="215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</row>
    <row r="133" spans="1:26" ht="15.75" thickBot="1">
      <c r="A133" s="215"/>
      <c r="B133" s="215"/>
      <c r="C133" s="215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</row>
    <row r="134" spans="1:26" ht="15.75" thickBot="1">
      <c r="A134" s="215"/>
      <c r="B134" s="215"/>
      <c r="C134" s="215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</row>
    <row r="135" spans="1:26" ht="15.75" thickBot="1">
      <c r="A135" s="215"/>
      <c r="B135" s="215"/>
      <c r="C135" s="215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</row>
    <row r="136" spans="1:26" ht="15.75" thickBot="1">
      <c r="A136" s="215"/>
      <c r="B136" s="215"/>
      <c r="C136" s="215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</row>
    <row r="137" spans="1:26" ht="15.75" thickBot="1">
      <c r="A137" s="215"/>
      <c r="B137" s="215"/>
      <c r="C137" s="215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</row>
    <row r="138" spans="1:26" ht="15.75" thickBot="1">
      <c r="A138" s="215"/>
      <c r="B138" s="215"/>
      <c r="C138" s="215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</row>
    <row r="139" spans="1:26" ht="15.75" thickBot="1">
      <c r="A139" s="215"/>
      <c r="B139" s="215"/>
      <c r="C139" s="215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</row>
    <row r="140" spans="1:26" ht="15.75" thickBot="1">
      <c r="A140" s="215"/>
      <c r="B140" s="215"/>
      <c r="C140" s="215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</row>
    <row r="141" spans="1:26" ht="15.75" thickBot="1">
      <c r="A141" s="215"/>
      <c r="B141" s="215"/>
      <c r="C141" s="215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</row>
    <row r="142" spans="1:26" ht="15.75" thickBot="1">
      <c r="A142" s="215"/>
      <c r="B142" s="215"/>
      <c r="C142" s="215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</row>
    <row r="143" spans="1:26" ht="15.75" thickBot="1">
      <c r="A143" s="215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</row>
    <row r="144" spans="1:26" ht="15.75" thickBot="1">
      <c r="A144" s="215"/>
      <c r="B144" s="215"/>
      <c r="C144" s="215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</row>
    <row r="145" spans="1:26" ht="15.75" thickBot="1">
      <c r="A145" s="215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</row>
    <row r="146" spans="1:26" ht="15.75" thickBot="1">
      <c r="A146" s="215"/>
      <c r="B146" s="215"/>
      <c r="C146" s="215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</row>
    <row r="147" spans="1:26" ht="15.75" thickBot="1">
      <c r="A147" s="215"/>
      <c r="B147" s="215"/>
      <c r="C147" s="215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</row>
    <row r="148" spans="1:26" ht="15.75" thickBot="1">
      <c r="A148" s="215"/>
      <c r="B148" s="215"/>
      <c r="C148" s="215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</row>
    <row r="149" spans="1:26" ht="15.75" thickBot="1">
      <c r="A149" s="215"/>
      <c r="B149" s="215"/>
      <c r="C149" s="215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</row>
    <row r="150" spans="1:26" ht="15.75" thickBot="1">
      <c r="A150" s="215"/>
      <c r="B150" s="215"/>
      <c r="C150" s="215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</row>
    <row r="151" spans="1:26" ht="15.75" thickBot="1">
      <c r="A151" s="215"/>
      <c r="B151" s="215"/>
      <c r="C151" s="215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</row>
    <row r="152" spans="1:26" ht="15.75" thickBot="1">
      <c r="A152" s="215"/>
      <c r="B152" s="215"/>
      <c r="C152" s="215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</row>
    <row r="153" spans="1:26" ht="15.75" thickBot="1">
      <c r="A153" s="215"/>
      <c r="B153" s="215"/>
      <c r="C153" s="215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</row>
    <row r="154" spans="1:26" ht="15.75" thickBot="1">
      <c r="A154" s="215"/>
      <c r="B154" s="215"/>
      <c r="C154" s="215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</row>
    <row r="155" spans="1:26" ht="15.75" thickBot="1">
      <c r="A155" s="215"/>
      <c r="B155" s="215"/>
      <c r="C155" s="215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</row>
    <row r="156" spans="1:26" ht="15.75" thickBot="1">
      <c r="A156" s="215"/>
      <c r="B156" s="215"/>
      <c r="C156" s="215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</row>
    <row r="157" spans="1:26" ht="15.75" thickBot="1">
      <c r="A157" s="215"/>
      <c r="B157" s="215"/>
      <c r="C157" s="215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</row>
    <row r="158" spans="1:26" ht="15.75" thickBot="1">
      <c r="A158" s="215"/>
      <c r="B158" s="215"/>
      <c r="C158" s="215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</row>
    <row r="159" spans="1:26" ht="15.75" thickBot="1">
      <c r="A159" s="215"/>
      <c r="B159" s="215"/>
      <c r="C159" s="215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</row>
    <row r="160" spans="1:26" ht="15.75" thickBot="1">
      <c r="A160" s="215"/>
      <c r="B160" s="215"/>
      <c r="C160" s="215"/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</row>
    <row r="161" spans="1:26" ht="15.75" thickBot="1">
      <c r="A161" s="215"/>
      <c r="B161" s="215"/>
      <c r="C161" s="215"/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</row>
    <row r="162" spans="1:26" ht="15.75" thickBot="1">
      <c r="A162" s="215"/>
      <c r="B162" s="215"/>
      <c r="C162" s="215"/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</row>
    <row r="163" spans="1:26" ht="15.75" thickBot="1">
      <c r="A163" s="215"/>
      <c r="B163" s="215"/>
      <c r="C163" s="215"/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</row>
    <row r="164" spans="1:26" ht="15.75" thickBot="1">
      <c r="A164" s="215"/>
      <c r="B164" s="215"/>
      <c r="C164" s="215"/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</row>
    <row r="165" spans="1:26" ht="15.75" thickBot="1">
      <c r="A165" s="215"/>
      <c r="B165" s="215"/>
      <c r="C165" s="215"/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</row>
    <row r="166" spans="1:26" ht="15.75" thickBot="1">
      <c r="A166" s="215"/>
      <c r="B166" s="215"/>
      <c r="C166" s="215"/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</row>
    <row r="167" spans="1:26" ht="15.75" thickBot="1">
      <c r="A167" s="215"/>
      <c r="B167" s="215"/>
      <c r="C167" s="215"/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</row>
    <row r="168" spans="1:26" ht="15.75" thickBot="1">
      <c r="A168" s="215"/>
      <c r="B168" s="215"/>
      <c r="C168" s="215"/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</row>
    <row r="169" spans="1:26" ht="15.75" thickBot="1">
      <c r="A169" s="215"/>
      <c r="B169" s="215"/>
      <c r="C169" s="215"/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</row>
    <row r="170" spans="1:26" ht="15.75" thickBot="1">
      <c r="A170" s="215"/>
      <c r="B170" s="215"/>
      <c r="C170" s="215"/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</row>
    <row r="171" spans="1:26" ht="15.75" thickBot="1">
      <c r="A171" s="215"/>
      <c r="B171" s="215"/>
      <c r="C171" s="215"/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</row>
    <row r="172" spans="1:26" ht="15.75" thickBot="1">
      <c r="A172" s="215"/>
      <c r="B172" s="215"/>
      <c r="C172" s="215"/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</row>
    <row r="173" spans="1:26" ht="15.75" thickBot="1">
      <c r="A173" s="215"/>
      <c r="B173" s="215"/>
      <c r="C173" s="215"/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</row>
    <row r="174" spans="1:26" ht="15.75" thickBot="1">
      <c r="A174" s="215"/>
      <c r="B174" s="215"/>
      <c r="C174" s="215"/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</row>
    <row r="175" spans="1:26" ht="15.75" thickBot="1">
      <c r="A175" s="215"/>
      <c r="B175" s="215"/>
      <c r="C175" s="215"/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</row>
    <row r="176" spans="1:26" ht="15.75" thickBot="1">
      <c r="A176" s="215"/>
      <c r="B176" s="215"/>
      <c r="C176" s="215"/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</row>
    <row r="177" spans="1:26" ht="15.75" thickBot="1">
      <c r="A177" s="215"/>
      <c r="B177" s="215"/>
      <c r="C177" s="215"/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</row>
    <row r="178" spans="1:26" ht="15.75" thickBot="1">
      <c r="A178" s="215"/>
      <c r="B178" s="215"/>
      <c r="C178" s="215"/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</row>
    <row r="179" spans="1:26" ht="15.75" thickBot="1">
      <c r="A179" s="215"/>
      <c r="B179" s="215"/>
      <c r="C179" s="215"/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</row>
    <row r="180" spans="1:26" ht="15.75" thickBot="1">
      <c r="A180" s="215"/>
      <c r="B180" s="215"/>
      <c r="C180" s="215"/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</row>
    <row r="181" spans="1:26" ht="15.75" thickBot="1">
      <c r="A181" s="215"/>
      <c r="B181" s="215"/>
      <c r="C181" s="215"/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</row>
    <row r="182" spans="1:26" ht="15.75" thickBot="1">
      <c r="A182" s="215"/>
      <c r="B182" s="215"/>
      <c r="C182" s="215"/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</row>
    <row r="183" spans="1:26" ht="15.75" thickBot="1">
      <c r="A183" s="215"/>
      <c r="B183" s="215"/>
      <c r="C183" s="215"/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</row>
    <row r="184" spans="1:26" ht="15.75" thickBot="1">
      <c r="A184" s="215"/>
      <c r="B184" s="215"/>
      <c r="C184" s="215"/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</row>
    <row r="185" spans="1:26" ht="15.75" thickBot="1">
      <c r="A185" s="215"/>
      <c r="B185" s="215"/>
      <c r="C185" s="215"/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</row>
    <row r="186" spans="1:26" ht="15.75" thickBot="1">
      <c r="A186" s="215"/>
      <c r="B186" s="215"/>
      <c r="C186" s="215"/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</row>
    <row r="187" spans="1:26" ht="15.75" thickBot="1">
      <c r="A187" s="215"/>
      <c r="B187" s="215"/>
      <c r="C187" s="215"/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</row>
    <row r="188" spans="1:26" ht="15.75" thickBot="1">
      <c r="A188" s="215"/>
      <c r="B188" s="215"/>
      <c r="C188" s="215"/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</row>
    <row r="189" spans="1:26" ht="15.75" thickBot="1">
      <c r="A189" s="215"/>
      <c r="B189" s="215"/>
      <c r="C189" s="215"/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</row>
    <row r="190" spans="1:26" ht="15.75" thickBot="1">
      <c r="A190" s="215"/>
      <c r="B190" s="215"/>
      <c r="C190" s="215"/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</row>
    <row r="191" spans="1:26" ht="15.75" thickBot="1">
      <c r="A191" s="215"/>
      <c r="B191" s="215"/>
      <c r="C191" s="215"/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</row>
    <row r="192" spans="1:26" ht="15.75" thickBot="1">
      <c r="A192" s="215"/>
      <c r="B192" s="215"/>
      <c r="C192" s="215"/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</row>
    <row r="193" spans="1:26" ht="15.75" thickBot="1">
      <c r="A193" s="215"/>
      <c r="B193" s="215"/>
      <c r="C193" s="215"/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</row>
    <row r="194" spans="1:26" ht="15.75" thickBot="1">
      <c r="A194" s="215"/>
      <c r="B194" s="215"/>
      <c r="C194" s="215"/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</row>
    <row r="195" spans="1:26" ht="15.75" thickBot="1">
      <c r="A195" s="215"/>
      <c r="B195" s="215"/>
      <c r="C195" s="215"/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</row>
    <row r="196" spans="1:26" ht="15.75" thickBot="1">
      <c r="A196" s="215"/>
      <c r="B196" s="215"/>
      <c r="C196" s="215"/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</row>
    <row r="197" spans="1:26" ht="15.75" thickBot="1">
      <c r="A197" s="215"/>
      <c r="B197" s="215"/>
      <c r="C197" s="215"/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</row>
    <row r="198" spans="1:26" ht="15.75" thickBot="1">
      <c r="A198" s="215"/>
      <c r="B198" s="215"/>
      <c r="C198" s="215"/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</row>
    <row r="199" spans="1:26" ht="15.75" thickBot="1">
      <c r="A199" s="215"/>
      <c r="B199" s="215"/>
      <c r="C199" s="215"/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</row>
    <row r="200" spans="1:26" ht="15.75" thickBot="1">
      <c r="A200" s="215"/>
      <c r="B200" s="215"/>
      <c r="C200" s="215"/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</row>
    <row r="201" spans="1:26" ht="15.75" thickBot="1">
      <c r="A201" s="215"/>
      <c r="B201" s="215"/>
      <c r="C201" s="215"/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</row>
    <row r="202" spans="1:26" ht="15.75" thickBot="1">
      <c r="A202" s="215"/>
      <c r="B202" s="215"/>
      <c r="C202" s="215"/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</row>
    <row r="203" spans="1:26" ht="15.75" thickBot="1">
      <c r="A203" s="215"/>
      <c r="B203" s="215"/>
      <c r="C203" s="215"/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</row>
    <row r="204" spans="1:26" ht="15.75" thickBot="1">
      <c r="A204" s="215"/>
      <c r="B204" s="215"/>
      <c r="C204" s="215"/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</row>
    <row r="205" spans="1:26" ht="15.75" thickBot="1">
      <c r="A205" s="215"/>
      <c r="B205" s="215"/>
      <c r="C205" s="215"/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</row>
    <row r="206" spans="1:26" ht="15.75" thickBot="1">
      <c r="A206" s="215"/>
      <c r="B206" s="215"/>
      <c r="C206" s="215"/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</row>
    <row r="207" spans="1:26" ht="15.75" thickBot="1">
      <c r="A207" s="215"/>
      <c r="B207" s="215"/>
      <c r="C207" s="215"/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</row>
    <row r="208" spans="1:26" ht="15.75" thickBot="1">
      <c r="A208" s="215"/>
      <c r="B208" s="215"/>
      <c r="C208" s="215"/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</row>
    <row r="209" spans="1:26" ht="15.75" thickBot="1">
      <c r="A209" s="215"/>
      <c r="B209" s="215"/>
      <c r="C209" s="215"/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</row>
    <row r="210" spans="1:26" ht="15.75" thickBot="1">
      <c r="A210" s="215"/>
      <c r="B210" s="215"/>
      <c r="C210" s="215"/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</row>
    <row r="211" spans="1:26" ht="15.75" thickBot="1">
      <c r="A211" s="215"/>
      <c r="B211" s="215"/>
      <c r="C211" s="215"/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</row>
    <row r="212" spans="1:26" ht="15.75" thickBot="1">
      <c r="A212" s="215"/>
      <c r="B212" s="215"/>
      <c r="C212" s="215"/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</row>
    <row r="213" spans="1:26" ht="15.75" thickBot="1">
      <c r="A213" s="215"/>
      <c r="B213" s="215"/>
      <c r="C213" s="215"/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</row>
    <row r="214" spans="1:26" ht="15.75" thickBot="1">
      <c r="A214" s="215"/>
      <c r="B214" s="215"/>
      <c r="C214" s="215"/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</row>
    <row r="215" spans="1:26" ht="15.75" thickBot="1">
      <c r="A215" s="215"/>
      <c r="B215" s="215"/>
      <c r="C215" s="215"/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</row>
    <row r="216" spans="1:26" ht="15.75" thickBot="1">
      <c r="A216" s="215"/>
      <c r="B216" s="215"/>
      <c r="C216" s="215"/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</row>
    <row r="217" spans="1:26" ht="15.75" thickBot="1">
      <c r="A217" s="215"/>
      <c r="B217" s="215"/>
      <c r="C217" s="215"/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</row>
    <row r="218" spans="1:26" ht="15.75" thickBot="1">
      <c r="A218" s="215"/>
      <c r="B218" s="215"/>
      <c r="C218" s="215"/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</row>
    <row r="219" spans="1:26" ht="15.75" thickBot="1">
      <c r="A219" s="215"/>
      <c r="B219" s="215"/>
      <c r="C219" s="215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</row>
    <row r="220" spans="1:26" ht="15.75" thickBot="1">
      <c r="A220" s="215"/>
      <c r="B220" s="215"/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</row>
    <row r="221" spans="1:26" ht="15.75" thickBot="1">
      <c r="A221" s="215"/>
      <c r="B221" s="215"/>
      <c r="C221" s="215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</row>
    <row r="222" spans="1:26" ht="15.75" thickBot="1">
      <c r="A222" s="215"/>
      <c r="B222" s="215"/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</row>
    <row r="223" spans="1:26" ht="15.75" thickBot="1">
      <c r="A223" s="215"/>
      <c r="B223" s="215"/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</row>
    <row r="224" spans="1:26" ht="15.75" thickBot="1">
      <c r="A224" s="215"/>
      <c r="B224" s="215"/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</row>
    <row r="225" spans="1:26" ht="15.75" thickBot="1">
      <c r="A225" s="215"/>
      <c r="B225" s="215"/>
      <c r="C225" s="215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</row>
    <row r="226" spans="1:26" ht="15.75" thickBot="1">
      <c r="A226" s="215"/>
      <c r="B226" s="215"/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</row>
    <row r="227" spans="1:26" ht="15.75" thickBot="1">
      <c r="A227" s="215"/>
      <c r="B227" s="215"/>
      <c r="C227" s="215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</row>
    <row r="228" spans="1:26" ht="15.75" thickBot="1">
      <c r="A228" s="215"/>
      <c r="B228" s="215"/>
      <c r="C228" s="215"/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</row>
    <row r="229" spans="1:26" ht="15.75" thickBot="1">
      <c r="A229" s="215"/>
      <c r="B229" s="215"/>
      <c r="C229" s="215"/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</row>
    <row r="230" spans="1:26" ht="15.75" thickBot="1">
      <c r="A230" s="215"/>
      <c r="B230" s="215"/>
      <c r="C230" s="215"/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</row>
    <row r="231" spans="1:26" ht="15.75" thickBot="1">
      <c r="A231" s="215"/>
      <c r="B231" s="215"/>
      <c r="C231" s="215"/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</row>
    <row r="232" spans="1:26" ht="15.75" thickBot="1">
      <c r="A232" s="215"/>
      <c r="B232" s="215"/>
      <c r="C232" s="215"/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</row>
    <row r="233" spans="1:26" ht="15.75" thickBot="1">
      <c r="A233" s="215"/>
      <c r="B233" s="215"/>
      <c r="C233" s="215"/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</row>
    <row r="234" spans="1:26" ht="15.75" thickBot="1">
      <c r="A234" s="215"/>
      <c r="B234" s="215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</row>
    <row r="235" spans="1:26" ht="15.75" thickBot="1">
      <c r="A235" s="215"/>
      <c r="B235" s="215"/>
      <c r="C235" s="215"/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</row>
    <row r="236" spans="1:26" ht="15.75" thickBot="1">
      <c r="A236" s="215"/>
      <c r="B236" s="215"/>
      <c r="C236" s="215"/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</row>
    <row r="237" spans="1:26" ht="15.75" thickBot="1">
      <c r="A237" s="215"/>
      <c r="B237" s="215"/>
      <c r="C237" s="215"/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</row>
    <row r="238" spans="1:26" ht="15.75" thickBot="1">
      <c r="A238" s="215"/>
      <c r="B238" s="215"/>
      <c r="C238" s="215"/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</row>
    <row r="239" spans="1:26" ht="15.75" thickBot="1">
      <c r="A239" s="215"/>
      <c r="B239" s="215"/>
      <c r="C239" s="215"/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</row>
    <row r="240" spans="1:26" ht="15.75" thickBot="1">
      <c r="A240" s="215"/>
      <c r="B240" s="215"/>
      <c r="C240" s="215"/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</row>
    <row r="241" spans="1:26" ht="15.75" thickBot="1">
      <c r="A241" s="215"/>
      <c r="B241" s="215"/>
      <c r="C241" s="215"/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</row>
    <row r="242" spans="1:26" ht="15.75" thickBot="1">
      <c r="A242" s="215"/>
      <c r="B242" s="215"/>
      <c r="C242" s="215"/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</row>
    <row r="243" spans="1:26" ht="15.75" thickBot="1">
      <c r="A243" s="215"/>
      <c r="B243" s="215"/>
      <c r="C243" s="215"/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</row>
    <row r="244" spans="1:26" ht="15.75" thickBot="1">
      <c r="A244" s="215"/>
      <c r="B244" s="215"/>
      <c r="C244" s="215"/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</row>
    <row r="245" spans="1:26" ht="15.75" thickBot="1">
      <c r="A245" s="215"/>
      <c r="B245" s="215"/>
      <c r="C245" s="215"/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</row>
    <row r="246" spans="1:26" ht="15.75" thickBot="1">
      <c r="A246" s="215"/>
      <c r="B246" s="215"/>
      <c r="C246" s="215"/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</row>
    <row r="247" spans="1:26" ht="15.75" thickBot="1">
      <c r="A247" s="215"/>
      <c r="B247" s="215"/>
      <c r="C247" s="215"/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</row>
    <row r="248" spans="1:26" ht="15.75" thickBot="1">
      <c r="A248" s="215"/>
      <c r="B248" s="215"/>
      <c r="C248" s="215"/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</row>
    <row r="249" spans="1:26" ht="15.75" thickBot="1">
      <c r="A249" s="215"/>
      <c r="B249" s="215"/>
      <c r="C249" s="215"/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</row>
    <row r="250" spans="1:26" ht="15.75" thickBot="1">
      <c r="A250" s="215"/>
      <c r="B250" s="215"/>
      <c r="C250" s="215"/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</row>
    <row r="251" spans="1:26" ht="15.75" thickBot="1">
      <c r="A251" s="215"/>
      <c r="B251" s="215"/>
      <c r="C251" s="215"/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</row>
    <row r="252" spans="1:26" ht="15.75" thickBot="1">
      <c r="A252" s="215"/>
      <c r="B252" s="215"/>
      <c r="C252" s="215"/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</row>
    <row r="253" spans="1:26" ht="15.75" thickBot="1">
      <c r="A253" s="215"/>
      <c r="B253" s="215"/>
      <c r="C253" s="215"/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</row>
    <row r="254" spans="1:26" ht="15.75" thickBot="1">
      <c r="A254" s="215"/>
      <c r="B254" s="215"/>
      <c r="C254" s="215"/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</row>
    <row r="255" spans="1:26" ht="15.75" thickBot="1">
      <c r="A255" s="215"/>
      <c r="B255" s="215"/>
      <c r="C255" s="215"/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</row>
    <row r="256" spans="1:26" ht="15.75" thickBot="1">
      <c r="A256" s="215"/>
      <c r="B256" s="215"/>
      <c r="C256" s="215"/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</row>
    <row r="257" spans="1:26" ht="15.75" thickBot="1">
      <c r="A257" s="215"/>
      <c r="B257" s="215"/>
      <c r="C257" s="215"/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</row>
    <row r="258" spans="1:26" ht="15.75" thickBot="1">
      <c r="A258" s="215"/>
      <c r="B258" s="215"/>
      <c r="C258" s="215"/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</row>
    <row r="259" spans="1:26" ht="15.75" thickBot="1">
      <c r="A259" s="215"/>
      <c r="B259" s="215"/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</row>
    <row r="260" spans="1:26" ht="15.75" thickBot="1">
      <c r="A260" s="215"/>
      <c r="B260" s="215"/>
      <c r="C260" s="215"/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</row>
    <row r="261" spans="1:26" ht="15.75" thickBot="1">
      <c r="A261" s="215"/>
      <c r="B261" s="215"/>
      <c r="C261" s="215"/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</row>
    <row r="262" spans="1:26" ht="15.75" thickBot="1">
      <c r="A262" s="215"/>
      <c r="B262" s="215"/>
      <c r="C262" s="215"/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</row>
    <row r="263" spans="1:26" ht="15.75" thickBot="1">
      <c r="A263" s="215"/>
      <c r="B263" s="215"/>
      <c r="C263" s="215"/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</row>
    <row r="264" spans="1:26" ht="15.75" thickBot="1">
      <c r="A264" s="215"/>
      <c r="B264" s="215"/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</row>
    <row r="265" spans="1:26" ht="15.75" thickBot="1">
      <c r="A265" s="215"/>
      <c r="B265" s="215"/>
      <c r="C265" s="215"/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</row>
    <row r="266" spans="1:26" ht="15.75" thickBot="1">
      <c r="A266" s="215"/>
      <c r="B266" s="215"/>
      <c r="C266" s="215"/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</row>
    <row r="267" spans="1:26" ht="15.75" thickBot="1">
      <c r="A267" s="215"/>
      <c r="B267" s="215"/>
      <c r="C267" s="215"/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</row>
    <row r="268" spans="1:26" ht="15.75" thickBot="1">
      <c r="A268" s="215"/>
      <c r="B268" s="215"/>
      <c r="C268" s="215"/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</row>
    <row r="269" spans="1:26" ht="15.75" thickBot="1">
      <c r="A269" s="215"/>
      <c r="B269" s="215"/>
      <c r="C269" s="215"/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</row>
    <row r="270" spans="1:26" ht="15.75" thickBot="1">
      <c r="A270" s="215"/>
      <c r="B270" s="215"/>
      <c r="C270" s="215"/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</row>
    <row r="271" spans="1:26" ht="15.75" thickBot="1">
      <c r="A271" s="215"/>
      <c r="B271" s="215"/>
      <c r="C271" s="215"/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</row>
    <row r="272" spans="1:26" ht="15.75" thickBot="1">
      <c r="A272" s="215"/>
      <c r="B272" s="215"/>
      <c r="C272" s="215"/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</row>
    <row r="273" spans="1:26" ht="15.75" thickBot="1">
      <c r="A273" s="215"/>
      <c r="B273" s="215"/>
      <c r="C273" s="215"/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</row>
    <row r="274" spans="1:26" ht="15.75" thickBot="1">
      <c r="A274" s="215"/>
      <c r="B274" s="215"/>
      <c r="C274" s="215"/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</row>
    <row r="275" spans="1:26" ht="15.75" thickBot="1">
      <c r="A275" s="215"/>
      <c r="B275" s="215"/>
      <c r="C275" s="215"/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</row>
    <row r="276" spans="1:26" ht="15.75" thickBot="1">
      <c r="A276" s="215"/>
      <c r="B276" s="215"/>
      <c r="C276" s="215"/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</row>
    <row r="277" spans="1:26" ht="15.75" thickBot="1">
      <c r="A277" s="215"/>
      <c r="B277" s="215"/>
      <c r="C277" s="215"/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</row>
    <row r="278" spans="1:26" ht="15.75" thickBot="1">
      <c r="A278" s="215"/>
      <c r="B278" s="215"/>
      <c r="C278" s="215"/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</row>
    <row r="279" spans="1:26" ht="15.75" thickBot="1">
      <c r="A279" s="215"/>
      <c r="B279" s="215"/>
      <c r="C279" s="215"/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</row>
    <row r="280" spans="1:26" ht="15.75" thickBot="1">
      <c r="A280" s="215"/>
      <c r="B280" s="215"/>
      <c r="C280" s="215"/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</row>
    <row r="281" spans="1:26" ht="15.75" thickBot="1">
      <c r="A281" s="215"/>
      <c r="B281" s="215"/>
      <c r="C281" s="215"/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</row>
    <row r="282" spans="1:26" ht="15.75" thickBot="1">
      <c r="A282" s="215"/>
      <c r="B282" s="215"/>
      <c r="C282" s="215"/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</row>
    <row r="283" spans="1:26" ht="15.75" thickBot="1">
      <c r="A283" s="215"/>
      <c r="B283" s="215"/>
      <c r="C283" s="215"/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</row>
    <row r="284" spans="1:26" ht="15.75" thickBot="1">
      <c r="A284" s="215"/>
      <c r="B284" s="215"/>
      <c r="C284" s="215"/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</row>
    <row r="285" spans="1:26" ht="15.75" thickBot="1">
      <c r="A285" s="215"/>
      <c r="B285" s="215"/>
      <c r="C285" s="215"/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</row>
    <row r="286" spans="1:26" ht="15.75" thickBot="1">
      <c r="A286" s="215"/>
      <c r="B286" s="215"/>
      <c r="C286" s="215"/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</row>
    <row r="287" spans="1:26" ht="15.75" thickBot="1">
      <c r="A287" s="215"/>
      <c r="B287" s="215"/>
      <c r="C287" s="215"/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</row>
    <row r="288" spans="1:26" ht="15.75" thickBot="1">
      <c r="A288" s="215"/>
      <c r="B288" s="215"/>
      <c r="C288" s="215"/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</row>
    <row r="289" spans="1:26" ht="15.75" thickBot="1">
      <c r="A289" s="215"/>
      <c r="B289" s="215"/>
      <c r="C289" s="215"/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</row>
    <row r="290" spans="1:26" ht="15.75" thickBot="1">
      <c r="A290" s="215"/>
      <c r="B290" s="215"/>
      <c r="C290" s="215"/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</row>
    <row r="291" spans="1:26" ht="15.75" thickBot="1">
      <c r="A291" s="215"/>
      <c r="B291" s="215"/>
      <c r="C291" s="215"/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</row>
    <row r="292" spans="1:26" ht="15.75" thickBot="1">
      <c r="A292" s="215"/>
      <c r="B292" s="215"/>
      <c r="C292" s="215"/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</row>
    <row r="293" spans="1:26" ht="15.75" thickBot="1">
      <c r="A293" s="215"/>
      <c r="B293" s="215"/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</row>
    <row r="294" spans="1:26" ht="15.75" thickBot="1">
      <c r="A294" s="215"/>
      <c r="B294" s="215"/>
      <c r="C294" s="215"/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</row>
    <row r="295" spans="1:26" ht="15.75" thickBot="1">
      <c r="A295" s="215"/>
      <c r="B295" s="215"/>
      <c r="C295" s="215"/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</row>
    <row r="296" spans="1:26" ht="15.75" thickBot="1">
      <c r="A296" s="215"/>
      <c r="B296" s="215"/>
      <c r="C296" s="215"/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</row>
    <row r="297" spans="1:26" ht="15.75" thickBot="1">
      <c r="A297" s="215"/>
      <c r="B297" s="215"/>
      <c r="C297" s="215"/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</row>
    <row r="298" spans="1:26" ht="15.75" thickBot="1">
      <c r="A298" s="215"/>
      <c r="B298" s="215"/>
      <c r="C298" s="215"/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</row>
    <row r="299" spans="1:26" ht="15.75" thickBot="1">
      <c r="A299" s="215"/>
      <c r="B299" s="215"/>
      <c r="C299" s="215"/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</row>
    <row r="300" spans="1:26" ht="15.75" thickBot="1">
      <c r="A300" s="215"/>
      <c r="B300" s="215"/>
      <c r="C300" s="215"/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</row>
    <row r="301" spans="1:26" ht="15.75" thickBot="1">
      <c r="A301" s="215"/>
      <c r="B301" s="215"/>
      <c r="C301" s="215"/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</row>
    <row r="302" spans="1:26" ht="15.75" thickBot="1">
      <c r="A302" s="215"/>
      <c r="B302" s="215"/>
      <c r="C302" s="215"/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</row>
    <row r="303" spans="1:26" ht="15.75" thickBot="1">
      <c r="A303" s="215"/>
      <c r="B303" s="215"/>
      <c r="C303" s="215"/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</row>
    <row r="304" spans="1:26" ht="15.75" thickBot="1">
      <c r="A304" s="215"/>
      <c r="B304" s="215"/>
      <c r="C304" s="215"/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</row>
    <row r="305" spans="1:26" ht="15.75" thickBot="1">
      <c r="A305" s="215"/>
      <c r="B305" s="215"/>
      <c r="C305" s="215"/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</row>
    <row r="306" spans="1:26" ht="15.75" thickBot="1">
      <c r="A306" s="215"/>
      <c r="B306" s="215"/>
      <c r="C306" s="215"/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</row>
    <row r="307" spans="1:26" ht="15.75" thickBot="1">
      <c r="A307" s="215"/>
      <c r="B307" s="215"/>
      <c r="C307" s="215"/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</row>
    <row r="308" spans="1:26" ht="15.75" thickBot="1">
      <c r="A308" s="215"/>
      <c r="B308" s="215"/>
      <c r="C308" s="215"/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</row>
    <row r="309" spans="1:26" ht="15.75" thickBot="1">
      <c r="A309" s="215"/>
      <c r="B309" s="215"/>
      <c r="C309" s="215"/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</row>
    <row r="310" spans="1:26" ht="15.75" thickBot="1">
      <c r="A310" s="215"/>
      <c r="B310" s="215"/>
      <c r="C310" s="215"/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</row>
    <row r="311" spans="1:26" ht="15.75" thickBot="1">
      <c r="A311" s="215"/>
      <c r="B311" s="215"/>
      <c r="C311" s="215"/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</row>
    <row r="312" spans="1:26" ht="15.75" thickBot="1">
      <c r="A312" s="215"/>
      <c r="B312" s="215"/>
      <c r="C312" s="215"/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</row>
    <row r="313" spans="1:26" ht="15.75" thickBot="1">
      <c r="A313" s="215"/>
      <c r="B313" s="215"/>
      <c r="C313" s="215"/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</row>
    <row r="314" spans="1:26" ht="15.75" thickBot="1">
      <c r="A314" s="215"/>
      <c r="B314" s="215"/>
      <c r="C314" s="215"/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</row>
    <row r="315" spans="1:26" ht="15.75" thickBot="1">
      <c r="A315" s="215"/>
      <c r="B315" s="215"/>
      <c r="C315" s="215"/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</row>
    <row r="316" spans="1:26" ht="15.75" thickBot="1">
      <c r="A316" s="215"/>
      <c r="B316" s="215"/>
      <c r="C316" s="215"/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</row>
    <row r="317" spans="1:26" ht="15.75" thickBot="1">
      <c r="A317" s="215"/>
      <c r="B317" s="215"/>
      <c r="C317" s="215"/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</row>
    <row r="318" spans="1:26" ht="15.75" thickBot="1">
      <c r="A318" s="215"/>
      <c r="B318" s="215"/>
      <c r="C318" s="215"/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</row>
    <row r="319" spans="1:26" ht="15.75" thickBot="1">
      <c r="A319" s="215"/>
      <c r="B319" s="215"/>
      <c r="C319" s="215"/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</row>
    <row r="320" spans="1:26" ht="15.75" thickBot="1">
      <c r="A320" s="215"/>
      <c r="B320" s="215"/>
      <c r="C320" s="215"/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</row>
    <row r="321" spans="1:26" ht="15.75" thickBot="1">
      <c r="A321" s="215"/>
      <c r="B321" s="215"/>
      <c r="C321" s="215"/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</row>
    <row r="322" spans="1:26" ht="15.75" thickBot="1">
      <c r="A322" s="215"/>
      <c r="B322" s="215"/>
      <c r="C322" s="215"/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</row>
    <row r="323" spans="1:26" ht="15.75" thickBot="1">
      <c r="A323" s="215"/>
      <c r="B323" s="215"/>
      <c r="C323" s="215"/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</row>
    <row r="324" spans="1:26" ht="15.75" thickBot="1">
      <c r="A324" s="215"/>
      <c r="B324" s="215"/>
      <c r="C324" s="215"/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</row>
    <row r="325" spans="1:26" ht="15.75" thickBot="1">
      <c r="A325" s="215"/>
      <c r="B325" s="215"/>
      <c r="C325" s="215"/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</row>
    <row r="326" spans="1:26" ht="15.75" thickBot="1">
      <c r="A326" s="215"/>
      <c r="B326" s="215"/>
      <c r="C326" s="215"/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</row>
    <row r="327" spans="1:26" ht="15.75" thickBot="1">
      <c r="A327" s="215"/>
      <c r="B327" s="215"/>
      <c r="C327" s="215"/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</row>
    <row r="328" spans="1:26" ht="15.75" thickBot="1">
      <c r="A328" s="215"/>
      <c r="B328" s="215"/>
      <c r="C328" s="215"/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</row>
    <row r="329" spans="1:26" ht="15.75" thickBot="1">
      <c r="A329" s="215"/>
      <c r="B329" s="215"/>
      <c r="C329" s="215"/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</row>
    <row r="330" spans="1:26" ht="15.75" thickBot="1">
      <c r="A330" s="215"/>
      <c r="B330" s="215"/>
      <c r="C330" s="215"/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</row>
    <row r="331" spans="1:26" ht="15.75" thickBot="1">
      <c r="A331" s="215"/>
      <c r="B331" s="215"/>
      <c r="C331" s="215"/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</row>
    <row r="332" spans="1:26" ht="15.75" thickBot="1">
      <c r="A332" s="215"/>
      <c r="B332" s="215"/>
      <c r="C332" s="215"/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</row>
    <row r="333" spans="1:26" ht="15.75" thickBot="1">
      <c r="A333" s="215"/>
      <c r="B333" s="215"/>
      <c r="C333" s="215"/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</row>
    <row r="334" spans="1:26" ht="15.75" thickBot="1">
      <c r="A334" s="215"/>
      <c r="B334" s="215"/>
      <c r="C334" s="215"/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</row>
    <row r="335" spans="1:26" ht="15.75" thickBot="1">
      <c r="A335" s="215"/>
      <c r="B335" s="215"/>
      <c r="C335" s="215"/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</row>
    <row r="336" spans="1:26" ht="15.75" thickBot="1">
      <c r="A336" s="215"/>
      <c r="B336" s="215"/>
      <c r="C336" s="215"/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</row>
    <row r="337" spans="1:26" ht="15.75" thickBot="1">
      <c r="A337" s="215"/>
      <c r="B337" s="215"/>
      <c r="C337" s="215"/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</row>
    <row r="338" spans="1:26" ht="15.75" thickBot="1">
      <c r="A338" s="215"/>
      <c r="B338" s="215"/>
      <c r="C338" s="215"/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</row>
    <row r="339" spans="1:26" ht="15.75" thickBot="1">
      <c r="A339" s="215"/>
      <c r="B339" s="215"/>
      <c r="C339" s="215"/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</row>
    <row r="340" spans="1:26" ht="15.75" thickBot="1">
      <c r="A340" s="215"/>
      <c r="B340" s="215"/>
      <c r="C340" s="215"/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</row>
    <row r="341" spans="1:26" ht="15.75" thickBot="1">
      <c r="A341" s="215"/>
      <c r="B341" s="215"/>
      <c r="C341" s="215"/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</row>
    <row r="342" spans="1:26" ht="15.75" thickBot="1">
      <c r="A342" s="215"/>
      <c r="B342" s="215"/>
      <c r="C342" s="215"/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</row>
    <row r="343" spans="1:26" ht="15.75" thickBot="1">
      <c r="A343" s="215"/>
      <c r="B343" s="215"/>
      <c r="C343" s="215"/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</row>
    <row r="344" spans="1:26" ht="15.75" thickBot="1">
      <c r="A344" s="215"/>
      <c r="B344" s="215"/>
      <c r="C344" s="215"/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</row>
    <row r="345" spans="1:26" ht="15.75" thickBot="1">
      <c r="A345" s="215"/>
      <c r="B345" s="215"/>
      <c r="C345" s="215"/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</row>
    <row r="346" spans="1:26" ht="15.75" thickBot="1">
      <c r="A346" s="215"/>
      <c r="B346" s="215"/>
      <c r="C346" s="215"/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</row>
    <row r="347" spans="1:26" ht="15.75" thickBot="1">
      <c r="A347" s="215"/>
      <c r="B347" s="215"/>
      <c r="C347" s="215"/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</row>
    <row r="348" spans="1:26" ht="15.75" thickBot="1">
      <c r="A348" s="215"/>
      <c r="B348" s="215"/>
      <c r="C348" s="215"/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</row>
    <row r="349" spans="1:26" ht="15.75" thickBot="1">
      <c r="A349" s="215"/>
      <c r="B349" s="215"/>
      <c r="C349" s="215"/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</row>
    <row r="350" spans="1:26" ht="15.75" thickBot="1">
      <c r="A350" s="215"/>
      <c r="B350" s="215"/>
      <c r="C350" s="215"/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</row>
    <row r="351" spans="1:26" ht="15.75" thickBot="1">
      <c r="A351" s="215"/>
      <c r="B351" s="215"/>
      <c r="C351" s="215"/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</row>
    <row r="352" spans="1:26" ht="15.75" thickBot="1">
      <c r="A352" s="215"/>
      <c r="B352" s="215"/>
      <c r="C352" s="215"/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</row>
    <row r="353" spans="1:26" ht="15.75" thickBot="1">
      <c r="A353" s="215"/>
      <c r="B353" s="215"/>
      <c r="C353" s="215"/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</row>
    <row r="354" spans="1:26" ht="15.75" thickBot="1">
      <c r="A354" s="215"/>
      <c r="B354" s="215"/>
      <c r="C354" s="215"/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</row>
    <row r="355" spans="1:26" ht="15.75" thickBot="1">
      <c r="A355" s="215"/>
      <c r="B355" s="215"/>
      <c r="C355" s="215"/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</row>
    <row r="356" spans="1:26" ht="15.75" thickBot="1">
      <c r="A356" s="215"/>
      <c r="B356" s="215"/>
      <c r="C356" s="215"/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</row>
    <row r="357" spans="1:26" ht="15.75" thickBot="1">
      <c r="A357" s="215"/>
      <c r="B357" s="215"/>
      <c r="C357" s="215"/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</row>
    <row r="358" spans="1:26" ht="15.75" thickBot="1">
      <c r="A358" s="215"/>
      <c r="B358" s="215"/>
      <c r="C358" s="215"/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</row>
    <row r="359" spans="1:26" ht="15.75" thickBot="1">
      <c r="A359" s="215"/>
      <c r="B359" s="215"/>
      <c r="C359" s="215"/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</row>
    <row r="360" spans="1:26" ht="15.75" thickBot="1">
      <c r="A360" s="215"/>
      <c r="B360" s="215"/>
      <c r="C360" s="215"/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</row>
    <row r="361" spans="1:26" ht="15.75" thickBot="1">
      <c r="A361" s="215"/>
      <c r="B361" s="215"/>
      <c r="C361" s="215"/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</row>
    <row r="362" spans="1:26" ht="15.75" thickBot="1">
      <c r="A362" s="215"/>
      <c r="B362" s="215"/>
      <c r="C362" s="215"/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</row>
    <row r="363" spans="1:26" ht="15.75" thickBot="1">
      <c r="A363" s="215"/>
      <c r="B363" s="215"/>
      <c r="C363" s="215"/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</row>
    <row r="364" spans="1:26" ht="15.75" thickBot="1">
      <c r="A364" s="215"/>
      <c r="B364" s="215"/>
      <c r="C364" s="215"/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</row>
    <row r="365" spans="1:26" ht="15.75" thickBot="1">
      <c r="A365" s="215"/>
      <c r="B365" s="215"/>
      <c r="C365" s="215"/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</row>
    <row r="366" spans="1:26" ht="15.75" thickBot="1">
      <c r="A366" s="215"/>
      <c r="B366" s="215"/>
      <c r="C366" s="215"/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</row>
    <row r="367" spans="1:26" ht="15.75" thickBot="1">
      <c r="A367" s="215"/>
      <c r="B367" s="215"/>
      <c r="C367" s="215"/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</row>
    <row r="368" spans="1:26" ht="15.75" thickBot="1">
      <c r="A368" s="215"/>
      <c r="B368" s="215"/>
      <c r="C368" s="215"/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</row>
    <row r="369" spans="1:26" ht="15.75" thickBot="1">
      <c r="A369" s="215"/>
      <c r="B369" s="215"/>
      <c r="C369" s="215"/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</row>
    <row r="370" spans="1:26" ht="15.75" thickBot="1">
      <c r="A370" s="215"/>
      <c r="B370" s="215"/>
      <c r="C370" s="215"/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</row>
    <row r="371" spans="1:26" ht="15.75" thickBot="1">
      <c r="A371" s="215"/>
      <c r="B371" s="215"/>
      <c r="C371" s="215"/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</row>
    <row r="372" spans="1:26" ht="15.75" thickBot="1">
      <c r="A372" s="215"/>
      <c r="B372" s="215"/>
      <c r="C372" s="215"/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</row>
    <row r="373" spans="1:26" ht="15.75" thickBot="1">
      <c r="A373" s="215"/>
      <c r="B373" s="215"/>
      <c r="C373" s="215"/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</row>
    <row r="374" spans="1:26" ht="15.75" thickBot="1">
      <c r="A374" s="215"/>
      <c r="B374" s="215"/>
      <c r="C374" s="215"/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</row>
    <row r="375" spans="1:26" ht="15.75" thickBot="1">
      <c r="A375" s="215"/>
      <c r="B375" s="215"/>
      <c r="C375" s="215"/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</row>
    <row r="376" spans="1:26" ht="15.75" thickBot="1">
      <c r="A376" s="215"/>
      <c r="B376" s="215"/>
      <c r="C376" s="215"/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</row>
    <row r="377" spans="1:26" ht="15.75" thickBot="1">
      <c r="A377" s="215"/>
      <c r="B377" s="215"/>
      <c r="C377" s="215"/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</row>
    <row r="378" spans="1:26" ht="15.75" thickBot="1">
      <c r="A378" s="215"/>
      <c r="B378" s="215"/>
      <c r="C378" s="215"/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</row>
    <row r="379" spans="1:26" ht="15.75" thickBot="1">
      <c r="A379" s="215"/>
      <c r="B379" s="215"/>
      <c r="C379" s="215"/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</row>
    <row r="380" spans="1:26" ht="15.75" thickBot="1">
      <c r="A380" s="215"/>
      <c r="B380" s="215"/>
      <c r="C380" s="215"/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</row>
    <row r="381" spans="1:26" ht="15.75" thickBot="1">
      <c r="A381" s="215"/>
      <c r="B381" s="215"/>
      <c r="C381" s="215"/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</row>
    <row r="382" spans="1:26" ht="15.75" thickBot="1">
      <c r="A382" s="215"/>
      <c r="B382" s="215"/>
      <c r="C382" s="215"/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</row>
    <row r="383" spans="1:26" ht="15.75" thickBot="1">
      <c r="A383" s="215"/>
      <c r="B383" s="215"/>
      <c r="C383" s="215"/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</row>
    <row r="384" spans="1:26" ht="15.75" thickBot="1">
      <c r="A384" s="215"/>
      <c r="B384" s="215"/>
      <c r="C384" s="215"/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</row>
    <row r="385" spans="1:26" ht="15.75" thickBot="1">
      <c r="A385" s="215"/>
      <c r="B385" s="215"/>
      <c r="C385" s="215"/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</row>
    <row r="386" spans="1:26" ht="15.75" thickBot="1">
      <c r="A386" s="215"/>
      <c r="B386" s="215"/>
      <c r="C386" s="215"/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</row>
    <row r="387" spans="1:26" ht="15.75" thickBot="1">
      <c r="A387" s="215"/>
      <c r="B387" s="215"/>
      <c r="C387" s="215"/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</row>
    <row r="388" spans="1:26" ht="15.75" thickBot="1">
      <c r="A388" s="215"/>
      <c r="B388" s="215"/>
      <c r="C388" s="215"/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</row>
    <row r="389" spans="1:26" ht="15.75" thickBot="1">
      <c r="A389" s="215"/>
      <c r="B389" s="215"/>
      <c r="C389" s="215"/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</row>
    <row r="390" spans="1:26" ht="15.75" thickBot="1">
      <c r="A390" s="215"/>
      <c r="B390" s="215"/>
      <c r="C390" s="215"/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</row>
    <row r="391" spans="1:26" ht="15.75" thickBot="1">
      <c r="A391" s="215"/>
      <c r="B391" s="215"/>
      <c r="C391" s="215"/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</row>
    <row r="392" spans="1:26" ht="15.75" thickBot="1">
      <c r="A392" s="215"/>
      <c r="B392" s="215"/>
      <c r="C392" s="215"/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</row>
    <row r="393" spans="1:26" ht="15.75" thickBot="1">
      <c r="A393" s="215"/>
      <c r="B393" s="215"/>
      <c r="C393" s="215"/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</row>
    <row r="394" spans="1:26" ht="15.75" thickBot="1">
      <c r="A394" s="215"/>
      <c r="B394" s="215"/>
      <c r="C394" s="215"/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</row>
    <row r="395" spans="1:26" ht="15.75" thickBot="1">
      <c r="A395" s="215"/>
      <c r="B395" s="215"/>
      <c r="C395" s="215"/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</row>
    <row r="396" spans="1:26" ht="15.75" thickBot="1">
      <c r="A396" s="215"/>
      <c r="B396" s="215"/>
      <c r="C396" s="215"/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</row>
    <row r="397" spans="1:26" ht="15.75" thickBot="1">
      <c r="A397" s="215"/>
      <c r="B397" s="215"/>
      <c r="C397" s="215"/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</row>
    <row r="398" spans="1:26" ht="15.75" thickBot="1">
      <c r="A398" s="215"/>
      <c r="B398" s="215"/>
      <c r="C398" s="215"/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</row>
    <row r="399" spans="1:26" ht="15.75" thickBot="1">
      <c r="A399" s="215"/>
      <c r="B399" s="215"/>
      <c r="C399" s="215"/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</row>
    <row r="400" spans="1:26" ht="15.75" thickBot="1">
      <c r="A400" s="215"/>
      <c r="B400" s="215"/>
      <c r="C400" s="215"/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</row>
    <row r="401" spans="1:26" ht="15.75" thickBot="1">
      <c r="A401" s="215"/>
      <c r="B401" s="215"/>
      <c r="C401" s="215"/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</row>
    <row r="402" spans="1:26" ht="15.75" thickBot="1">
      <c r="A402" s="215"/>
      <c r="B402" s="215"/>
      <c r="C402" s="215"/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</row>
    <row r="403" spans="1:26" ht="15.75" thickBot="1">
      <c r="A403" s="215"/>
      <c r="B403" s="215"/>
      <c r="C403" s="215"/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</row>
    <row r="404" spans="1:26" ht="15.75" thickBot="1">
      <c r="A404" s="215"/>
      <c r="B404" s="215"/>
      <c r="C404" s="215"/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</row>
    <row r="405" spans="1:26" ht="15.75" thickBot="1">
      <c r="A405" s="215"/>
      <c r="B405" s="215"/>
      <c r="C405" s="215"/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</row>
    <row r="406" spans="1:26" ht="15.75" thickBot="1">
      <c r="A406" s="215"/>
      <c r="B406" s="215"/>
      <c r="C406" s="215"/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</row>
    <row r="407" spans="1:26" ht="15.75" thickBot="1">
      <c r="A407" s="215"/>
      <c r="B407" s="215"/>
      <c r="C407" s="215"/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</row>
    <row r="408" spans="1:26" ht="15.75" thickBot="1">
      <c r="A408" s="215"/>
      <c r="B408" s="215"/>
      <c r="C408" s="215"/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</row>
    <row r="409" spans="1:26" ht="15.75" thickBot="1">
      <c r="A409" s="215"/>
      <c r="B409" s="215"/>
      <c r="C409" s="215"/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</row>
    <row r="410" spans="1:26" ht="15.75" thickBot="1">
      <c r="A410" s="215"/>
      <c r="B410" s="215"/>
      <c r="C410" s="215"/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</row>
    <row r="411" spans="1:26" ht="15.75" thickBot="1">
      <c r="A411" s="215"/>
      <c r="B411" s="215"/>
      <c r="C411" s="215"/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</row>
    <row r="412" spans="1:26" ht="15.75" thickBot="1">
      <c r="A412" s="215"/>
      <c r="B412" s="215"/>
      <c r="C412" s="215"/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</row>
    <row r="413" spans="1:26" ht="15.75" thickBot="1">
      <c r="A413" s="215"/>
      <c r="B413" s="215"/>
      <c r="C413" s="215"/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</row>
    <row r="414" spans="1:26" ht="15.75" thickBot="1">
      <c r="A414" s="215"/>
      <c r="B414" s="215"/>
      <c r="C414" s="215"/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</row>
    <row r="415" spans="1:26" ht="15.75" thickBot="1">
      <c r="A415" s="215"/>
      <c r="B415" s="215"/>
      <c r="C415" s="215"/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</row>
    <row r="416" spans="1:26" ht="15.75" thickBot="1">
      <c r="A416" s="215"/>
      <c r="B416" s="215"/>
      <c r="C416" s="215"/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</row>
    <row r="417" spans="1:26" ht="15.75" thickBot="1">
      <c r="A417" s="215"/>
      <c r="B417" s="215"/>
      <c r="C417" s="215"/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</row>
    <row r="418" spans="1:26" ht="15.75" thickBot="1">
      <c r="A418" s="215"/>
      <c r="B418" s="215"/>
      <c r="C418" s="215"/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</row>
    <row r="419" spans="1:26" ht="15.75" thickBot="1">
      <c r="A419" s="215"/>
      <c r="B419" s="215"/>
      <c r="C419" s="215"/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</row>
    <row r="420" spans="1:26" ht="15.75" thickBot="1">
      <c r="A420" s="215"/>
      <c r="B420" s="215"/>
      <c r="C420" s="215"/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</row>
    <row r="421" spans="1:26" ht="15.75" thickBot="1">
      <c r="A421" s="215"/>
      <c r="B421" s="215"/>
      <c r="C421" s="215"/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</row>
    <row r="422" spans="1:26" ht="15.75" thickBot="1">
      <c r="A422" s="215"/>
      <c r="B422" s="215"/>
      <c r="C422" s="215"/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</row>
    <row r="423" spans="1:26" ht="15.75" thickBot="1">
      <c r="A423" s="215"/>
      <c r="B423" s="215"/>
      <c r="C423" s="215"/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</row>
    <row r="424" spans="1:26" ht="15.75" thickBot="1">
      <c r="A424" s="215"/>
      <c r="B424" s="215"/>
      <c r="C424" s="215"/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</row>
    <row r="425" spans="1:26" ht="15.75" thickBot="1">
      <c r="A425" s="215"/>
      <c r="B425" s="215"/>
      <c r="C425" s="215"/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</row>
    <row r="426" spans="1:26" ht="15.75" thickBot="1">
      <c r="A426" s="215"/>
      <c r="B426" s="215"/>
      <c r="C426" s="215"/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</row>
    <row r="427" spans="1:26" ht="15.75" thickBot="1">
      <c r="A427" s="215"/>
      <c r="B427" s="215"/>
      <c r="C427" s="215"/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</row>
    <row r="428" spans="1:26" ht="15.75" thickBot="1">
      <c r="A428" s="215"/>
      <c r="B428" s="215"/>
      <c r="C428" s="215"/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</row>
    <row r="429" spans="1:26" ht="15.75" thickBot="1">
      <c r="A429" s="215"/>
      <c r="B429" s="215"/>
      <c r="C429" s="215"/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</row>
    <row r="430" spans="1:26" ht="15.75" thickBot="1">
      <c r="A430" s="215"/>
      <c r="B430" s="215"/>
      <c r="C430" s="215"/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</row>
    <row r="431" spans="1:26" ht="15.75" thickBot="1">
      <c r="A431" s="215"/>
      <c r="B431" s="215"/>
      <c r="C431" s="215"/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</row>
    <row r="432" spans="1:26" ht="15.75" thickBot="1">
      <c r="A432" s="215"/>
      <c r="B432" s="215"/>
      <c r="C432" s="215"/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</row>
    <row r="433" spans="1:26" ht="15.75" thickBot="1">
      <c r="A433" s="215"/>
      <c r="B433" s="215"/>
      <c r="C433" s="215"/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</row>
    <row r="434" spans="1:26" ht="15.75" thickBot="1">
      <c r="A434" s="215"/>
      <c r="B434" s="215"/>
      <c r="C434" s="215"/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</row>
    <row r="435" spans="1:26" ht="15.75" thickBot="1">
      <c r="A435" s="215"/>
      <c r="B435" s="215"/>
      <c r="C435" s="215"/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</row>
    <row r="436" spans="1:26" ht="15.75" thickBot="1">
      <c r="A436" s="215"/>
      <c r="B436" s="215"/>
      <c r="C436" s="215"/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</row>
    <row r="437" spans="1:26" ht="15.75" thickBot="1">
      <c r="A437" s="215"/>
      <c r="B437" s="215"/>
      <c r="C437" s="215"/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</row>
    <row r="438" spans="1:26" ht="15.75" thickBot="1">
      <c r="A438" s="215"/>
      <c r="B438" s="215"/>
      <c r="C438" s="215"/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</row>
    <row r="439" spans="1:26" ht="15.75" thickBot="1">
      <c r="A439" s="215"/>
      <c r="B439" s="215"/>
      <c r="C439" s="215"/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</row>
    <row r="440" spans="1:26" ht="15.75" thickBot="1">
      <c r="A440" s="215"/>
      <c r="B440" s="215"/>
      <c r="C440" s="215"/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</row>
    <row r="441" spans="1:26" ht="15.75" thickBot="1">
      <c r="A441" s="215"/>
      <c r="B441" s="215"/>
      <c r="C441" s="215"/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</row>
    <row r="442" spans="1:26" ht="15.75" thickBot="1">
      <c r="A442" s="215"/>
      <c r="B442" s="215"/>
      <c r="C442" s="215"/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</row>
    <row r="443" spans="1:26" ht="15.75" thickBot="1">
      <c r="A443" s="215"/>
      <c r="B443" s="215"/>
      <c r="C443" s="215"/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</row>
    <row r="444" spans="1:26" ht="15.75" thickBot="1">
      <c r="A444" s="215"/>
      <c r="B444" s="215"/>
      <c r="C444" s="215"/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</row>
    <row r="445" spans="1:26" ht="15.75" thickBot="1">
      <c r="A445" s="215"/>
      <c r="B445" s="215"/>
      <c r="C445" s="215"/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</row>
    <row r="446" spans="1:26" ht="15.75" thickBot="1">
      <c r="A446" s="215"/>
      <c r="B446" s="215"/>
      <c r="C446" s="215"/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</row>
    <row r="447" spans="1:26" ht="15.75" thickBot="1">
      <c r="A447" s="215"/>
      <c r="B447" s="215"/>
      <c r="C447" s="215"/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</row>
    <row r="448" spans="1:26" ht="15.75" thickBot="1">
      <c r="A448" s="215"/>
      <c r="B448" s="215"/>
      <c r="C448" s="215"/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</row>
    <row r="449" spans="1:26" ht="15.75" thickBot="1">
      <c r="A449" s="215"/>
      <c r="B449" s="215"/>
      <c r="C449" s="215"/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</row>
    <row r="450" spans="1:26" ht="15.75" thickBot="1">
      <c r="A450" s="215"/>
      <c r="B450" s="215"/>
      <c r="C450" s="215"/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</row>
    <row r="451" spans="1:26" ht="15.75" thickBot="1">
      <c r="A451" s="215"/>
      <c r="B451" s="215"/>
      <c r="C451" s="215"/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</row>
    <row r="452" spans="1:26" ht="15.75" thickBot="1">
      <c r="A452" s="215"/>
      <c r="B452" s="215"/>
      <c r="C452" s="215"/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</row>
    <row r="453" spans="1:26" ht="15.75" thickBot="1">
      <c r="A453" s="215"/>
      <c r="B453" s="215"/>
      <c r="C453" s="215"/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</row>
    <row r="454" spans="1:26" ht="15.75" thickBot="1">
      <c r="A454" s="215"/>
      <c r="B454" s="215"/>
      <c r="C454" s="215"/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</row>
    <row r="455" spans="1:26" ht="15.75" thickBot="1">
      <c r="A455" s="215"/>
      <c r="B455" s="215"/>
      <c r="C455" s="215"/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</row>
    <row r="456" spans="1:26" ht="15.75" thickBot="1">
      <c r="A456" s="215"/>
      <c r="B456" s="215"/>
      <c r="C456" s="215"/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</row>
    <row r="457" spans="1:26" ht="15.75" thickBot="1">
      <c r="A457" s="215"/>
      <c r="B457" s="215"/>
      <c r="C457" s="215"/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</row>
    <row r="458" spans="1:26" ht="15.75" thickBot="1">
      <c r="A458" s="215"/>
      <c r="B458" s="215"/>
      <c r="C458" s="215"/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</row>
    <row r="459" spans="1:26" ht="15.75" thickBot="1">
      <c r="A459" s="215"/>
      <c r="B459" s="215"/>
      <c r="C459" s="215"/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</row>
    <row r="460" spans="1:26" ht="15.75" thickBot="1">
      <c r="A460" s="215"/>
      <c r="B460" s="215"/>
      <c r="C460" s="215"/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</row>
    <row r="461" spans="1:26" ht="15.75" thickBot="1">
      <c r="A461" s="215"/>
      <c r="B461" s="215"/>
      <c r="C461" s="215"/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</row>
    <row r="462" spans="1:26" ht="15.75" thickBot="1">
      <c r="A462" s="215"/>
      <c r="B462" s="215"/>
      <c r="C462" s="215"/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</row>
    <row r="463" spans="1:26" ht="15.75" thickBot="1">
      <c r="A463" s="215"/>
      <c r="B463" s="215"/>
      <c r="C463" s="215"/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</row>
    <row r="464" spans="1:26" ht="15.75" thickBot="1">
      <c r="A464" s="215"/>
      <c r="B464" s="215"/>
      <c r="C464" s="215"/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</row>
    <row r="465" spans="1:26" ht="15.75" thickBot="1">
      <c r="A465" s="215"/>
      <c r="B465" s="215"/>
      <c r="C465" s="215"/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</row>
    <row r="466" spans="1:26" ht="15.75" thickBot="1">
      <c r="A466" s="215"/>
      <c r="B466" s="215"/>
      <c r="C466" s="215"/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</row>
    <row r="467" spans="1:26" ht="15.75" thickBot="1">
      <c r="A467" s="215"/>
      <c r="B467" s="215"/>
      <c r="C467" s="215"/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</row>
    <row r="468" spans="1:26" ht="15.75" thickBot="1">
      <c r="A468" s="215"/>
      <c r="B468" s="215"/>
      <c r="C468" s="215"/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</row>
    <row r="469" spans="1:26" ht="15.75" thickBot="1">
      <c r="A469" s="215"/>
      <c r="B469" s="215"/>
      <c r="C469" s="215"/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</row>
    <row r="470" spans="1:26" ht="15.75" thickBot="1">
      <c r="A470" s="215"/>
      <c r="B470" s="215"/>
      <c r="C470" s="215"/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</row>
    <row r="471" spans="1:26" ht="15.75" thickBot="1">
      <c r="A471" s="215"/>
      <c r="B471" s="215"/>
      <c r="C471" s="215"/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</row>
    <row r="472" spans="1:26" ht="15.75" thickBot="1">
      <c r="A472" s="215"/>
      <c r="B472" s="215"/>
      <c r="C472" s="215"/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</row>
    <row r="473" spans="1:26" ht="15.75" thickBot="1">
      <c r="A473" s="215"/>
      <c r="B473" s="215"/>
      <c r="C473" s="215"/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</row>
    <row r="474" spans="1:26" ht="15.75" thickBot="1">
      <c r="A474" s="215"/>
      <c r="B474" s="215"/>
      <c r="C474" s="215"/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</row>
    <row r="475" spans="1:26" ht="15.75" thickBot="1">
      <c r="A475" s="215"/>
      <c r="B475" s="215"/>
      <c r="C475" s="215"/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</row>
    <row r="476" spans="1:26" ht="15.75" thickBot="1">
      <c r="A476" s="215"/>
      <c r="B476" s="215"/>
      <c r="C476" s="215"/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</row>
    <row r="477" spans="1:26" ht="15.75" thickBot="1">
      <c r="A477" s="215"/>
      <c r="B477" s="215"/>
      <c r="C477" s="215"/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</row>
    <row r="478" spans="1:26" ht="15.75" thickBot="1">
      <c r="A478" s="215"/>
      <c r="B478" s="215"/>
      <c r="C478" s="215"/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</row>
    <row r="479" spans="1:26" ht="15.75" thickBot="1">
      <c r="A479" s="215"/>
      <c r="B479" s="215"/>
      <c r="C479" s="215"/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</row>
    <row r="480" spans="1:26" ht="15.75" thickBot="1">
      <c r="A480" s="215"/>
      <c r="B480" s="215"/>
      <c r="C480" s="215"/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</row>
    <row r="481" spans="1:26" ht="15.75" thickBot="1">
      <c r="A481" s="215"/>
      <c r="B481" s="215"/>
      <c r="C481" s="215"/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</row>
    <row r="482" spans="1:26" ht="15.75" thickBot="1">
      <c r="A482" s="215"/>
      <c r="B482" s="215"/>
      <c r="C482" s="215"/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</row>
    <row r="483" spans="1:26" ht="15.75" thickBot="1">
      <c r="A483" s="215"/>
      <c r="B483" s="215"/>
      <c r="C483" s="215"/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</row>
    <row r="484" spans="1:26" ht="15.75" thickBot="1">
      <c r="A484" s="215"/>
      <c r="B484" s="215"/>
      <c r="C484" s="215"/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</row>
    <row r="485" spans="1:26" ht="15.75" thickBot="1">
      <c r="A485" s="215"/>
      <c r="B485" s="215"/>
      <c r="C485" s="215"/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</row>
    <row r="486" spans="1:26" ht="15.75" thickBot="1">
      <c r="A486" s="215"/>
      <c r="B486" s="215"/>
      <c r="C486" s="215"/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</row>
    <row r="487" spans="1:26" ht="15.75" thickBot="1">
      <c r="A487" s="215"/>
      <c r="B487" s="215"/>
      <c r="C487" s="215"/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</row>
    <row r="488" spans="1:26" ht="15.75" thickBot="1">
      <c r="A488" s="215"/>
      <c r="B488" s="215"/>
      <c r="C488" s="215"/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</row>
    <row r="489" spans="1:26" ht="15.75" thickBot="1">
      <c r="A489" s="215"/>
      <c r="B489" s="215"/>
      <c r="C489" s="215"/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</row>
    <row r="490" spans="1:26" ht="15.75" thickBot="1">
      <c r="A490" s="215"/>
      <c r="B490" s="215"/>
      <c r="C490" s="215"/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</row>
    <row r="491" spans="1:26" ht="15.75" thickBot="1">
      <c r="A491" s="215"/>
      <c r="B491" s="215"/>
      <c r="C491" s="215"/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</row>
    <row r="492" spans="1:26" ht="15.75" thickBot="1">
      <c r="A492" s="215"/>
      <c r="B492" s="215"/>
      <c r="C492" s="215"/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</row>
    <row r="493" spans="1:26" ht="15.75" thickBot="1">
      <c r="A493" s="215"/>
      <c r="B493" s="215"/>
      <c r="C493" s="215"/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</row>
    <row r="494" spans="1:26" ht="15.75" thickBot="1">
      <c r="A494" s="215"/>
      <c r="B494" s="215"/>
      <c r="C494" s="215"/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</row>
    <row r="495" spans="1:26" ht="15.75" thickBot="1">
      <c r="A495" s="215"/>
      <c r="B495" s="215"/>
      <c r="C495" s="215"/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</row>
    <row r="496" spans="1:26" ht="15.75" thickBot="1">
      <c r="A496" s="215"/>
      <c r="B496" s="215"/>
      <c r="C496" s="215"/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</row>
    <row r="497" spans="1:26" ht="15.75" thickBot="1">
      <c r="A497" s="215"/>
      <c r="B497" s="215"/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</row>
    <row r="498" spans="1:26" ht="15.75" thickBot="1">
      <c r="A498" s="215"/>
      <c r="B498" s="215"/>
      <c r="C498" s="215"/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</row>
    <row r="499" spans="1:26" ht="15.75" thickBot="1">
      <c r="A499" s="215"/>
      <c r="B499" s="215"/>
      <c r="C499" s="215"/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</row>
    <row r="500" spans="1:26" ht="15.75" thickBot="1">
      <c r="A500" s="215"/>
      <c r="B500" s="215"/>
      <c r="C500" s="215"/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</row>
    <row r="501" spans="1:26" ht="15.75" thickBot="1">
      <c r="A501" s="215"/>
      <c r="B501" s="215"/>
      <c r="C501" s="215"/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</row>
    <row r="502" spans="1:26" ht="15.75" thickBot="1">
      <c r="A502" s="215"/>
      <c r="B502" s="215"/>
      <c r="C502" s="215"/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</row>
    <row r="503" spans="1:26" ht="15.75" thickBot="1">
      <c r="A503" s="215"/>
      <c r="B503" s="215"/>
      <c r="C503" s="215"/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</row>
    <row r="504" spans="1:26" ht="15.75" thickBot="1">
      <c r="A504" s="215"/>
      <c r="B504" s="215"/>
      <c r="C504" s="215"/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</row>
    <row r="505" spans="1:26" ht="15.75" thickBot="1">
      <c r="A505" s="215"/>
      <c r="B505" s="215"/>
      <c r="C505" s="215"/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</row>
    <row r="506" spans="1:26" ht="15.75" thickBot="1">
      <c r="A506" s="215"/>
      <c r="B506" s="215"/>
      <c r="C506" s="215"/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</row>
    <row r="507" spans="1:26" ht="15.75" thickBot="1">
      <c r="A507" s="215"/>
      <c r="B507" s="215"/>
      <c r="C507" s="215"/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</row>
    <row r="508" spans="1:26" ht="15.75" thickBot="1">
      <c r="A508" s="215"/>
      <c r="B508" s="215"/>
      <c r="C508" s="215"/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</row>
    <row r="509" spans="1:26" ht="15.75" thickBot="1">
      <c r="A509" s="215"/>
      <c r="B509" s="215"/>
      <c r="C509" s="215"/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</row>
    <row r="510" spans="1:26" ht="15.75" thickBot="1">
      <c r="A510" s="215"/>
      <c r="B510" s="215"/>
      <c r="C510" s="215"/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</row>
    <row r="511" spans="1:26" ht="15.75" thickBot="1">
      <c r="A511" s="215"/>
      <c r="B511" s="215"/>
      <c r="C511" s="215"/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</row>
    <row r="512" spans="1:26" ht="15.75" thickBot="1">
      <c r="A512" s="215"/>
      <c r="B512" s="215"/>
      <c r="C512" s="215"/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</row>
    <row r="513" spans="1:26" ht="15.75" thickBot="1">
      <c r="A513" s="215"/>
      <c r="B513" s="215"/>
      <c r="C513" s="215"/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</row>
    <row r="514" spans="1:26" ht="15.75" thickBot="1">
      <c r="A514" s="215"/>
      <c r="B514" s="215"/>
      <c r="C514" s="215"/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</row>
    <row r="515" spans="1:26" ht="15.75" thickBot="1">
      <c r="A515" s="215"/>
      <c r="B515" s="215"/>
      <c r="C515" s="215"/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</row>
    <row r="516" spans="1:26" ht="15.75" thickBot="1">
      <c r="A516" s="215"/>
      <c r="B516" s="215"/>
      <c r="C516" s="215"/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</row>
    <row r="517" spans="1:26" ht="15.75" thickBot="1">
      <c r="A517" s="215"/>
      <c r="B517" s="215"/>
      <c r="C517" s="215"/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</row>
    <row r="518" spans="1:26" ht="15.75" thickBot="1">
      <c r="A518" s="215"/>
      <c r="B518" s="215"/>
      <c r="C518" s="215"/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</row>
    <row r="519" spans="1:26" ht="15.75" thickBot="1">
      <c r="A519" s="215"/>
      <c r="B519" s="215"/>
      <c r="C519" s="215"/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</row>
    <row r="520" spans="1:26" ht="15.75" thickBot="1">
      <c r="A520" s="215"/>
      <c r="B520" s="215"/>
      <c r="C520" s="215"/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</row>
    <row r="521" spans="1:26" ht="15.75" thickBot="1">
      <c r="A521" s="215"/>
      <c r="B521" s="215"/>
      <c r="C521" s="215"/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</row>
    <row r="522" spans="1:26" ht="15.75" thickBot="1">
      <c r="A522" s="215"/>
      <c r="B522" s="215"/>
      <c r="C522" s="215"/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</row>
    <row r="523" spans="1:26" ht="15.75" thickBot="1">
      <c r="A523" s="215"/>
      <c r="B523" s="215"/>
      <c r="C523" s="215"/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</row>
    <row r="524" spans="1:26" ht="15.75" thickBot="1">
      <c r="A524" s="215"/>
      <c r="B524" s="215"/>
      <c r="C524" s="215"/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</row>
    <row r="525" spans="1:26" ht="15.75" thickBot="1">
      <c r="A525" s="215"/>
      <c r="B525" s="215"/>
      <c r="C525" s="215"/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</row>
    <row r="526" spans="1:26" ht="15.75" thickBot="1">
      <c r="A526" s="215"/>
      <c r="B526" s="215"/>
      <c r="C526" s="215"/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</row>
    <row r="527" spans="1:26" ht="15.75" thickBot="1">
      <c r="A527" s="215"/>
      <c r="B527" s="215"/>
      <c r="C527" s="215"/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</row>
    <row r="528" spans="1:26" ht="15.75" thickBot="1">
      <c r="A528" s="215"/>
      <c r="B528" s="215"/>
      <c r="C528" s="215"/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</row>
    <row r="529" spans="1:26" ht="15.75" thickBot="1">
      <c r="A529" s="215"/>
      <c r="B529" s="215"/>
      <c r="C529" s="215"/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</row>
    <row r="530" spans="1:26" ht="15.75" thickBot="1">
      <c r="A530" s="215"/>
      <c r="B530" s="215"/>
      <c r="C530" s="215"/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</row>
    <row r="531" spans="1:26" ht="15.75" thickBot="1">
      <c r="A531" s="215"/>
      <c r="B531" s="215"/>
      <c r="C531" s="215"/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</row>
    <row r="532" spans="1:26" ht="15.75" thickBot="1">
      <c r="A532" s="215"/>
      <c r="B532" s="215"/>
      <c r="C532" s="215"/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</row>
    <row r="533" spans="1:26" ht="15.75" thickBot="1">
      <c r="A533" s="215"/>
      <c r="B533" s="215"/>
      <c r="C533" s="215"/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</row>
    <row r="534" spans="1:26" ht="15.75" thickBot="1">
      <c r="A534" s="215"/>
      <c r="B534" s="215"/>
      <c r="C534" s="215"/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</row>
    <row r="535" spans="1:26" ht="15.75" thickBot="1">
      <c r="A535" s="215"/>
      <c r="B535" s="215"/>
      <c r="C535" s="215"/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</row>
    <row r="536" spans="1:26" ht="15.75" thickBot="1">
      <c r="A536" s="215"/>
      <c r="B536" s="215"/>
      <c r="C536" s="215"/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</row>
    <row r="537" spans="1:26" ht="15.75" thickBot="1">
      <c r="A537" s="215"/>
      <c r="B537" s="215"/>
      <c r="C537" s="215"/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</row>
    <row r="538" spans="1:26" ht="15.75" thickBot="1">
      <c r="A538" s="215"/>
      <c r="B538" s="215"/>
      <c r="C538" s="215"/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</row>
    <row r="539" spans="1:26" ht="15.75" thickBot="1">
      <c r="A539" s="215"/>
      <c r="B539" s="215"/>
      <c r="C539" s="215"/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</row>
    <row r="540" spans="1:26" ht="15.75" thickBot="1">
      <c r="A540" s="215"/>
      <c r="B540" s="215"/>
      <c r="C540" s="215"/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</row>
    <row r="541" spans="1:26" ht="15.75" thickBot="1">
      <c r="A541" s="215"/>
      <c r="B541" s="215"/>
      <c r="C541" s="215"/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</row>
    <row r="542" spans="1:26" ht="15.75" thickBot="1">
      <c r="A542" s="215"/>
      <c r="B542" s="215"/>
      <c r="C542" s="215"/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</row>
    <row r="543" spans="1:26" ht="15.75" thickBot="1">
      <c r="A543" s="215"/>
      <c r="B543" s="215"/>
      <c r="C543" s="215"/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</row>
    <row r="544" spans="1:26" ht="15.75" thickBot="1">
      <c r="A544" s="215"/>
      <c r="B544" s="215"/>
      <c r="C544" s="215"/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</row>
    <row r="545" spans="1:26" ht="15.75" thickBot="1">
      <c r="A545" s="215"/>
      <c r="B545" s="215"/>
      <c r="C545" s="215"/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</row>
    <row r="546" spans="1:26" ht="15.75" thickBot="1">
      <c r="A546" s="215"/>
      <c r="B546" s="215"/>
      <c r="C546" s="215"/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</row>
    <row r="547" spans="1:26" ht="15.75" thickBot="1">
      <c r="A547" s="215"/>
      <c r="B547" s="215"/>
      <c r="C547" s="215"/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</row>
    <row r="548" spans="1:26" ht="15.75" thickBot="1">
      <c r="A548" s="215"/>
      <c r="B548" s="215"/>
      <c r="C548" s="215"/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</row>
    <row r="549" spans="1:26" ht="15.75" thickBot="1">
      <c r="A549" s="215"/>
      <c r="B549" s="215"/>
      <c r="C549" s="215"/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</row>
    <row r="550" spans="1:26" ht="15.75" thickBot="1">
      <c r="A550" s="215"/>
      <c r="B550" s="215"/>
      <c r="C550" s="215"/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</row>
    <row r="551" spans="1:26" ht="15.75" thickBot="1">
      <c r="A551" s="215"/>
      <c r="B551" s="215"/>
      <c r="C551" s="215"/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</row>
    <row r="552" spans="1:26" ht="15.75" thickBot="1">
      <c r="A552" s="215"/>
      <c r="B552" s="215"/>
      <c r="C552" s="215"/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</row>
    <row r="553" spans="1:26" ht="15.75" thickBot="1">
      <c r="A553" s="215"/>
      <c r="B553" s="215"/>
      <c r="C553" s="215"/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</row>
    <row r="554" spans="1:26" ht="15.75" thickBot="1">
      <c r="A554" s="215"/>
      <c r="B554" s="215"/>
      <c r="C554" s="215"/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</row>
    <row r="555" spans="1:26" ht="15.75" thickBot="1">
      <c r="A555" s="215"/>
      <c r="B555" s="215"/>
      <c r="C555" s="215"/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</row>
    <row r="556" spans="1:26" ht="15.75" thickBot="1">
      <c r="A556" s="215"/>
      <c r="B556" s="215"/>
      <c r="C556" s="215"/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</row>
    <row r="557" spans="1:26" ht="15.75" thickBot="1">
      <c r="A557" s="215"/>
      <c r="B557" s="215"/>
      <c r="C557" s="215"/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</row>
    <row r="558" spans="1:26" ht="15.75" thickBot="1">
      <c r="A558" s="215"/>
      <c r="B558" s="215"/>
      <c r="C558" s="215"/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</row>
    <row r="559" spans="1:26" ht="15.75" thickBot="1">
      <c r="A559" s="215"/>
      <c r="B559" s="215"/>
      <c r="C559" s="215"/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</row>
    <row r="560" spans="1:26" ht="15.75" thickBot="1">
      <c r="A560" s="215"/>
      <c r="B560" s="215"/>
      <c r="C560" s="215"/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</row>
    <row r="561" spans="1:26" ht="15.75" thickBot="1">
      <c r="A561" s="215"/>
      <c r="B561" s="215"/>
      <c r="C561" s="215"/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</row>
    <row r="562" spans="1:26" ht="15.75" thickBot="1">
      <c r="A562" s="215"/>
      <c r="B562" s="215"/>
      <c r="C562" s="215"/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</row>
    <row r="563" spans="1:26" ht="15.75" thickBot="1">
      <c r="A563" s="215"/>
      <c r="B563" s="215"/>
      <c r="C563" s="215"/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</row>
    <row r="564" spans="1:26" ht="15.75" thickBot="1">
      <c r="A564" s="215"/>
      <c r="B564" s="215"/>
      <c r="C564" s="215"/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</row>
    <row r="565" spans="1:26" ht="15.75" thickBot="1">
      <c r="A565" s="215"/>
      <c r="B565" s="215"/>
      <c r="C565" s="215"/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</row>
    <row r="566" spans="1:26" ht="15.75" thickBot="1">
      <c r="A566" s="215"/>
      <c r="B566" s="215"/>
      <c r="C566" s="215"/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</row>
    <row r="567" spans="1:26" ht="15.75" thickBot="1">
      <c r="A567" s="215"/>
      <c r="B567" s="215"/>
      <c r="C567" s="215"/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</row>
    <row r="568" spans="1:26" ht="15.75" thickBot="1">
      <c r="A568" s="215"/>
      <c r="B568" s="215"/>
      <c r="C568" s="215"/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</row>
    <row r="569" spans="1:26" ht="15.75" thickBot="1">
      <c r="A569" s="215"/>
      <c r="B569" s="215"/>
      <c r="C569" s="215"/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</row>
    <row r="570" spans="1:26" ht="15.75" thickBot="1">
      <c r="A570" s="215"/>
      <c r="B570" s="215"/>
      <c r="C570" s="215"/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</row>
    <row r="571" spans="1:26" ht="15.75" thickBot="1">
      <c r="A571" s="215"/>
      <c r="B571" s="215"/>
      <c r="C571" s="215"/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</row>
    <row r="572" spans="1:26" ht="15.75" thickBot="1">
      <c r="A572" s="215"/>
      <c r="B572" s="215"/>
      <c r="C572" s="215"/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</row>
    <row r="573" spans="1:26" ht="15.75" thickBot="1">
      <c r="A573" s="215"/>
      <c r="B573" s="215"/>
      <c r="C573" s="215"/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</row>
    <row r="574" spans="1:26" ht="15.75" thickBot="1">
      <c r="A574" s="215"/>
      <c r="B574" s="215"/>
      <c r="C574" s="215"/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</row>
    <row r="575" spans="1:26" ht="15.75" thickBot="1">
      <c r="A575" s="215"/>
      <c r="B575" s="215"/>
      <c r="C575" s="215"/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</row>
    <row r="576" spans="1:26" ht="15.75" thickBot="1">
      <c r="A576" s="215"/>
      <c r="B576" s="215"/>
      <c r="C576" s="215"/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</row>
    <row r="577" spans="1:26" ht="15.75" thickBot="1">
      <c r="A577" s="215"/>
      <c r="B577" s="215"/>
      <c r="C577" s="215"/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</row>
    <row r="578" spans="1:26" ht="15.75" thickBot="1">
      <c r="A578" s="215"/>
      <c r="B578" s="215"/>
      <c r="C578" s="215"/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</row>
    <row r="579" spans="1:26" ht="15.75" thickBot="1">
      <c r="A579" s="215"/>
      <c r="B579" s="215"/>
      <c r="C579" s="215"/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</row>
    <row r="580" spans="1:26" ht="15.75" thickBot="1">
      <c r="A580" s="215"/>
      <c r="B580" s="215"/>
      <c r="C580" s="215"/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</row>
    <row r="581" spans="1:26" ht="15.75" thickBot="1">
      <c r="A581" s="215"/>
      <c r="B581" s="215"/>
      <c r="C581" s="215"/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</row>
    <row r="582" spans="1:26" ht="15.75" thickBot="1">
      <c r="A582" s="215"/>
      <c r="B582" s="215"/>
      <c r="C582" s="215"/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</row>
    <row r="583" spans="1:26" ht="15.75" thickBot="1">
      <c r="A583" s="215"/>
      <c r="B583" s="215"/>
      <c r="C583" s="215"/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</row>
    <row r="584" spans="1:26" ht="15.75" thickBot="1">
      <c r="A584" s="215"/>
      <c r="B584" s="215"/>
      <c r="C584" s="215"/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</row>
    <row r="585" spans="1:26" ht="15.75" thickBot="1">
      <c r="A585" s="215"/>
      <c r="B585" s="215"/>
      <c r="C585" s="215"/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</row>
    <row r="586" spans="1:26" ht="15.75" thickBot="1">
      <c r="A586" s="215"/>
      <c r="B586" s="215"/>
      <c r="C586" s="215"/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</row>
    <row r="587" spans="1:26" ht="15.75" thickBot="1">
      <c r="A587" s="215"/>
      <c r="B587" s="215"/>
      <c r="C587" s="215"/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</row>
    <row r="588" spans="1:26" ht="15.75" thickBot="1">
      <c r="A588" s="215"/>
      <c r="B588" s="215"/>
      <c r="C588" s="215"/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</row>
    <row r="589" spans="1:26" ht="15.75" thickBot="1">
      <c r="A589" s="215"/>
      <c r="B589" s="215"/>
      <c r="C589" s="215"/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</row>
    <row r="590" spans="1:26" ht="15.75" thickBot="1">
      <c r="A590" s="215"/>
      <c r="B590" s="215"/>
      <c r="C590" s="215"/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</row>
    <row r="591" spans="1:26" ht="15.75" thickBot="1">
      <c r="A591" s="215"/>
      <c r="B591" s="215"/>
      <c r="C591" s="215"/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</row>
    <row r="592" spans="1:26" ht="15.75" thickBot="1">
      <c r="A592" s="215"/>
      <c r="B592" s="215"/>
      <c r="C592" s="215"/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</row>
    <row r="593" spans="1:26" ht="15.75" thickBot="1">
      <c r="A593" s="215"/>
      <c r="B593" s="215"/>
      <c r="C593" s="215"/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</row>
    <row r="594" spans="1:26" ht="15.75" thickBot="1">
      <c r="A594" s="215"/>
      <c r="B594" s="215"/>
      <c r="C594" s="215"/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</row>
    <row r="595" spans="1:26" ht="15.75" thickBot="1">
      <c r="A595" s="215"/>
      <c r="B595" s="215"/>
      <c r="C595" s="215"/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</row>
    <row r="596" spans="1:26" ht="15.75" thickBot="1">
      <c r="A596" s="215"/>
      <c r="B596" s="215"/>
      <c r="C596" s="215"/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</row>
    <row r="597" spans="1:26" ht="15.75" thickBot="1">
      <c r="A597" s="215"/>
      <c r="B597" s="215"/>
      <c r="C597" s="215"/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</row>
    <row r="598" spans="1:26" ht="15.75" thickBot="1">
      <c r="A598" s="215"/>
      <c r="B598" s="215"/>
      <c r="C598" s="215"/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</row>
    <row r="599" spans="1:26" ht="15.75" thickBot="1">
      <c r="A599" s="215"/>
      <c r="B599" s="215"/>
      <c r="C599" s="215"/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</row>
    <row r="600" spans="1:26" ht="15.75" thickBot="1">
      <c r="A600" s="215"/>
      <c r="B600" s="215"/>
      <c r="C600" s="215"/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</row>
    <row r="601" spans="1:26" ht="15.75" thickBot="1">
      <c r="A601" s="215"/>
      <c r="B601" s="215"/>
      <c r="C601" s="215"/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</row>
    <row r="602" spans="1:26" ht="15.75" thickBot="1">
      <c r="A602" s="215"/>
      <c r="B602" s="215"/>
      <c r="C602" s="215"/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</row>
    <row r="603" spans="1:26" ht="15.75" thickBot="1">
      <c r="A603" s="215"/>
      <c r="B603" s="215"/>
      <c r="C603" s="215"/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</row>
    <row r="604" spans="1:26" ht="15.75" thickBot="1">
      <c r="A604" s="215"/>
      <c r="B604" s="215"/>
      <c r="C604" s="215"/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</row>
    <row r="605" spans="1:26" ht="15.75" thickBot="1">
      <c r="A605" s="215"/>
      <c r="B605" s="215"/>
      <c r="C605" s="215"/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</row>
    <row r="606" spans="1:26" ht="15.75" thickBot="1">
      <c r="A606" s="215"/>
      <c r="B606" s="215"/>
      <c r="C606" s="215"/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</row>
    <row r="607" spans="1:26" ht="15.75" thickBot="1">
      <c r="A607" s="215"/>
      <c r="B607" s="215"/>
      <c r="C607" s="215"/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</row>
    <row r="608" spans="1:26" ht="15.75" thickBot="1">
      <c r="A608" s="215"/>
      <c r="B608" s="215"/>
      <c r="C608" s="215"/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</row>
    <row r="609" spans="1:26" ht="15.75" thickBot="1">
      <c r="A609" s="215"/>
      <c r="B609" s="215"/>
      <c r="C609" s="215"/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</row>
    <row r="610" spans="1:26" ht="15.75" thickBot="1">
      <c r="A610" s="215"/>
      <c r="B610" s="215"/>
      <c r="C610" s="215"/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</row>
    <row r="611" spans="1:26" ht="15.75" thickBot="1">
      <c r="A611" s="215"/>
      <c r="B611" s="215"/>
      <c r="C611" s="215"/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</row>
    <row r="612" spans="1:26" ht="15.75" thickBot="1">
      <c r="A612" s="215"/>
      <c r="B612" s="215"/>
      <c r="C612" s="215"/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</row>
    <row r="613" spans="1:26" ht="15.75" thickBot="1">
      <c r="A613" s="215"/>
      <c r="B613" s="215"/>
      <c r="C613" s="215"/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</row>
    <row r="614" spans="1:26" ht="15.75" thickBot="1">
      <c r="A614" s="215"/>
      <c r="B614" s="215"/>
      <c r="C614" s="215"/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</row>
    <row r="615" spans="1:26" ht="15.75" thickBot="1">
      <c r="A615" s="215"/>
      <c r="B615" s="215"/>
      <c r="C615" s="215"/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</row>
    <row r="616" spans="1:26" ht="15.75" thickBot="1">
      <c r="A616" s="215"/>
      <c r="B616" s="215"/>
      <c r="C616" s="215"/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</row>
    <row r="617" spans="1:26" ht="15.75" thickBot="1">
      <c r="A617" s="215"/>
      <c r="B617" s="215"/>
      <c r="C617" s="215"/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</row>
    <row r="618" spans="1:26" ht="15.75" thickBot="1">
      <c r="A618" s="215"/>
      <c r="B618" s="215"/>
      <c r="C618" s="215"/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</row>
    <row r="619" spans="1:26" ht="15.75" thickBot="1">
      <c r="A619" s="215"/>
      <c r="B619" s="215"/>
      <c r="C619" s="215"/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</row>
    <row r="620" spans="1:26" ht="15.75" thickBot="1">
      <c r="A620" s="215"/>
      <c r="B620" s="215"/>
      <c r="C620" s="215"/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</row>
    <row r="621" spans="1:26" ht="15.75" thickBot="1">
      <c r="A621" s="215"/>
      <c r="B621" s="215"/>
      <c r="C621" s="215"/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</row>
    <row r="622" spans="1:26" ht="15.75" thickBot="1">
      <c r="A622" s="215"/>
      <c r="B622" s="215"/>
      <c r="C622" s="215"/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</row>
    <row r="623" spans="1:26" ht="15.75" thickBot="1">
      <c r="A623" s="215"/>
      <c r="B623" s="215"/>
      <c r="C623" s="215"/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</row>
    <row r="624" spans="1:26" ht="15.75" thickBot="1">
      <c r="A624" s="215"/>
      <c r="B624" s="215"/>
      <c r="C624" s="215"/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</row>
    <row r="625" spans="1:26" ht="15.75" thickBot="1">
      <c r="A625" s="215"/>
      <c r="B625" s="215"/>
      <c r="C625" s="215"/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</row>
    <row r="626" spans="1:26" ht="15.75" thickBot="1">
      <c r="A626" s="215"/>
      <c r="B626" s="215"/>
      <c r="C626" s="215"/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</row>
    <row r="627" spans="1:26" ht="15.75" thickBot="1">
      <c r="A627" s="215"/>
      <c r="B627" s="215"/>
      <c r="C627" s="215"/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</row>
    <row r="628" spans="1:26" ht="15.75" thickBot="1">
      <c r="A628" s="215"/>
      <c r="B628" s="215"/>
      <c r="C628" s="215"/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</row>
    <row r="629" spans="1:26" ht="15.75" thickBot="1">
      <c r="A629" s="215"/>
      <c r="B629" s="215"/>
      <c r="C629" s="215"/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</row>
    <row r="630" spans="1:26" ht="15.75" thickBot="1">
      <c r="A630" s="215"/>
      <c r="B630" s="215"/>
      <c r="C630" s="215"/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</row>
    <row r="631" spans="1:26" ht="15.75" thickBot="1">
      <c r="A631" s="215"/>
      <c r="B631" s="215"/>
      <c r="C631" s="215"/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</row>
    <row r="632" spans="1:26" ht="15.75" thickBot="1">
      <c r="A632" s="215"/>
      <c r="B632" s="215"/>
      <c r="C632" s="215"/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</row>
    <row r="633" spans="1:26" ht="15.75" thickBot="1">
      <c r="A633" s="215"/>
      <c r="B633" s="215"/>
      <c r="C633" s="215"/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</row>
    <row r="634" spans="1:26" ht="15.75" thickBot="1">
      <c r="A634" s="215"/>
      <c r="B634" s="215"/>
      <c r="C634" s="215"/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</row>
    <row r="635" spans="1:26" ht="15.75" thickBot="1">
      <c r="A635" s="215"/>
      <c r="B635" s="215"/>
      <c r="C635" s="215"/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</row>
    <row r="636" spans="1:26" ht="15.75" thickBot="1">
      <c r="A636" s="215"/>
      <c r="B636" s="215"/>
      <c r="C636" s="215"/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</row>
    <row r="637" spans="1:26" ht="15.75" thickBot="1">
      <c r="A637" s="215"/>
      <c r="B637" s="215"/>
      <c r="C637" s="215"/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</row>
    <row r="638" spans="1:26" ht="15.75" thickBot="1">
      <c r="A638" s="215"/>
      <c r="B638" s="215"/>
      <c r="C638" s="215"/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</row>
    <row r="639" spans="1:26" ht="15.75" thickBot="1">
      <c r="A639" s="215"/>
      <c r="B639" s="215"/>
      <c r="C639" s="215"/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</row>
    <row r="640" spans="1:26" ht="15.75" thickBot="1">
      <c r="A640" s="215"/>
      <c r="B640" s="215"/>
      <c r="C640" s="215"/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</row>
    <row r="641" spans="1:26" ht="15.75" thickBot="1">
      <c r="A641" s="215"/>
      <c r="B641" s="215"/>
      <c r="C641" s="215"/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</row>
    <row r="642" spans="1:26" ht="15.75" thickBot="1">
      <c r="A642" s="215"/>
      <c r="B642" s="215"/>
      <c r="C642" s="215"/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</row>
    <row r="643" spans="1:26" ht="15.75" thickBot="1">
      <c r="A643" s="215"/>
      <c r="B643" s="215"/>
      <c r="C643" s="215"/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</row>
    <row r="644" spans="1:26" ht="15.75" thickBot="1">
      <c r="A644" s="215"/>
      <c r="B644" s="215"/>
      <c r="C644" s="215"/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</row>
    <row r="645" spans="1:26" ht="15.75" thickBot="1">
      <c r="A645" s="215"/>
      <c r="B645" s="215"/>
      <c r="C645" s="215"/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</row>
    <row r="646" spans="1:26" ht="15.75" thickBot="1">
      <c r="A646" s="215"/>
      <c r="B646" s="215"/>
      <c r="C646" s="215"/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</row>
    <row r="647" spans="1:26" ht="15.75" thickBot="1">
      <c r="A647" s="215"/>
      <c r="B647" s="215"/>
      <c r="C647" s="215"/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</row>
    <row r="648" spans="1:26" ht="15.75" thickBot="1">
      <c r="A648" s="215"/>
      <c r="B648" s="215"/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</row>
    <row r="649" spans="1:26" ht="15.75" thickBot="1">
      <c r="A649" s="215"/>
      <c r="B649" s="215"/>
      <c r="C649" s="215"/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</row>
    <row r="650" spans="1:26" ht="15.75" thickBot="1">
      <c r="A650" s="215"/>
      <c r="B650" s="215"/>
      <c r="C650" s="215"/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</row>
    <row r="651" spans="1:26" ht="15.75" thickBot="1">
      <c r="A651" s="215"/>
      <c r="B651" s="215"/>
      <c r="C651" s="215"/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</row>
    <row r="652" spans="1:26" ht="15.75" thickBot="1">
      <c r="A652" s="215"/>
      <c r="B652" s="215"/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</row>
    <row r="653" spans="1:26" ht="15.75" thickBot="1">
      <c r="A653" s="215"/>
      <c r="B653" s="215"/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</row>
    <row r="654" spans="1:26" ht="15.75" thickBot="1">
      <c r="A654" s="215"/>
      <c r="B654" s="215"/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</row>
    <row r="655" spans="1:26" ht="15.75" thickBot="1">
      <c r="A655" s="215"/>
      <c r="B655" s="215"/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</row>
    <row r="656" spans="1:26" ht="15.75" thickBot="1">
      <c r="A656" s="215"/>
      <c r="B656" s="215"/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</row>
    <row r="657" spans="1:26" ht="15.75" thickBot="1">
      <c r="A657" s="215"/>
      <c r="B657" s="215"/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</row>
    <row r="658" spans="1:26" ht="15.75" thickBot="1">
      <c r="A658" s="215"/>
      <c r="B658" s="215"/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</row>
    <row r="659" spans="1:26" ht="15.75" thickBot="1">
      <c r="A659" s="215"/>
      <c r="B659" s="215"/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</row>
    <row r="660" spans="1:26" ht="15.75" thickBot="1">
      <c r="A660" s="215"/>
      <c r="B660" s="215"/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</row>
    <row r="661" spans="1:26" ht="15.75" thickBot="1">
      <c r="A661" s="215"/>
      <c r="B661" s="215"/>
      <c r="C661" s="215"/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</row>
    <row r="662" spans="1:26" ht="15.75" thickBot="1">
      <c r="A662" s="215"/>
      <c r="B662" s="215"/>
      <c r="C662" s="215"/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</row>
    <row r="663" spans="1:26" ht="15.75" thickBot="1">
      <c r="A663" s="215"/>
      <c r="B663" s="215"/>
      <c r="C663" s="215"/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</row>
    <row r="664" spans="1:26" ht="15.75" thickBot="1">
      <c r="A664" s="215"/>
      <c r="B664" s="215"/>
      <c r="C664" s="215"/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</row>
    <row r="665" spans="1:26" ht="15.75" thickBot="1">
      <c r="A665" s="215"/>
      <c r="B665" s="215"/>
      <c r="C665" s="215"/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</row>
    <row r="666" spans="1:26" ht="15.75" thickBot="1">
      <c r="A666" s="215"/>
      <c r="B666" s="215"/>
      <c r="C666" s="215"/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</row>
    <row r="667" spans="1:26" ht="15.75" thickBot="1">
      <c r="A667" s="215"/>
      <c r="B667" s="215"/>
      <c r="C667" s="215"/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</row>
    <row r="668" spans="1:26" ht="15.75" thickBot="1">
      <c r="A668" s="215"/>
      <c r="B668" s="215"/>
      <c r="C668" s="215"/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</row>
    <row r="669" spans="1:26" ht="15.75" thickBot="1">
      <c r="A669" s="215"/>
      <c r="B669" s="215"/>
      <c r="C669" s="215"/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</row>
    <row r="670" spans="1:26" ht="15.75" thickBot="1">
      <c r="A670" s="215"/>
      <c r="B670" s="215"/>
      <c r="C670" s="215"/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</row>
    <row r="671" spans="1:26" ht="15.75" thickBot="1">
      <c r="A671" s="215"/>
      <c r="B671" s="215"/>
      <c r="C671" s="215"/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</row>
    <row r="672" spans="1:26" ht="15.75" thickBot="1">
      <c r="A672" s="215"/>
      <c r="B672" s="215"/>
      <c r="C672" s="215"/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</row>
    <row r="673" spans="1:26" ht="15.75" thickBot="1">
      <c r="A673" s="215"/>
      <c r="B673" s="215"/>
      <c r="C673" s="215"/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</row>
    <row r="674" spans="1:26" ht="15.75" thickBot="1">
      <c r="A674" s="215"/>
      <c r="B674" s="215"/>
      <c r="C674" s="215"/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</row>
    <row r="675" spans="1:26" ht="15.75" thickBot="1">
      <c r="A675" s="215"/>
      <c r="B675" s="215"/>
      <c r="C675" s="215"/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</row>
    <row r="676" spans="1:26" ht="15.75" thickBot="1">
      <c r="A676" s="215"/>
      <c r="B676" s="215"/>
      <c r="C676" s="215"/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</row>
    <row r="677" spans="1:26" ht="15.75" thickBot="1">
      <c r="A677" s="215"/>
      <c r="B677" s="215"/>
      <c r="C677" s="215"/>
      <c r="D677" s="215"/>
      <c r="E677" s="215"/>
      <c r="F677" s="215"/>
      <c r="G677" s="215"/>
      <c r="H677" s="215"/>
      <c r="I677" s="215"/>
      <c r="J677" s="215"/>
      <c r="K677" s="215"/>
      <c r="L677" s="215"/>
      <c r="M677" s="215"/>
      <c r="N677" s="215"/>
      <c r="O677" s="215"/>
      <c r="P677" s="215"/>
      <c r="Q677" s="215"/>
      <c r="R677" s="215"/>
      <c r="S677" s="215"/>
      <c r="T677" s="215"/>
      <c r="U677" s="215"/>
      <c r="V677" s="215"/>
      <c r="W677" s="215"/>
      <c r="X677" s="215"/>
      <c r="Y677" s="215"/>
      <c r="Z677" s="215"/>
    </row>
    <row r="678" spans="1:26" ht="15.75" thickBot="1">
      <c r="A678" s="215"/>
      <c r="B678" s="215"/>
      <c r="C678" s="215"/>
      <c r="D678" s="215"/>
      <c r="E678" s="215"/>
      <c r="F678" s="215"/>
      <c r="G678" s="215"/>
      <c r="H678" s="215"/>
      <c r="I678" s="215"/>
      <c r="J678" s="215"/>
      <c r="K678" s="215"/>
      <c r="L678" s="215"/>
      <c r="M678" s="215"/>
      <c r="N678" s="215"/>
      <c r="O678" s="215"/>
      <c r="P678" s="215"/>
      <c r="Q678" s="215"/>
      <c r="R678" s="215"/>
      <c r="S678" s="215"/>
      <c r="T678" s="215"/>
      <c r="U678" s="215"/>
      <c r="V678" s="215"/>
      <c r="W678" s="215"/>
      <c r="X678" s="215"/>
      <c r="Y678" s="215"/>
      <c r="Z678" s="215"/>
    </row>
    <row r="679" spans="1:26" ht="15.75" thickBot="1">
      <c r="A679" s="215"/>
      <c r="B679" s="215"/>
      <c r="C679" s="215"/>
      <c r="D679" s="215"/>
      <c r="E679" s="215"/>
      <c r="F679" s="215"/>
      <c r="G679" s="215"/>
      <c r="H679" s="215"/>
      <c r="I679" s="215"/>
      <c r="J679" s="215"/>
      <c r="K679" s="215"/>
      <c r="L679" s="215"/>
      <c r="M679" s="215"/>
      <c r="N679" s="215"/>
      <c r="O679" s="215"/>
      <c r="P679" s="215"/>
      <c r="Q679" s="215"/>
      <c r="R679" s="215"/>
      <c r="S679" s="215"/>
      <c r="T679" s="215"/>
      <c r="U679" s="215"/>
      <c r="V679" s="215"/>
      <c r="W679" s="215"/>
      <c r="X679" s="215"/>
      <c r="Y679" s="215"/>
      <c r="Z679" s="215"/>
    </row>
    <row r="680" spans="1:26" ht="15.75" thickBot="1">
      <c r="A680" s="215"/>
      <c r="B680" s="215"/>
      <c r="C680" s="215"/>
      <c r="D680" s="215"/>
      <c r="E680" s="215"/>
      <c r="F680" s="215"/>
      <c r="G680" s="215"/>
      <c r="H680" s="215"/>
      <c r="I680" s="215"/>
      <c r="J680" s="215"/>
      <c r="K680" s="215"/>
      <c r="L680" s="215"/>
      <c r="M680" s="215"/>
      <c r="N680" s="215"/>
      <c r="O680" s="215"/>
      <c r="P680" s="215"/>
      <c r="Q680" s="215"/>
      <c r="R680" s="215"/>
      <c r="S680" s="215"/>
      <c r="T680" s="215"/>
      <c r="U680" s="215"/>
      <c r="V680" s="215"/>
      <c r="W680" s="215"/>
      <c r="X680" s="215"/>
      <c r="Y680" s="215"/>
      <c r="Z680" s="215"/>
    </row>
    <row r="681" spans="1:26" ht="15.75" thickBot="1">
      <c r="A681" s="215"/>
      <c r="B681" s="215"/>
      <c r="C681" s="215"/>
      <c r="D681" s="215"/>
      <c r="E681" s="215"/>
      <c r="F681" s="215"/>
      <c r="G681" s="215"/>
      <c r="H681" s="215"/>
      <c r="I681" s="215"/>
      <c r="J681" s="215"/>
      <c r="K681" s="215"/>
      <c r="L681" s="215"/>
      <c r="M681" s="215"/>
      <c r="N681" s="215"/>
      <c r="O681" s="215"/>
      <c r="P681" s="215"/>
      <c r="Q681" s="215"/>
      <c r="R681" s="215"/>
      <c r="S681" s="215"/>
      <c r="T681" s="215"/>
      <c r="U681" s="215"/>
      <c r="V681" s="215"/>
      <c r="W681" s="215"/>
      <c r="X681" s="215"/>
      <c r="Y681" s="215"/>
      <c r="Z681" s="215"/>
    </row>
    <row r="682" spans="1:26" ht="15.75" thickBot="1">
      <c r="A682" s="215"/>
      <c r="B682" s="215"/>
      <c r="C682" s="215"/>
      <c r="D682" s="215"/>
      <c r="E682" s="215"/>
      <c r="F682" s="215"/>
      <c r="G682" s="215"/>
      <c r="H682" s="215"/>
      <c r="I682" s="215"/>
      <c r="J682" s="215"/>
      <c r="K682" s="215"/>
      <c r="L682" s="215"/>
      <c r="M682" s="215"/>
      <c r="N682" s="215"/>
      <c r="O682" s="215"/>
      <c r="P682" s="215"/>
      <c r="Q682" s="215"/>
      <c r="R682" s="215"/>
      <c r="S682" s="215"/>
      <c r="T682" s="215"/>
      <c r="U682" s="215"/>
      <c r="V682" s="215"/>
      <c r="W682" s="215"/>
      <c r="X682" s="215"/>
      <c r="Y682" s="215"/>
      <c r="Z682" s="215"/>
    </row>
    <row r="683" spans="1:26" ht="15.75" thickBot="1">
      <c r="A683" s="215"/>
      <c r="B683" s="215"/>
      <c r="C683" s="215"/>
      <c r="D683" s="215"/>
      <c r="E683" s="215"/>
      <c r="F683" s="215"/>
      <c r="G683" s="215"/>
      <c r="H683" s="215"/>
      <c r="I683" s="215"/>
      <c r="J683" s="215"/>
      <c r="K683" s="215"/>
      <c r="L683" s="215"/>
      <c r="M683" s="215"/>
      <c r="N683" s="215"/>
      <c r="O683" s="215"/>
      <c r="P683" s="215"/>
      <c r="Q683" s="215"/>
      <c r="R683" s="215"/>
      <c r="S683" s="215"/>
      <c r="T683" s="215"/>
      <c r="U683" s="215"/>
      <c r="V683" s="215"/>
      <c r="W683" s="215"/>
      <c r="X683" s="215"/>
      <c r="Y683" s="215"/>
      <c r="Z683" s="215"/>
    </row>
    <row r="684" spans="1:26" ht="15.75" thickBot="1">
      <c r="A684" s="215"/>
      <c r="B684" s="215"/>
      <c r="C684" s="215"/>
      <c r="D684" s="215"/>
      <c r="E684" s="215"/>
      <c r="F684" s="215"/>
      <c r="G684" s="215"/>
      <c r="H684" s="215"/>
      <c r="I684" s="215"/>
      <c r="J684" s="215"/>
      <c r="K684" s="215"/>
      <c r="L684" s="215"/>
      <c r="M684" s="215"/>
      <c r="N684" s="215"/>
      <c r="O684" s="215"/>
      <c r="P684" s="215"/>
      <c r="Q684" s="215"/>
      <c r="R684" s="215"/>
      <c r="S684" s="215"/>
      <c r="T684" s="215"/>
      <c r="U684" s="215"/>
      <c r="V684" s="215"/>
      <c r="W684" s="215"/>
      <c r="X684" s="215"/>
      <c r="Y684" s="215"/>
      <c r="Z684" s="215"/>
    </row>
    <row r="685" spans="1:26" ht="15.75" thickBot="1">
      <c r="A685" s="215"/>
      <c r="B685" s="215"/>
      <c r="C685" s="215"/>
      <c r="D685" s="215"/>
      <c r="E685" s="215"/>
      <c r="F685" s="215"/>
      <c r="G685" s="215"/>
      <c r="H685" s="215"/>
      <c r="I685" s="215"/>
      <c r="J685" s="215"/>
      <c r="K685" s="215"/>
      <c r="L685" s="215"/>
      <c r="M685" s="215"/>
      <c r="N685" s="215"/>
      <c r="O685" s="215"/>
      <c r="P685" s="215"/>
      <c r="Q685" s="215"/>
      <c r="R685" s="215"/>
      <c r="S685" s="215"/>
      <c r="T685" s="215"/>
      <c r="U685" s="215"/>
      <c r="V685" s="215"/>
      <c r="W685" s="215"/>
      <c r="X685" s="215"/>
      <c r="Y685" s="215"/>
      <c r="Z685" s="215"/>
    </row>
    <row r="686" spans="1:26" ht="15.75" thickBot="1">
      <c r="A686" s="215"/>
      <c r="B686" s="215"/>
      <c r="C686" s="215"/>
      <c r="D686" s="215"/>
      <c r="E686" s="215"/>
      <c r="F686" s="215"/>
      <c r="G686" s="215"/>
      <c r="H686" s="215"/>
      <c r="I686" s="215"/>
      <c r="J686" s="215"/>
      <c r="K686" s="215"/>
      <c r="L686" s="215"/>
      <c r="M686" s="215"/>
      <c r="N686" s="215"/>
      <c r="O686" s="215"/>
      <c r="P686" s="215"/>
      <c r="Q686" s="215"/>
      <c r="R686" s="215"/>
      <c r="S686" s="215"/>
      <c r="T686" s="215"/>
      <c r="U686" s="215"/>
      <c r="V686" s="215"/>
      <c r="W686" s="215"/>
      <c r="X686" s="215"/>
      <c r="Y686" s="215"/>
      <c r="Z686" s="215"/>
    </row>
    <row r="687" spans="1:26" ht="15.75" thickBot="1">
      <c r="A687" s="215"/>
      <c r="B687" s="215"/>
      <c r="C687" s="215"/>
      <c r="D687" s="215"/>
      <c r="E687" s="215"/>
      <c r="F687" s="215"/>
      <c r="G687" s="215"/>
      <c r="H687" s="215"/>
      <c r="I687" s="215"/>
      <c r="J687" s="215"/>
      <c r="K687" s="215"/>
      <c r="L687" s="215"/>
      <c r="M687" s="215"/>
      <c r="N687" s="215"/>
      <c r="O687" s="215"/>
      <c r="P687" s="215"/>
      <c r="Q687" s="215"/>
      <c r="R687" s="215"/>
      <c r="S687" s="215"/>
      <c r="T687" s="215"/>
      <c r="U687" s="215"/>
      <c r="V687" s="215"/>
      <c r="W687" s="215"/>
      <c r="X687" s="215"/>
      <c r="Y687" s="215"/>
      <c r="Z687" s="215"/>
    </row>
    <row r="688" spans="1:26" ht="15.75" thickBot="1">
      <c r="A688" s="215"/>
      <c r="B688" s="215"/>
      <c r="C688" s="215"/>
      <c r="D688" s="215"/>
      <c r="E688" s="215"/>
      <c r="F688" s="215"/>
      <c r="G688" s="215"/>
      <c r="H688" s="215"/>
      <c r="I688" s="215"/>
      <c r="J688" s="215"/>
      <c r="K688" s="215"/>
      <c r="L688" s="215"/>
      <c r="M688" s="215"/>
      <c r="N688" s="215"/>
      <c r="O688" s="215"/>
      <c r="P688" s="215"/>
      <c r="Q688" s="215"/>
      <c r="R688" s="215"/>
      <c r="S688" s="215"/>
      <c r="T688" s="215"/>
      <c r="U688" s="215"/>
      <c r="V688" s="215"/>
      <c r="W688" s="215"/>
      <c r="X688" s="215"/>
      <c r="Y688" s="215"/>
      <c r="Z688" s="215"/>
    </row>
    <row r="689" spans="1:26" ht="15.75" thickBot="1">
      <c r="A689" s="215"/>
      <c r="B689" s="215"/>
      <c r="C689" s="215"/>
      <c r="D689" s="215"/>
      <c r="E689" s="215"/>
      <c r="F689" s="215"/>
      <c r="G689" s="215"/>
      <c r="H689" s="215"/>
      <c r="I689" s="215"/>
      <c r="J689" s="215"/>
      <c r="K689" s="215"/>
      <c r="L689" s="215"/>
      <c r="M689" s="215"/>
      <c r="N689" s="215"/>
      <c r="O689" s="215"/>
      <c r="P689" s="215"/>
      <c r="Q689" s="215"/>
      <c r="R689" s="215"/>
      <c r="S689" s="215"/>
      <c r="T689" s="215"/>
      <c r="U689" s="215"/>
      <c r="V689" s="215"/>
      <c r="W689" s="215"/>
      <c r="X689" s="215"/>
      <c r="Y689" s="215"/>
      <c r="Z689" s="215"/>
    </row>
    <row r="690" spans="1:26" ht="15.75" thickBot="1">
      <c r="A690" s="215"/>
      <c r="B690" s="215"/>
      <c r="C690" s="215"/>
      <c r="D690" s="215"/>
      <c r="E690" s="215"/>
      <c r="F690" s="215"/>
      <c r="G690" s="215"/>
      <c r="H690" s="215"/>
      <c r="I690" s="215"/>
      <c r="J690" s="215"/>
      <c r="K690" s="215"/>
      <c r="L690" s="215"/>
      <c r="M690" s="215"/>
      <c r="N690" s="215"/>
      <c r="O690" s="215"/>
      <c r="P690" s="215"/>
      <c r="Q690" s="215"/>
      <c r="R690" s="215"/>
      <c r="S690" s="215"/>
      <c r="T690" s="215"/>
      <c r="U690" s="215"/>
      <c r="V690" s="215"/>
      <c r="W690" s="215"/>
      <c r="X690" s="215"/>
      <c r="Y690" s="215"/>
      <c r="Z690" s="215"/>
    </row>
    <row r="691" spans="1:26" ht="15.75" thickBot="1">
      <c r="A691" s="215"/>
      <c r="B691" s="215"/>
      <c r="C691" s="215"/>
      <c r="D691" s="215"/>
      <c r="E691" s="215"/>
      <c r="F691" s="215"/>
      <c r="G691" s="215"/>
      <c r="H691" s="215"/>
      <c r="I691" s="215"/>
      <c r="J691" s="215"/>
      <c r="K691" s="215"/>
      <c r="L691" s="215"/>
      <c r="M691" s="215"/>
      <c r="N691" s="215"/>
      <c r="O691" s="215"/>
      <c r="P691" s="215"/>
      <c r="Q691" s="215"/>
      <c r="R691" s="215"/>
      <c r="S691" s="215"/>
      <c r="T691" s="215"/>
      <c r="U691" s="215"/>
      <c r="V691" s="215"/>
      <c r="W691" s="215"/>
      <c r="X691" s="215"/>
      <c r="Y691" s="215"/>
      <c r="Z691" s="215"/>
    </row>
    <row r="692" spans="1:26" ht="15.75" thickBot="1">
      <c r="A692" s="215"/>
      <c r="B692" s="215"/>
      <c r="C692" s="215"/>
      <c r="D692" s="215"/>
      <c r="E692" s="215"/>
      <c r="F692" s="215"/>
      <c r="G692" s="215"/>
      <c r="H692" s="215"/>
      <c r="I692" s="215"/>
      <c r="J692" s="215"/>
      <c r="K692" s="215"/>
      <c r="L692" s="215"/>
      <c r="M692" s="215"/>
      <c r="N692" s="215"/>
      <c r="O692" s="215"/>
      <c r="P692" s="215"/>
      <c r="Q692" s="215"/>
      <c r="R692" s="215"/>
      <c r="S692" s="215"/>
      <c r="T692" s="215"/>
      <c r="U692" s="215"/>
      <c r="V692" s="215"/>
      <c r="W692" s="215"/>
      <c r="X692" s="215"/>
      <c r="Y692" s="215"/>
      <c r="Z692" s="215"/>
    </row>
    <row r="693" spans="1:26" ht="15.75" thickBot="1">
      <c r="A693" s="215"/>
      <c r="B693" s="215"/>
      <c r="C693" s="215"/>
      <c r="D693" s="215"/>
      <c r="E693" s="215"/>
      <c r="F693" s="215"/>
      <c r="G693" s="215"/>
      <c r="H693" s="215"/>
      <c r="I693" s="215"/>
      <c r="J693" s="215"/>
      <c r="K693" s="215"/>
      <c r="L693" s="215"/>
      <c r="M693" s="215"/>
      <c r="N693" s="215"/>
      <c r="O693" s="215"/>
      <c r="P693" s="215"/>
      <c r="Q693" s="215"/>
      <c r="R693" s="215"/>
      <c r="S693" s="215"/>
      <c r="T693" s="215"/>
      <c r="U693" s="215"/>
      <c r="V693" s="215"/>
      <c r="W693" s="215"/>
      <c r="X693" s="215"/>
      <c r="Y693" s="215"/>
      <c r="Z693" s="215"/>
    </row>
    <row r="694" spans="1:26" ht="15.75" thickBot="1">
      <c r="A694" s="215"/>
      <c r="B694" s="215"/>
      <c r="C694" s="215"/>
      <c r="D694" s="215"/>
      <c r="E694" s="215"/>
      <c r="F694" s="215"/>
      <c r="G694" s="215"/>
      <c r="H694" s="215"/>
      <c r="I694" s="215"/>
      <c r="J694" s="215"/>
      <c r="K694" s="215"/>
      <c r="L694" s="215"/>
      <c r="M694" s="215"/>
      <c r="N694" s="215"/>
      <c r="O694" s="215"/>
      <c r="P694" s="215"/>
      <c r="Q694" s="215"/>
      <c r="R694" s="215"/>
      <c r="S694" s="215"/>
      <c r="T694" s="215"/>
      <c r="U694" s="215"/>
      <c r="V694" s="215"/>
      <c r="W694" s="215"/>
      <c r="X694" s="215"/>
      <c r="Y694" s="215"/>
      <c r="Z694" s="215"/>
    </row>
    <row r="695" spans="1:26" ht="15.75" thickBot="1">
      <c r="A695" s="215"/>
      <c r="B695" s="215"/>
      <c r="C695" s="215"/>
      <c r="D695" s="215"/>
      <c r="E695" s="215"/>
      <c r="F695" s="215"/>
      <c r="G695" s="215"/>
      <c r="H695" s="215"/>
      <c r="I695" s="215"/>
      <c r="J695" s="215"/>
      <c r="K695" s="215"/>
      <c r="L695" s="215"/>
      <c r="M695" s="215"/>
      <c r="N695" s="215"/>
      <c r="O695" s="215"/>
      <c r="P695" s="215"/>
      <c r="Q695" s="215"/>
      <c r="R695" s="215"/>
      <c r="S695" s="215"/>
      <c r="T695" s="215"/>
      <c r="U695" s="215"/>
      <c r="V695" s="215"/>
      <c r="W695" s="215"/>
      <c r="X695" s="215"/>
      <c r="Y695" s="215"/>
      <c r="Z695" s="215"/>
    </row>
    <row r="696" spans="1:26" ht="15.75" thickBot="1">
      <c r="A696" s="215"/>
      <c r="B696" s="215"/>
      <c r="C696" s="215"/>
      <c r="D696" s="215"/>
      <c r="E696" s="215"/>
      <c r="F696" s="215"/>
      <c r="G696" s="215"/>
      <c r="H696" s="215"/>
      <c r="I696" s="215"/>
      <c r="J696" s="215"/>
      <c r="K696" s="215"/>
      <c r="L696" s="215"/>
      <c r="M696" s="215"/>
      <c r="N696" s="215"/>
      <c r="O696" s="215"/>
      <c r="P696" s="215"/>
      <c r="Q696" s="215"/>
      <c r="R696" s="215"/>
      <c r="S696" s="215"/>
      <c r="T696" s="215"/>
      <c r="U696" s="215"/>
      <c r="V696" s="215"/>
      <c r="W696" s="215"/>
      <c r="X696" s="215"/>
      <c r="Y696" s="215"/>
      <c r="Z696" s="215"/>
    </row>
    <row r="697" spans="1:26" ht="15.75" thickBot="1">
      <c r="A697" s="215"/>
      <c r="B697" s="215"/>
      <c r="C697" s="215"/>
      <c r="D697" s="215"/>
      <c r="E697" s="215"/>
      <c r="F697" s="215"/>
      <c r="G697" s="215"/>
      <c r="H697" s="215"/>
      <c r="I697" s="215"/>
      <c r="J697" s="215"/>
      <c r="K697" s="215"/>
      <c r="L697" s="215"/>
      <c r="M697" s="215"/>
      <c r="N697" s="215"/>
      <c r="O697" s="215"/>
      <c r="P697" s="215"/>
      <c r="Q697" s="215"/>
      <c r="R697" s="215"/>
      <c r="S697" s="215"/>
      <c r="T697" s="215"/>
      <c r="U697" s="215"/>
      <c r="V697" s="215"/>
      <c r="W697" s="215"/>
      <c r="X697" s="215"/>
      <c r="Y697" s="215"/>
      <c r="Z697" s="215"/>
    </row>
    <row r="698" spans="1:26" ht="15.75" thickBot="1">
      <c r="A698" s="215"/>
      <c r="B698" s="215"/>
      <c r="C698" s="215"/>
      <c r="D698" s="215"/>
      <c r="E698" s="215"/>
      <c r="F698" s="215"/>
      <c r="G698" s="215"/>
      <c r="H698" s="215"/>
      <c r="I698" s="215"/>
      <c r="J698" s="215"/>
      <c r="K698" s="215"/>
      <c r="L698" s="215"/>
      <c r="M698" s="215"/>
      <c r="N698" s="215"/>
      <c r="O698" s="215"/>
      <c r="P698" s="215"/>
      <c r="Q698" s="215"/>
      <c r="R698" s="215"/>
      <c r="S698" s="215"/>
      <c r="T698" s="215"/>
      <c r="U698" s="215"/>
      <c r="V698" s="215"/>
      <c r="W698" s="215"/>
      <c r="X698" s="215"/>
      <c r="Y698" s="215"/>
      <c r="Z698" s="215"/>
    </row>
    <row r="699" spans="1:26" ht="15.75" thickBot="1">
      <c r="A699" s="215"/>
      <c r="B699" s="215"/>
      <c r="C699" s="215"/>
      <c r="D699" s="215"/>
      <c r="E699" s="215"/>
      <c r="F699" s="215"/>
      <c r="G699" s="215"/>
      <c r="H699" s="215"/>
      <c r="I699" s="215"/>
      <c r="J699" s="215"/>
      <c r="K699" s="215"/>
      <c r="L699" s="215"/>
      <c r="M699" s="215"/>
      <c r="N699" s="215"/>
      <c r="O699" s="215"/>
      <c r="P699" s="215"/>
      <c r="Q699" s="215"/>
      <c r="R699" s="215"/>
      <c r="S699" s="215"/>
      <c r="T699" s="215"/>
      <c r="U699" s="215"/>
      <c r="V699" s="215"/>
      <c r="W699" s="215"/>
      <c r="X699" s="215"/>
      <c r="Y699" s="215"/>
      <c r="Z699" s="215"/>
    </row>
    <row r="700" spans="1:26" ht="15.75" thickBot="1">
      <c r="A700" s="215"/>
      <c r="B700" s="215"/>
      <c r="C700" s="215"/>
      <c r="D700" s="215"/>
      <c r="E700" s="215"/>
      <c r="F700" s="215"/>
      <c r="G700" s="215"/>
      <c r="H700" s="215"/>
      <c r="I700" s="215"/>
      <c r="J700" s="215"/>
      <c r="K700" s="215"/>
      <c r="L700" s="215"/>
      <c r="M700" s="215"/>
      <c r="N700" s="215"/>
      <c r="O700" s="215"/>
      <c r="P700" s="215"/>
      <c r="Q700" s="215"/>
      <c r="R700" s="215"/>
      <c r="S700" s="215"/>
      <c r="T700" s="215"/>
      <c r="U700" s="215"/>
      <c r="V700" s="215"/>
      <c r="W700" s="215"/>
      <c r="X700" s="215"/>
      <c r="Y700" s="215"/>
      <c r="Z700" s="215"/>
    </row>
    <row r="701" spans="1:26" ht="15.75" thickBot="1">
      <c r="A701" s="215"/>
      <c r="B701" s="215"/>
      <c r="C701" s="215"/>
      <c r="D701" s="215"/>
      <c r="E701" s="215"/>
      <c r="F701" s="215"/>
      <c r="G701" s="215"/>
      <c r="H701" s="215"/>
      <c r="I701" s="215"/>
      <c r="J701" s="215"/>
      <c r="K701" s="215"/>
      <c r="L701" s="215"/>
      <c r="M701" s="215"/>
      <c r="N701" s="215"/>
      <c r="O701" s="215"/>
      <c r="P701" s="215"/>
      <c r="Q701" s="215"/>
      <c r="R701" s="215"/>
      <c r="S701" s="215"/>
      <c r="T701" s="215"/>
      <c r="U701" s="215"/>
      <c r="V701" s="215"/>
      <c r="W701" s="215"/>
      <c r="X701" s="215"/>
      <c r="Y701" s="215"/>
      <c r="Z701" s="215"/>
    </row>
    <row r="702" spans="1:26" ht="15.75" thickBot="1">
      <c r="A702" s="215"/>
      <c r="B702" s="215"/>
      <c r="C702" s="215"/>
      <c r="D702" s="215"/>
      <c r="E702" s="215"/>
      <c r="F702" s="215"/>
      <c r="G702" s="215"/>
      <c r="H702" s="215"/>
      <c r="I702" s="215"/>
      <c r="J702" s="215"/>
      <c r="K702" s="215"/>
      <c r="L702" s="215"/>
      <c r="M702" s="215"/>
      <c r="N702" s="215"/>
      <c r="O702" s="215"/>
      <c r="P702" s="215"/>
      <c r="Q702" s="215"/>
      <c r="R702" s="215"/>
      <c r="S702" s="215"/>
      <c r="T702" s="215"/>
      <c r="U702" s="215"/>
      <c r="V702" s="215"/>
      <c r="W702" s="215"/>
      <c r="X702" s="215"/>
      <c r="Y702" s="215"/>
      <c r="Z702" s="215"/>
    </row>
    <row r="703" spans="1:26" ht="15.75" thickBot="1">
      <c r="A703" s="215"/>
      <c r="B703" s="215"/>
      <c r="C703" s="215"/>
      <c r="D703" s="215"/>
      <c r="E703" s="215"/>
      <c r="F703" s="215"/>
      <c r="G703" s="215"/>
      <c r="H703" s="215"/>
      <c r="I703" s="215"/>
      <c r="J703" s="215"/>
      <c r="K703" s="215"/>
      <c r="L703" s="215"/>
      <c r="M703" s="215"/>
      <c r="N703" s="215"/>
      <c r="O703" s="215"/>
      <c r="P703" s="215"/>
      <c r="Q703" s="215"/>
      <c r="R703" s="215"/>
      <c r="S703" s="215"/>
      <c r="T703" s="215"/>
      <c r="U703" s="215"/>
      <c r="V703" s="215"/>
      <c r="W703" s="215"/>
      <c r="X703" s="215"/>
      <c r="Y703" s="215"/>
      <c r="Z703" s="215"/>
    </row>
    <row r="704" spans="1:26" ht="15.75" thickBot="1">
      <c r="A704" s="215"/>
      <c r="B704" s="215"/>
      <c r="C704" s="215"/>
      <c r="D704" s="215"/>
      <c r="E704" s="215"/>
      <c r="F704" s="215"/>
      <c r="G704" s="215"/>
      <c r="H704" s="215"/>
      <c r="I704" s="215"/>
      <c r="J704" s="215"/>
      <c r="K704" s="215"/>
      <c r="L704" s="215"/>
      <c r="M704" s="215"/>
      <c r="N704" s="215"/>
      <c r="O704" s="215"/>
      <c r="P704" s="215"/>
      <c r="Q704" s="215"/>
      <c r="R704" s="215"/>
      <c r="S704" s="215"/>
      <c r="T704" s="215"/>
      <c r="U704" s="215"/>
      <c r="V704" s="215"/>
      <c r="W704" s="215"/>
      <c r="X704" s="215"/>
      <c r="Y704" s="215"/>
      <c r="Z704" s="215"/>
    </row>
    <row r="705" spans="1:26" ht="15.75" thickBot="1">
      <c r="A705" s="215"/>
      <c r="B705" s="215"/>
      <c r="C705" s="215"/>
      <c r="D705" s="215"/>
      <c r="E705" s="215"/>
      <c r="F705" s="215"/>
      <c r="G705" s="215"/>
      <c r="H705" s="215"/>
      <c r="I705" s="215"/>
      <c r="J705" s="215"/>
      <c r="K705" s="215"/>
      <c r="L705" s="215"/>
      <c r="M705" s="215"/>
      <c r="N705" s="215"/>
      <c r="O705" s="215"/>
      <c r="P705" s="215"/>
      <c r="Q705" s="215"/>
      <c r="R705" s="215"/>
      <c r="S705" s="215"/>
      <c r="T705" s="215"/>
      <c r="U705" s="215"/>
      <c r="V705" s="215"/>
      <c r="W705" s="215"/>
      <c r="X705" s="215"/>
      <c r="Y705" s="215"/>
      <c r="Z705" s="215"/>
    </row>
    <row r="706" spans="1:26" ht="15.75" thickBot="1">
      <c r="A706" s="215"/>
      <c r="B706" s="215"/>
      <c r="C706" s="215"/>
      <c r="D706" s="215"/>
      <c r="E706" s="215"/>
      <c r="F706" s="215"/>
      <c r="G706" s="215"/>
      <c r="H706" s="215"/>
      <c r="I706" s="215"/>
      <c r="J706" s="215"/>
      <c r="K706" s="215"/>
      <c r="L706" s="215"/>
      <c r="M706" s="215"/>
      <c r="N706" s="215"/>
      <c r="O706" s="215"/>
      <c r="P706" s="215"/>
      <c r="Q706" s="215"/>
      <c r="R706" s="215"/>
      <c r="S706" s="215"/>
      <c r="T706" s="215"/>
      <c r="U706" s="215"/>
      <c r="V706" s="215"/>
      <c r="W706" s="215"/>
      <c r="X706" s="215"/>
      <c r="Y706" s="215"/>
      <c r="Z706" s="215"/>
    </row>
    <row r="707" spans="1:26" ht="15.75" thickBot="1">
      <c r="A707" s="215"/>
      <c r="B707" s="215"/>
      <c r="C707" s="215"/>
      <c r="D707" s="215"/>
      <c r="E707" s="215"/>
      <c r="F707" s="215"/>
      <c r="G707" s="215"/>
      <c r="H707" s="215"/>
      <c r="I707" s="215"/>
      <c r="J707" s="215"/>
      <c r="K707" s="215"/>
      <c r="L707" s="215"/>
      <c r="M707" s="215"/>
      <c r="N707" s="215"/>
      <c r="O707" s="215"/>
      <c r="P707" s="215"/>
      <c r="Q707" s="215"/>
      <c r="R707" s="215"/>
      <c r="S707" s="215"/>
      <c r="T707" s="215"/>
      <c r="U707" s="215"/>
      <c r="V707" s="215"/>
      <c r="W707" s="215"/>
      <c r="X707" s="215"/>
      <c r="Y707" s="215"/>
      <c r="Z707" s="215"/>
    </row>
    <row r="708" spans="1:26" ht="15.75" thickBot="1">
      <c r="A708" s="215"/>
      <c r="B708" s="215"/>
      <c r="C708" s="215"/>
      <c r="D708" s="215"/>
      <c r="E708" s="215"/>
      <c r="F708" s="215"/>
      <c r="G708" s="215"/>
      <c r="H708" s="215"/>
      <c r="I708" s="215"/>
      <c r="J708" s="215"/>
      <c r="K708" s="215"/>
      <c r="L708" s="215"/>
      <c r="M708" s="215"/>
      <c r="N708" s="215"/>
      <c r="O708" s="215"/>
      <c r="P708" s="215"/>
      <c r="Q708" s="215"/>
      <c r="R708" s="215"/>
      <c r="S708" s="215"/>
      <c r="T708" s="215"/>
      <c r="U708" s="215"/>
      <c r="V708" s="215"/>
      <c r="W708" s="215"/>
      <c r="X708" s="215"/>
      <c r="Y708" s="215"/>
      <c r="Z708" s="215"/>
    </row>
    <row r="709" spans="1:26" ht="15.75" thickBot="1">
      <c r="A709" s="215"/>
      <c r="B709" s="215"/>
      <c r="C709" s="215"/>
      <c r="D709" s="215"/>
      <c r="E709" s="215"/>
      <c r="F709" s="215"/>
      <c r="G709" s="215"/>
      <c r="H709" s="215"/>
      <c r="I709" s="215"/>
      <c r="J709" s="215"/>
      <c r="K709" s="215"/>
      <c r="L709" s="215"/>
      <c r="M709" s="215"/>
      <c r="N709" s="215"/>
      <c r="O709" s="215"/>
      <c r="P709" s="215"/>
      <c r="Q709" s="215"/>
      <c r="R709" s="215"/>
      <c r="S709" s="215"/>
      <c r="T709" s="215"/>
      <c r="U709" s="215"/>
      <c r="V709" s="215"/>
      <c r="W709" s="215"/>
      <c r="X709" s="215"/>
      <c r="Y709" s="215"/>
      <c r="Z709" s="215"/>
    </row>
    <row r="710" spans="1:26" ht="15.75" thickBot="1">
      <c r="A710" s="215"/>
      <c r="B710" s="215"/>
      <c r="C710" s="215"/>
      <c r="D710" s="215"/>
      <c r="E710" s="215"/>
      <c r="F710" s="215"/>
      <c r="G710" s="215"/>
      <c r="H710" s="215"/>
      <c r="I710" s="215"/>
      <c r="J710" s="215"/>
      <c r="K710" s="215"/>
      <c r="L710" s="215"/>
      <c r="M710" s="215"/>
      <c r="N710" s="215"/>
      <c r="O710" s="215"/>
      <c r="P710" s="215"/>
      <c r="Q710" s="215"/>
      <c r="R710" s="215"/>
      <c r="S710" s="215"/>
      <c r="T710" s="215"/>
      <c r="U710" s="215"/>
      <c r="V710" s="215"/>
      <c r="W710" s="215"/>
      <c r="X710" s="215"/>
      <c r="Y710" s="215"/>
      <c r="Z710" s="215"/>
    </row>
    <row r="711" spans="1:26" ht="15.75" thickBot="1">
      <c r="A711" s="215"/>
      <c r="B711" s="215"/>
      <c r="C711" s="215"/>
      <c r="D711" s="215"/>
      <c r="E711" s="215"/>
      <c r="F711" s="215"/>
      <c r="G711" s="215"/>
      <c r="H711" s="215"/>
      <c r="I711" s="215"/>
      <c r="J711" s="215"/>
      <c r="K711" s="215"/>
      <c r="L711" s="215"/>
      <c r="M711" s="215"/>
      <c r="N711" s="215"/>
      <c r="O711" s="215"/>
      <c r="P711" s="215"/>
      <c r="Q711" s="215"/>
      <c r="R711" s="215"/>
      <c r="S711" s="215"/>
      <c r="T711" s="215"/>
      <c r="U711" s="215"/>
      <c r="V711" s="215"/>
      <c r="W711" s="215"/>
      <c r="X711" s="215"/>
      <c r="Y711" s="215"/>
      <c r="Z711" s="215"/>
    </row>
    <row r="712" spans="1:26" ht="15.75" thickBot="1">
      <c r="A712" s="215"/>
      <c r="B712" s="215"/>
      <c r="C712" s="215"/>
      <c r="D712" s="215"/>
      <c r="E712" s="215"/>
      <c r="F712" s="215"/>
      <c r="G712" s="215"/>
      <c r="H712" s="215"/>
      <c r="I712" s="215"/>
      <c r="J712" s="215"/>
      <c r="K712" s="215"/>
      <c r="L712" s="215"/>
      <c r="M712" s="215"/>
      <c r="N712" s="215"/>
      <c r="O712" s="215"/>
      <c r="P712" s="215"/>
      <c r="Q712" s="215"/>
      <c r="R712" s="215"/>
      <c r="S712" s="215"/>
      <c r="T712" s="215"/>
      <c r="U712" s="215"/>
      <c r="V712" s="215"/>
      <c r="W712" s="215"/>
      <c r="X712" s="215"/>
      <c r="Y712" s="215"/>
      <c r="Z712" s="215"/>
    </row>
    <row r="713" spans="1:26" ht="15.75" thickBot="1">
      <c r="A713" s="215"/>
      <c r="B713" s="215"/>
      <c r="C713" s="215"/>
      <c r="D713" s="215"/>
      <c r="E713" s="215"/>
      <c r="F713" s="215"/>
      <c r="G713" s="215"/>
      <c r="H713" s="215"/>
      <c r="I713" s="215"/>
      <c r="J713" s="215"/>
      <c r="K713" s="215"/>
      <c r="L713" s="215"/>
      <c r="M713" s="215"/>
      <c r="N713" s="215"/>
      <c r="O713" s="215"/>
      <c r="P713" s="215"/>
      <c r="Q713" s="215"/>
      <c r="R713" s="215"/>
      <c r="S713" s="215"/>
      <c r="T713" s="215"/>
      <c r="U713" s="215"/>
      <c r="V713" s="215"/>
      <c r="W713" s="215"/>
      <c r="X713" s="215"/>
      <c r="Y713" s="215"/>
      <c r="Z713" s="215"/>
    </row>
    <row r="714" spans="1:26" ht="15.75" thickBot="1">
      <c r="A714" s="215"/>
      <c r="B714" s="215"/>
      <c r="C714" s="215"/>
      <c r="D714" s="215"/>
      <c r="E714" s="215"/>
      <c r="F714" s="215"/>
      <c r="G714" s="215"/>
      <c r="H714" s="215"/>
      <c r="I714" s="215"/>
      <c r="J714" s="215"/>
      <c r="K714" s="215"/>
      <c r="L714" s="215"/>
      <c r="M714" s="215"/>
      <c r="N714" s="215"/>
      <c r="O714" s="215"/>
      <c r="P714" s="215"/>
      <c r="Q714" s="215"/>
      <c r="R714" s="215"/>
      <c r="S714" s="215"/>
      <c r="T714" s="215"/>
      <c r="U714" s="215"/>
      <c r="V714" s="215"/>
      <c r="W714" s="215"/>
      <c r="X714" s="215"/>
      <c r="Y714" s="215"/>
      <c r="Z714" s="215"/>
    </row>
    <row r="715" spans="1:26" ht="15.75" thickBot="1">
      <c r="A715" s="215"/>
      <c r="B715" s="215"/>
      <c r="C715" s="215"/>
      <c r="D715" s="215"/>
      <c r="E715" s="215"/>
      <c r="F715" s="215"/>
      <c r="G715" s="215"/>
      <c r="H715" s="215"/>
      <c r="I715" s="215"/>
      <c r="J715" s="215"/>
      <c r="K715" s="215"/>
      <c r="L715" s="215"/>
      <c r="M715" s="215"/>
      <c r="N715" s="215"/>
      <c r="O715" s="215"/>
      <c r="P715" s="215"/>
      <c r="Q715" s="215"/>
      <c r="R715" s="215"/>
      <c r="S715" s="215"/>
      <c r="T715" s="215"/>
      <c r="U715" s="215"/>
      <c r="V715" s="215"/>
      <c r="W715" s="215"/>
      <c r="X715" s="215"/>
      <c r="Y715" s="215"/>
      <c r="Z715" s="215"/>
    </row>
    <row r="716" spans="1:26" ht="15.75" thickBot="1">
      <c r="A716" s="215"/>
      <c r="B716" s="215"/>
      <c r="C716" s="215"/>
      <c r="D716" s="215"/>
      <c r="E716" s="215"/>
      <c r="F716" s="215"/>
      <c r="G716" s="215"/>
      <c r="H716" s="215"/>
      <c r="I716" s="215"/>
      <c r="J716" s="215"/>
      <c r="K716" s="215"/>
      <c r="L716" s="215"/>
      <c r="M716" s="215"/>
      <c r="N716" s="215"/>
      <c r="O716" s="215"/>
      <c r="P716" s="215"/>
      <c r="Q716" s="215"/>
      <c r="R716" s="215"/>
      <c r="S716" s="215"/>
      <c r="T716" s="215"/>
      <c r="U716" s="215"/>
      <c r="V716" s="215"/>
      <c r="W716" s="215"/>
      <c r="X716" s="215"/>
      <c r="Y716" s="215"/>
      <c r="Z716" s="215"/>
    </row>
    <row r="717" spans="1:26" ht="15.75" thickBot="1">
      <c r="A717" s="215"/>
      <c r="B717" s="215"/>
      <c r="C717" s="215"/>
      <c r="D717" s="215"/>
      <c r="E717" s="215"/>
      <c r="F717" s="215"/>
      <c r="G717" s="215"/>
      <c r="H717" s="215"/>
      <c r="I717" s="215"/>
      <c r="J717" s="215"/>
      <c r="K717" s="215"/>
      <c r="L717" s="215"/>
      <c r="M717" s="215"/>
      <c r="N717" s="215"/>
      <c r="O717" s="215"/>
      <c r="P717" s="215"/>
      <c r="Q717" s="215"/>
      <c r="R717" s="215"/>
      <c r="S717" s="215"/>
      <c r="T717" s="215"/>
      <c r="U717" s="215"/>
      <c r="V717" s="215"/>
      <c r="W717" s="215"/>
      <c r="X717" s="215"/>
      <c r="Y717" s="215"/>
      <c r="Z717" s="215"/>
    </row>
    <row r="718" spans="1:26" ht="15.75" thickBot="1">
      <c r="A718" s="215"/>
      <c r="B718" s="215"/>
      <c r="C718" s="215"/>
      <c r="D718" s="215"/>
      <c r="E718" s="215"/>
      <c r="F718" s="215"/>
      <c r="G718" s="215"/>
      <c r="H718" s="215"/>
      <c r="I718" s="215"/>
      <c r="J718" s="215"/>
      <c r="K718" s="215"/>
      <c r="L718" s="215"/>
      <c r="M718" s="215"/>
      <c r="N718" s="215"/>
      <c r="O718" s="215"/>
      <c r="P718" s="215"/>
      <c r="Q718" s="215"/>
      <c r="R718" s="215"/>
      <c r="S718" s="215"/>
      <c r="T718" s="215"/>
      <c r="U718" s="215"/>
      <c r="V718" s="215"/>
      <c r="W718" s="215"/>
      <c r="X718" s="215"/>
      <c r="Y718" s="215"/>
      <c r="Z718" s="215"/>
    </row>
    <row r="719" spans="1:26" ht="15.75" thickBot="1">
      <c r="A719" s="215"/>
      <c r="B719" s="215"/>
      <c r="C719" s="215"/>
      <c r="D719" s="215"/>
      <c r="E719" s="215"/>
      <c r="F719" s="215"/>
      <c r="G719" s="215"/>
      <c r="H719" s="215"/>
      <c r="I719" s="215"/>
      <c r="J719" s="215"/>
      <c r="K719" s="215"/>
      <c r="L719" s="215"/>
      <c r="M719" s="215"/>
      <c r="N719" s="215"/>
      <c r="O719" s="215"/>
      <c r="P719" s="215"/>
      <c r="Q719" s="215"/>
      <c r="R719" s="215"/>
      <c r="S719" s="215"/>
      <c r="T719" s="215"/>
      <c r="U719" s="215"/>
      <c r="V719" s="215"/>
      <c r="W719" s="215"/>
      <c r="X719" s="215"/>
      <c r="Y719" s="215"/>
      <c r="Z719" s="215"/>
    </row>
    <row r="720" spans="1:26" ht="15.75" thickBot="1">
      <c r="A720" s="215"/>
      <c r="B720" s="215"/>
      <c r="C720" s="215"/>
      <c r="D720" s="215"/>
      <c r="E720" s="215"/>
      <c r="F720" s="215"/>
      <c r="G720" s="215"/>
      <c r="H720" s="215"/>
      <c r="I720" s="215"/>
      <c r="J720" s="215"/>
      <c r="K720" s="215"/>
      <c r="L720" s="215"/>
      <c r="M720" s="215"/>
      <c r="N720" s="215"/>
      <c r="O720" s="215"/>
      <c r="P720" s="215"/>
      <c r="Q720" s="215"/>
      <c r="R720" s="215"/>
      <c r="S720" s="215"/>
      <c r="T720" s="215"/>
      <c r="U720" s="215"/>
      <c r="V720" s="215"/>
      <c r="W720" s="215"/>
      <c r="X720" s="215"/>
      <c r="Y720" s="215"/>
      <c r="Z720" s="215"/>
    </row>
    <row r="721" spans="1:26" ht="15.75" thickBot="1">
      <c r="A721" s="215"/>
      <c r="B721" s="215"/>
      <c r="C721" s="215"/>
      <c r="D721" s="215"/>
      <c r="E721" s="215"/>
      <c r="F721" s="215"/>
      <c r="G721" s="215"/>
      <c r="H721" s="215"/>
      <c r="I721" s="215"/>
      <c r="J721" s="215"/>
      <c r="K721" s="215"/>
      <c r="L721" s="215"/>
      <c r="M721" s="215"/>
      <c r="N721" s="215"/>
      <c r="O721" s="215"/>
      <c r="P721" s="215"/>
      <c r="Q721" s="215"/>
      <c r="R721" s="215"/>
      <c r="S721" s="215"/>
      <c r="T721" s="215"/>
      <c r="U721" s="215"/>
      <c r="V721" s="215"/>
      <c r="W721" s="215"/>
      <c r="X721" s="215"/>
      <c r="Y721" s="215"/>
      <c r="Z721" s="215"/>
    </row>
    <row r="722" spans="1:26" ht="15.75" thickBot="1">
      <c r="A722" s="215"/>
      <c r="B722" s="215"/>
      <c r="C722" s="215"/>
      <c r="D722" s="215"/>
      <c r="E722" s="215"/>
      <c r="F722" s="215"/>
      <c r="G722" s="215"/>
      <c r="H722" s="215"/>
      <c r="I722" s="215"/>
      <c r="J722" s="215"/>
      <c r="K722" s="215"/>
      <c r="L722" s="215"/>
      <c r="M722" s="215"/>
      <c r="N722" s="215"/>
      <c r="O722" s="215"/>
      <c r="P722" s="215"/>
      <c r="Q722" s="215"/>
      <c r="R722" s="215"/>
      <c r="S722" s="215"/>
      <c r="T722" s="215"/>
      <c r="U722" s="215"/>
      <c r="V722" s="215"/>
      <c r="W722" s="215"/>
      <c r="X722" s="215"/>
      <c r="Y722" s="215"/>
      <c r="Z722" s="215"/>
    </row>
    <row r="723" spans="1:26" ht="15.75" thickBot="1">
      <c r="A723" s="215"/>
      <c r="B723" s="215"/>
      <c r="C723" s="215"/>
      <c r="D723" s="215"/>
      <c r="E723" s="215"/>
      <c r="F723" s="215"/>
      <c r="G723" s="215"/>
      <c r="H723" s="215"/>
      <c r="I723" s="215"/>
      <c r="J723" s="215"/>
      <c r="K723" s="215"/>
      <c r="L723" s="215"/>
      <c r="M723" s="215"/>
      <c r="N723" s="215"/>
      <c r="O723" s="215"/>
      <c r="P723" s="215"/>
      <c r="Q723" s="215"/>
      <c r="R723" s="215"/>
      <c r="S723" s="215"/>
      <c r="T723" s="215"/>
      <c r="U723" s="215"/>
      <c r="V723" s="215"/>
      <c r="W723" s="215"/>
      <c r="X723" s="215"/>
      <c r="Y723" s="215"/>
      <c r="Z723" s="215"/>
    </row>
    <row r="724" spans="1:26" ht="15.75" thickBot="1">
      <c r="A724" s="215"/>
      <c r="B724" s="215"/>
      <c r="C724" s="215"/>
      <c r="D724" s="215"/>
      <c r="E724" s="215"/>
      <c r="F724" s="215"/>
      <c r="G724" s="215"/>
      <c r="H724" s="215"/>
      <c r="I724" s="215"/>
      <c r="J724" s="215"/>
      <c r="K724" s="215"/>
      <c r="L724" s="215"/>
      <c r="M724" s="215"/>
      <c r="N724" s="215"/>
      <c r="O724" s="215"/>
      <c r="P724" s="215"/>
      <c r="Q724" s="215"/>
      <c r="R724" s="215"/>
      <c r="S724" s="215"/>
      <c r="T724" s="215"/>
      <c r="U724" s="215"/>
      <c r="V724" s="215"/>
      <c r="W724" s="215"/>
      <c r="X724" s="215"/>
      <c r="Y724" s="215"/>
      <c r="Z724" s="215"/>
    </row>
    <row r="725" spans="1:26" ht="15.75" thickBot="1">
      <c r="A725" s="215"/>
      <c r="B725" s="215"/>
      <c r="C725" s="215"/>
      <c r="D725" s="215"/>
      <c r="E725" s="215"/>
      <c r="F725" s="215"/>
      <c r="G725" s="215"/>
      <c r="H725" s="215"/>
      <c r="I725" s="215"/>
      <c r="J725" s="215"/>
      <c r="K725" s="215"/>
      <c r="L725" s="215"/>
      <c r="M725" s="215"/>
      <c r="N725" s="215"/>
      <c r="O725" s="215"/>
      <c r="P725" s="215"/>
      <c r="Q725" s="215"/>
      <c r="R725" s="215"/>
      <c r="S725" s="215"/>
      <c r="T725" s="215"/>
      <c r="U725" s="215"/>
      <c r="V725" s="215"/>
      <c r="W725" s="215"/>
      <c r="X725" s="215"/>
      <c r="Y725" s="215"/>
      <c r="Z725" s="215"/>
    </row>
    <row r="726" spans="1:26" ht="15.75" thickBot="1">
      <c r="A726" s="215"/>
      <c r="B726" s="215"/>
      <c r="C726" s="215"/>
      <c r="D726" s="215"/>
      <c r="E726" s="215"/>
      <c r="F726" s="215"/>
      <c r="G726" s="215"/>
      <c r="H726" s="215"/>
      <c r="I726" s="215"/>
      <c r="J726" s="215"/>
      <c r="K726" s="215"/>
      <c r="L726" s="215"/>
      <c r="M726" s="215"/>
      <c r="N726" s="215"/>
      <c r="O726" s="215"/>
      <c r="P726" s="215"/>
      <c r="Q726" s="215"/>
      <c r="R726" s="215"/>
      <c r="S726" s="215"/>
      <c r="T726" s="215"/>
      <c r="U726" s="215"/>
      <c r="V726" s="215"/>
      <c r="W726" s="215"/>
      <c r="X726" s="215"/>
      <c r="Y726" s="215"/>
      <c r="Z726" s="215"/>
    </row>
    <row r="727" spans="1:26" ht="15.75" thickBot="1">
      <c r="A727" s="215"/>
      <c r="B727" s="215"/>
      <c r="C727" s="215"/>
      <c r="D727" s="215"/>
      <c r="E727" s="215"/>
      <c r="F727" s="215"/>
      <c r="G727" s="215"/>
      <c r="H727" s="215"/>
      <c r="I727" s="215"/>
      <c r="J727" s="215"/>
      <c r="K727" s="215"/>
      <c r="L727" s="215"/>
      <c r="M727" s="215"/>
      <c r="N727" s="215"/>
      <c r="O727" s="215"/>
      <c r="P727" s="215"/>
      <c r="Q727" s="215"/>
      <c r="R727" s="215"/>
      <c r="S727" s="215"/>
      <c r="T727" s="215"/>
      <c r="U727" s="215"/>
      <c r="V727" s="215"/>
      <c r="W727" s="215"/>
      <c r="X727" s="215"/>
      <c r="Y727" s="215"/>
      <c r="Z727" s="215"/>
    </row>
    <row r="728" spans="1:26" ht="15.75" thickBot="1">
      <c r="A728" s="215"/>
      <c r="B728" s="215"/>
      <c r="C728" s="215"/>
      <c r="D728" s="215"/>
      <c r="E728" s="215"/>
      <c r="F728" s="215"/>
      <c r="G728" s="215"/>
      <c r="H728" s="215"/>
      <c r="I728" s="215"/>
      <c r="J728" s="215"/>
      <c r="K728" s="215"/>
      <c r="L728" s="215"/>
      <c r="M728" s="215"/>
      <c r="N728" s="215"/>
      <c r="O728" s="215"/>
      <c r="P728" s="215"/>
      <c r="Q728" s="215"/>
      <c r="R728" s="215"/>
      <c r="S728" s="215"/>
      <c r="T728" s="215"/>
      <c r="U728" s="215"/>
      <c r="V728" s="215"/>
      <c r="W728" s="215"/>
      <c r="X728" s="215"/>
      <c r="Y728" s="215"/>
      <c r="Z728" s="215"/>
    </row>
    <row r="729" spans="1:26" ht="15.75" thickBot="1">
      <c r="A729" s="215"/>
      <c r="B729" s="215"/>
      <c r="C729" s="215"/>
      <c r="D729" s="215"/>
      <c r="E729" s="215"/>
      <c r="F729" s="215"/>
      <c r="G729" s="215"/>
      <c r="H729" s="215"/>
      <c r="I729" s="215"/>
      <c r="J729" s="215"/>
      <c r="K729" s="215"/>
      <c r="L729" s="215"/>
      <c r="M729" s="215"/>
      <c r="N729" s="215"/>
      <c r="O729" s="215"/>
      <c r="P729" s="215"/>
      <c r="Q729" s="215"/>
      <c r="R729" s="215"/>
      <c r="S729" s="215"/>
      <c r="T729" s="215"/>
      <c r="U729" s="215"/>
      <c r="V729" s="215"/>
      <c r="W729" s="215"/>
      <c r="X729" s="215"/>
      <c r="Y729" s="215"/>
      <c r="Z729" s="215"/>
    </row>
    <row r="730" spans="1:26" ht="15.75" thickBot="1">
      <c r="A730" s="215"/>
      <c r="B730" s="215"/>
      <c r="C730" s="215"/>
      <c r="D730" s="215"/>
      <c r="E730" s="215"/>
      <c r="F730" s="215"/>
      <c r="G730" s="215"/>
      <c r="H730" s="215"/>
      <c r="I730" s="215"/>
      <c r="J730" s="215"/>
      <c r="K730" s="215"/>
      <c r="L730" s="215"/>
      <c r="M730" s="215"/>
      <c r="N730" s="215"/>
      <c r="O730" s="215"/>
      <c r="P730" s="215"/>
      <c r="Q730" s="215"/>
      <c r="R730" s="215"/>
      <c r="S730" s="215"/>
      <c r="T730" s="215"/>
      <c r="U730" s="215"/>
      <c r="V730" s="215"/>
      <c r="W730" s="215"/>
      <c r="X730" s="215"/>
      <c r="Y730" s="215"/>
      <c r="Z730" s="215"/>
    </row>
    <row r="731" spans="1:26" ht="15.75" thickBot="1">
      <c r="A731" s="215"/>
      <c r="B731" s="215"/>
      <c r="C731" s="215"/>
      <c r="D731" s="215"/>
      <c r="E731" s="215"/>
      <c r="F731" s="215"/>
      <c r="G731" s="215"/>
      <c r="H731" s="215"/>
      <c r="I731" s="215"/>
      <c r="J731" s="215"/>
      <c r="K731" s="215"/>
      <c r="L731" s="215"/>
      <c r="M731" s="215"/>
      <c r="N731" s="215"/>
      <c r="O731" s="215"/>
      <c r="P731" s="215"/>
      <c r="Q731" s="215"/>
      <c r="R731" s="215"/>
      <c r="S731" s="215"/>
      <c r="T731" s="215"/>
      <c r="U731" s="215"/>
      <c r="V731" s="215"/>
      <c r="W731" s="215"/>
      <c r="X731" s="215"/>
      <c r="Y731" s="215"/>
      <c r="Z731" s="215"/>
    </row>
    <row r="732" spans="1:26" ht="15.75" thickBot="1">
      <c r="A732" s="215"/>
      <c r="B732" s="215"/>
      <c r="C732" s="215"/>
      <c r="D732" s="215"/>
      <c r="E732" s="215"/>
      <c r="F732" s="215"/>
      <c r="G732" s="215"/>
      <c r="H732" s="215"/>
      <c r="I732" s="215"/>
      <c r="J732" s="215"/>
      <c r="K732" s="215"/>
      <c r="L732" s="215"/>
      <c r="M732" s="215"/>
      <c r="N732" s="215"/>
      <c r="O732" s="215"/>
      <c r="P732" s="215"/>
      <c r="Q732" s="215"/>
      <c r="R732" s="215"/>
      <c r="S732" s="215"/>
      <c r="T732" s="215"/>
      <c r="U732" s="215"/>
      <c r="V732" s="215"/>
      <c r="W732" s="215"/>
      <c r="X732" s="215"/>
      <c r="Y732" s="215"/>
      <c r="Z732" s="215"/>
    </row>
    <row r="733" spans="1:26" ht="15.75" thickBot="1">
      <c r="A733" s="215"/>
      <c r="B733" s="215"/>
      <c r="C733" s="215"/>
      <c r="D733" s="215"/>
      <c r="E733" s="215"/>
      <c r="F733" s="215"/>
      <c r="G733" s="215"/>
      <c r="H733" s="215"/>
      <c r="I733" s="215"/>
      <c r="J733" s="215"/>
      <c r="K733" s="215"/>
      <c r="L733" s="215"/>
      <c r="M733" s="215"/>
      <c r="N733" s="215"/>
      <c r="O733" s="215"/>
      <c r="P733" s="215"/>
      <c r="Q733" s="215"/>
      <c r="R733" s="215"/>
      <c r="S733" s="215"/>
      <c r="T733" s="215"/>
      <c r="U733" s="215"/>
      <c r="V733" s="215"/>
      <c r="W733" s="215"/>
      <c r="X733" s="215"/>
      <c r="Y733" s="215"/>
      <c r="Z733" s="215"/>
    </row>
    <row r="734" spans="1:26" ht="15.75" thickBot="1">
      <c r="A734" s="215"/>
      <c r="B734" s="215"/>
      <c r="C734" s="215"/>
      <c r="D734" s="215"/>
      <c r="E734" s="215"/>
      <c r="F734" s="215"/>
      <c r="G734" s="215"/>
      <c r="H734" s="215"/>
      <c r="I734" s="215"/>
      <c r="J734" s="215"/>
      <c r="K734" s="215"/>
      <c r="L734" s="215"/>
      <c r="M734" s="215"/>
      <c r="N734" s="215"/>
      <c r="O734" s="215"/>
      <c r="P734" s="215"/>
      <c r="Q734" s="215"/>
      <c r="R734" s="215"/>
      <c r="S734" s="215"/>
      <c r="T734" s="215"/>
      <c r="U734" s="215"/>
      <c r="V734" s="215"/>
      <c r="W734" s="215"/>
      <c r="X734" s="215"/>
      <c r="Y734" s="215"/>
      <c r="Z734" s="215"/>
    </row>
    <row r="735" spans="1:26" ht="15.75" thickBot="1">
      <c r="A735" s="215"/>
      <c r="B735" s="215"/>
      <c r="C735" s="215"/>
      <c r="D735" s="215"/>
      <c r="E735" s="215"/>
      <c r="F735" s="215"/>
      <c r="G735" s="215"/>
      <c r="H735" s="215"/>
      <c r="I735" s="215"/>
      <c r="J735" s="215"/>
      <c r="K735" s="215"/>
      <c r="L735" s="215"/>
      <c r="M735" s="215"/>
      <c r="N735" s="215"/>
      <c r="O735" s="215"/>
      <c r="P735" s="215"/>
      <c r="Q735" s="215"/>
      <c r="R735" s="215"/>
      <c r="S735" s="215"/>
      <c r="T735" s="215"/>
      <c r="U735" s="215"/>
      <c r="V735" s="215"/>
      <c r="W735" s="215"/>
      <c r="X735" s="215"/>
      <c r="Y735" s="215"/>
      <c r="Z735" s="215"/>
    </row>
    <row r="736" spans="1:26" ht="15.75" thickBot="1">
      <c r="A736" s="215"/>
      <c r="B736" s="215"/>
      <c r="C736" s="215"/>
      <c r="D736" s="215"/>
      <c r="E736" s="215"/>
      <c r="F736" s="215"/>
      <c r="G736" s="215"/>
      <c r="H736" s="215"/>
      <c r="I736" s="215"/>
      <c r="J736" s="215"/>
      <c r="K736" s="215"/>
      <c r="L736" s="215"/>
      <c r="M736" s="215"/>
      <c r="N736" s="215"/>
      <c r="O736" s="215"/>
      <c r="P736" s="215"/>
      <c r="Q736" s="215"/>
      <c r="R736" s="215"/>
      <c r="S736" s="215"/>
      <c r="T736" s="215"/>
      <c r="U736" s="215"/>
      <c r="V736" s="215"/>
      <c r="W736" s="215"/>
      <c r="X736" s="215"/>
      <c r="Y736" s="215"/>
      <c r="Z736" s="215"/>
    </row>
    <row r="737" spans="1:26" ht="15.75" thickBot="1">
      <c r="A737" s="215"/>
      <c r="B737" s="215"/>
      <c r="C737" s="215"/>
      <c r="D737" s="215"/>
      <c r="E737" s="215"/>
      <c r="F737" s="215"/>
      <c r="G737" s="215"/>
      <c r="H737" s="215"/>
      <c r="I737" s="215"/>
      <c r="J737" s="215"/>
      <c r="K737" s="215"/>
      <c r="L737" s="215"/>
      <c r="M737" s="215"/>
      <c r="N737" s="215"/>
      <c r="O737" s="215"/>
      <c r="P737" s="215"/>
      <c r="Q737" s="215"/>
      <c r="R737" s="215"/>
      <c r="S737" s="215"/>
      <c r="T737" s="215"/>
      <c r="U737" s="215"/>
      <c r="V737" s="215"/>
      <c r="W737" s="215"/>
      <c r="X737" s="215"/>
      <c r="Y737" s="215"/>
      <c r="Z737" s="215"/>
    </row>
    <row r="738" spans="1:26" ht="15.75" thickBot="1">
      <c r="A738" s="215"/>
      <c r="B738" s="215"/>
      <c r="C738" s="215"/>
      <c r="D738" s="215"/>
      <c r="E738" s="215"/>
      <c r="F738" s="215"/>
      <c r="G738" s="215"/>
      <c r="H738" s="215"/>
      <c r="I738" s="215"/>
      <c r="J738" s="215"/>
      <c r="K738" s="215"/>
      <c r="L738" s="215"/>
      <c r="M738" s="215"/>
      <c r="N738" s="215"/>
      <c r="O738" s="215"/>
      <c r="P738" s="215"/>
      <c r="Q738" s="215"/>
      <c r="R738" s="215"/>
      <c r="S738" s="215"/>
      <c r="T738" s="215"/>
      <c r="U738" s="215"/>
      <c r="V738" s="215"/>
      <c r="W738" s="215"/>
      <c r="X738" s="215"/>
      <c r="Y738" s="215"/>
      <c r="Z738" s="215"/>
    </row>
    <row r="739" spans="1:26" ht="15.75" thickBot="1">
      <c r="A739" s="215"/>
      <c r="B739" s="215"/>
      <c r="C739" s="215"/>
      <c r="D739" s="215"/>
      <c r="E739" s="215"/>
      <c r="F739" s="215"/>
      <c r="G739" s="215"/>
      <c r="H739" s="215"/>
      <c r="I739" s="215"/>
      <c r="J739" s="215"/>
      <c r="K739" s="215"/>
      <c r="L739" s="215"/>
      <c r="M739" s="215"/>
      <c r="N739" s="215"/>
      <c r="O739" s="215"/>
      <c r="P739" s="215"/>
      <c r="Q739" s="215"/>
      <c r="R739" s="215"/>
      <c r="S739" s="215"/>
      <c r="T739" s="215"/>
      <c r="U739" s="215"/>
      <c r="V739" s="215"/>
      <c r="W739" s="215"/>
      <c r="X739" s="215"/>
      <c r="Y739" s="215"/>
      <c r="Z739" s="215"/>
    </row>
    <row r="740" spans="1:26" ht="15.75" thickBot="1">
      <c r="A740" s="215"/>
      <c r="B740" s="215"/>
      <c r="C740" s="215"/>
      <c r="D740" s="215"/>
      <c r="E740" s="215"/>
      <c r="F740" s="215"/>
      <c r="G740" s="215"/>
      <c r="H740" s="215"/>
      <c r="I740" s="215"/>
      <c r="J740" s="215"/>
      <c r="K740" s="215"/>
      <c r="L740" s="215"/>
      <c r="M740" s="215"/>
      <c r="N740" s="215"/>
      <c r="O740" s="215"/>
      <c r="P740" s="215"/>
      <c r="Q740" s="215"/>
      <c r="R740" s="215"/>
      <c r="S740" s="215"/>
      <c r="T740" s="215"/>
      <c r="U740" s="215"/>
      <c r="V740" s="215"/>
      <c r="W740" s="215"/>
      <c r="X740" s="215"/>
      <c r="Y740" s="215"/>
      <c r="Z740" s="215"/>
    </row>
    <row r="741" spans="1:26" ht="15.75" thickBot="1">
      <c r="A741" s="215"/>
      <c r="B741" s="215"/>
      <c r="C741" s="215"/>
      <c r="D741" s="215"/>
      <c r="E741" s="215"/>
      <c r="F741" s="215"/>
      <c r="G741" s="215"/>
      <c r="H741" s="215"/>
      <c r="I741" s="215"/>
      <c r="J741" s="215"/>
      <c r="K741" s="215"/>
      <c r="L741" s="215"/>
      <c r="M741" s="215"/>
      <c r="N741" s="215"/>
      <c r="O741" s="215"/>
      <c r="P741" s="215"/>
      <c r="Q741" s="215"/>
      <c r="R741" s="215"/>
      <c r="S741" s="215"/>
      <c r="T741" s="215"/>
      <c r="U741" s="215"/>
      <c r="V741" s="215"/>
      <c r="W741" s="215"/>
      <c r="X741" s="215"/>
      <c r="Y741" s="215"/>
      <c r="Z741" s="215"/>
    </row>
    <row r="742" spans="1:26" ht="15.75" thickBot="1">
      <c r="A742" s="215"/>
      <c r="B742" s="215"/>
      <c r="C742" s="215"/>
      <c r="D742" s="215"/>
      <c r="E742" s="215"/>
      <c r="F742" s="215"/>
      <c r="G742" s="215"/>
      <c r="H742" s="215"/>
      <c r="I742" s="215"/>
      <c r="J742" s="215"/>
      <c r="K742" s="215"/>
      <c r="L742" s="215"/>
      <c r="M742" s="215"/>
      <c r="N742" s="215"/>
      <c r="O742" s="215"/>
      <c r="P742" s="215"/>
      <c r="Q742" s="215"/>
      <c r="R742" s="215"/>
      <c r="S742" s="215"/>
      <c r="T742" s="215"/>
      <c r="U742" s="215"/>
      <c r="V742" s="215"/>
      <c r="W742" s="215"/>
      <c r="X742" s="215"/>
      <c r="Y742" s="215"/>
      <c r="Z742" s="215"/>
    </row>
    <row r="743" spans="1:26" ht="15.75" thickBot="1">
      <c r="A743" s="215"/>
      <c r="B743" s="215"/>
      <c r="C743" s="215"/>
      <c r="D743" s="215"/>
      <c r="E743" s="215"/>
      <c r="F743" s="215"/>
      <c r="G743" s="215"/>
      <c r="H743" s="215"/>
      <c r="I743" s="215"/>
      <c r="J743" s="215"/>
      <c r="K743" s="215"/>
      <c r="L743" s="215"/>
      <c r="M743" s="215"/>
      <c r="N743" s="215"/>
      <c r="O743" s="215"/>
      <c r="P743" s="215"/>
      <c r="Q743" s="215"/>
      <c r="R743" s="215"/>
      <c r="S743" s="215"/>
      <c r="T743" s="215"/>
      <c r="U743" s="215"/>
      <c r="V743" s="215"/>
      <c r="W743" s="215"/>
      <c r="X743" s="215"/>
      <c r="Y743" s="215"/>
      <c r="Z743" s="215"/>
    </row>
    <row r="744" spans="1:26" ht="15.75" thickBot="1">
      <c r="A744" s="215"/>
      <c r="B744" s="215"/>
      <c r="C744" s="215"/>
      <c r="D744" s="215"/>
      <c r="E744" s="215"/>
      <c r="F744" s="215"/>
      <c r="G744" s="215"/>
      <c r="H744" s="215"/>
      <c r="I744" s="215"/>
      <c r="J744" s="215"/>
      <c r="K744" s="215"/>
      <c r="L744" s="215"/>
      <c r="M744" s="215"/>
      <c r="N744" s="215"/>
      <c r="O744" s="215"/>
      <c r="P744" s="215"/>
      <c r="Q744" s="215"/>
      <c r="R744" s="215"/>
      <c r="S744" s="215"/>
      <c r="T744" s="215"/>
      <c r="U744" s="215"/>
      <c r="V744" s="215"/>
      <c r="W744" s="215"/>
      <c r="X744" s="215"/>
      <c r="Y744" s="215"/>
      <c r="Z744" s="215"/>
    </row>
    <row r="745" spans="1:26" ht="15.75" thickBot="1">
      <c r="A745" s="215"/>
      <c r="B745" s="215"/>
      <c r="C745" s="215"/>
      <c r="D745" s="215"/>
      <c r="E745" s="215"/>
      <c r="F745" s="215"/>
      <c r="G745" s="215"/>
      <c r="H745" s="215"/>
      <c r="I745" s="215"/>
      <c r="J745" s="215"/>
      <c r="K745" s="215"/>
      <c r="L745" s="215"/>
      <c r="M745" s="215"/>
      <c r="N745" s="215"/>
      <c r="O745" s="215"/>
      <c r="P745" s="215"/>
      <c r="Q745" s="215"/>
      <c r="R745" s="215"/>
      <c r="S745" s="215"/>
      <c r="T745" s="215"/>
      <c r="U745" s="215"/>
      <c r="V745" s="215"/>
      <c r="W745" s="215"/>
      <c r="X745" s="215"/>
      <c r="Y745" s="215"/>
      <c r="Z745" s="215"/>
    </row>
    <row r="746" spans="1:26" ht="15.75" thickBot="1">
      <c r="A746" s="215"/>
      <c r="B746" s="215"/>
      <c r="C746" s="215"/>
      <c r="D746" s="215"/>
      <c r="E746" s="215"/>
      <c r="F746" s="215"/>
      <c r="G746" s="215"/>
      <c r="H746" s="215"/>
      <c r="I746" s="215"/>
      <c r="J746" s="215"/>
      <c r="K746" s="215"/>
      <c r="L746" s="215"/>
      <c r="M746" s="215"/>
      <c r="N746" s="215"/>
      <c r="O746" s="215"/>
      <c r="P746" s="215"/>
      <c r="Q746" s="215"/>
      <c r="R746" s="215"/>
      <c r="S746" s="215"/>
      <c r="T746" s="215"/>
      <c r="U746" s="215"/>
      <c r="V746" s="215"/>
      <c r="W746" s="215"/>
      <c r="X746" s="215"/>
      <c r="Y746" s="215"/>
      <c r="Z746" s="215"/>
    </row>
    <row r="747" spans="1:26" ht="15.75" thickBot="1">
      <c r="A747" s="215"/>
      <c r="B747" s="215"/>
      <c r="C747" s="215"/>
      <c r="D747" s="215"/>
      <c r="E747" s="215"/>
      <c r="F747" s="215"/>
      <c r="G747" s="215"/>
      <c r="H747" s="215"/>
      <c r="I747" s="215"/>
      <c r="J747" s="215"/>
      <c r="K747" s="215"/>
      <c r="L747" s="215"/>
      <c r="M747" s="215"/>
      <c r="N747" s="215"/>
      <c r="O747" s="215"/>
      <c r="P747" s="215"/>
      <c r="Q747" s="215"/>
      <c r="R747" s="215"/>
      <c r="S747" s="215"/>
      <c r="T747" s="215"/>
      <c r="U747" s="215"/>
      <c r="V747" s="215"/>
      <c r="W747" s="215"/>
      <c r="X747" s="215"/>
      <c r="Y747" s="215"/>
      <c r="Z747" s="215"/>
    </row>
    <row r="748" spans="1:26" ht="15.75" thickBot="1">
      <c r="A748" s="215"/>
      <c r="B748" s="215"/>
      <c r="C748" s="215"/>
      <c r="D748" s="215"/>
      <c r="E748" s="215"/>
      <c r="F748" s="215"/>
      <c r="G748" s="215"/>
      <c r="H748" s="215"/>
      <c r="I748" s="215"/>
      <c r="J748" s="215"/>
      <c r="K748" s="215"/>
      <c r="L748" s="215"/>
      <c r="M748" s="215"/>
      <c r="N748" s="215"/>
      <c r="O748" s="215"/>
      <c r="P748" s="215"/>
      <c r="Q748" s="215"/>
      <c r="R748" s="215"/>
      <c r="S748" s="215"/>
      <c r="T748" s="215"/>
      <c r="U748" s="215"/>
      <c r="V748" s="215"/>
      <c r="W748" s="215"/>
      <c r="X748" s="215"/>
      <c r="Y748" s="215"/>
      <c r="Z748" s="215"/>
    </row>
    <row r="749" spans="1:26" ht="15.75" thickBot="1">
      <c r="A749" s="215"/>
      <c r="B749" s="215"/>
      <c r="C749" s="215"/>
      <c r="D749" s="215"/>
      <c r="E749" s="215"/>
      <c r="F749" s="215"/>
      <c r="G749" s="215"/>
      <c r="H749" s="215"/>
      <c r="I749" s="215"/>
      <c r="J749" s="215"/>
      <c r="K749" s="215"/>
      <c r="L749" s="215"/>
      <c r="M749" s="215"/>
      <c r="N749" s="215"/>
      <c r="O749" s="215"/>
      <c r="P749" s="215"/>
      <c r="Q749" s="215"/>
      <c r="R749" s="215"/>
      <c r="S749" s="215"/>
      <c r="T749" s="215"/>
      <c r="U749" s="215"/>
      <c r="V749" s="215"/>
      <c r="W749" s="215"/>
      <c r="X749" s="215"/>
      <c r="Y749" s="215"/>
      <c r="Z749" s="215"/>
    </row>
    <row r="750" spans="1:26" ht="15.75" thickBot="1">
      <c r="A750" s="215"/>
      <c r="B750" s="215"/>
      <c r="C750" s="215"/>
      <c r="D750" s="215"/>
      <c r="E750" s="215"/>
      <c r="F750" s="215"/>
      <c r="G750" s="215"/>
      <c r="H750" s="215"/>
      <c r="I750" s="215"/>
      <c r="J750" s="215"/>
      <c r="K750" s="215"/>
      <c r="L750" s="215"/>
      <c r="M750" s="215"/>
      <c r="N750" s="215"/>
      <c r="O750" s="215"/>
      <c r="P750" s="215"/>
      <c r="Q750" s="215"/>
      <c r="R750" s="215"/>
      <c r="S750" s="215"/>
      <c r="T750" s="215"/>
      <c r="U750" s="215"/>
      <c r="V750" s="215"/>
      <c r="W750" s="215"/>
      <c r="X750" s="215"/>
      <c r="Y750" s="215"/>
      <c r="Z750" s="215"/>
    </row>
    <row r="751" spans="1:26" ht="15.75" thickBot="1">
      <c r="A751" s="215"/>
      <c r="B751" s="215"/>
      <c r="C751" s="215"/>
      <c r="D751" s="215"/>
      <c r="E751" s="215"/>
      <c r="F751" s="215"/>
      <c r="G751" s="215"/>
      <c r="H751" s="215"/>
      <c r="I751" s="215"/>
      <c r="J751" s="215"/>
      <c r="K751" s="215"/>
      <c r="L751" s="215"/>
      <c r="M751" s="215"/>
      <c r="N751" s="215"/>
      <c r="O751" s="215"/>
      <c r="P751" s="215"/>
      <c r="Q751" s="215"/>
      <c r="R751" s="215"/>
      <c r="S751" s="215"/>
      <c r="T751" s="215"/>
      <c r="U751" s="215"/>
      <c r="V751" s="215"/>
      <c r="W751" s="215"/>
      <c r="X751" s="215"/>
      <c r="Y751" s="215"/>
      <c r="Z751" s="215"/>
    </row>
    <row r="752" spans="1:26" ht="15.75" thickBot="1">
      <c r="A752" s="215"/>
      <c r="B752" s="215"/>
      <c r="C752" s="215"/>
      <c r="D752" s="215"/>
      <c r="E752" s="215"/>
      <c r="F752" s="215"/>
      <c r="G752" s="215"/>
      <c r="H752" s="215"/>
      <c r="I752" s="215"/>
      <c r="J752" s="215"/>
      <c r="K752" s="215"/>
      <c r="L752" s="215"/>
      <c r="M752" s="215"/>
      <c r="N752" s="215"/>
      <c r="O752" s="215"/>
      <c r="P752" s="215"/>
      <c r="Q752" s="215"/>
      <c r="R752" s="215"/>
      <c r="S752" s="215"/>
      <c r="T752" s="215"/>
      <c r="U752" s="215"/>
      <c r="V752" s="215"/>
      <c r="W752" s="215"/>
      <c r="X752" s="215"/>
      <c r="Y752" s="215"/>
      <c r="Z752" s="215"/>
    </row>
    <row r="753" spans="1:26" ht="15.75" thickBot="1">
      <c r="A753" s="215"/>
      <c r="B753" s="215"/>
      <c r="C753" s="215"/>
      <c r="D753" s="215"/>
      <c r="E753" s="215"/>
      <c r="F753" s="215"/>
      <c r="G753" s="215"/>
      <c r="H753" s="215"/>
      <c r="I753" s="215"/>
      <c r="J753" s="215"/>
      <c r="K753" s="215"/>
      <c r="L753" s="215"/>
      <c r="M753" s="215"/>
      <c r="N753" s="215"/>
      <c r="O753" s="215"/>
      <c r="P753" s="215"/>
      <c r="Q753" s="215"/>
      <c r="R753" s="215"/>
      <c r="S753" s="215"/>
      <c r="T753" s="215"/>
      <c r="U753" s="215"/>
      <c r="V753" s="215"/>
      <c r="W753" s="215"/>
      <c r="X753" s="215"/>
      <c r="Y753" s="215"/>
      <c r="Z753" s="215"/>
    </row>
    <row r="754" spans="1:26" ht="15.75" thickBot="1">
      <c r="A754" s="215"/>
      <c r="B754" s="215"/>
      <c r="C754" s="215"/>
      <c r="D754" s="215"/>
      <c r="E754" s="215"/>
      <c r="F754" s="215"/>
      <c r="G754" s="215"/>
      <c r="H754" s="215"/>
      <c r="I754" s="215"/>
      <c r="J754" s="215"/>
      <c r="K754" s="215"/>
      <c r="L754" s="215"/>
      <c r="M754" s="215"/>
      <c r="N754" s="215"/>
      <c r="O754" s="215"/>
      <c r="P754" s="215"/>
      <c r="Q754" s="215"/>
      <c r="R754" s="215"/>
      <c r="S754" s="215"/>
      <c r="T754" s="215"/>
      <c r="U754" s="215"/>
      <c r="V754" s="215"/>
      <c r="W754" s="215"/>
      <c r="X754" s="215"/>
      <c r="Y754" s="215"/>
      <c r="Z754" s="215"/>
    </row>
    <row r="755" spans="1:26" ht="15.75" thickBot="1">
      <c r="A755" s="215"/>
      <c r="B755" s="215"/>
      <c r="C755" s="215"/>
      <c r="D755" s="215"/>
      <c r="E755" s="215"/>
      <c r="F755" s="215"/>
      <c r="G755" s="215"/>
      <c r="H755" s="215"/>
      <c r="I755" s="215"/>
      <c r="J755" s="215"/>
      <c r="K755" s="215"/>
      <c r="L755" s="215"/>
      <c r="M755" s="215"/>
      <c r="N755" s="215"/>
      <c r="O755" s="215"/>
      <c r="P755" s="215"/>
      <c r="Q755" s="215"/>
      <c r="R755" s="215"/>
      <c r="S755" s="215"/>
      <c r="T755" s="215"/>
      <c r="U755" s="215"/>
      <c r="V755" s="215"/>
      <c r="W755" s="215"/>
      <c r="X755" s="215"/>
      <c r="Y755" s="215"/>
      <c r="Z755" s="215"/>
    </row>
    <row r="756" spans="1:26" ht="15.75" thickBot="1">
      <c r="A756" s="215"/>
      <c r="B756" s="215"/>
      <c r="C756" s="215"/>
      <c r="D756" s="215"/>
      <c r="E756" s="215"/>
      <c r="F756" s="215"/>
      <c r="G756" s="215"/>
      <c r="H756" s="215"/>
      <c r="I756" s="215"/>
      <c r="J756" s="215"/>
      <c r="K756" s="215"/>
      <c r="L756" s="215"/>
      <c r="M756" s="215"/>
      <c r="N756" s="215"/>
      <c r="O756" s="215"/>
      <c r="P756" s="215"/>
      <c r="Q756" s="215"/>
      <c r="R756" s="215"/>
      <c r="S756" s="215"/>
      <c r="T756" s="215"/>
      <c r="U756" s="215"/>
      <c r="V756" s="215"/>
      <c r="W756" s="215"/>
      <c r="X756" s="215"/>
      <c r="Y756" s="215"/>
      <c r="Z756" s="215"/>
    </row>
    <row r="757" spans="1:26" ht="15.75" thickBot="1">
      <c r="A757" s="215"/>
      <c r="B757" s="215"/>
      <c r="C757" s="215"/>
      <c r="D757" s="215"/>
      <c r="E757" s="215"/>
      <c r="F757" s="215"/>
      <c r="G757" s="215"/>
      <c r="H757" s="215"/>
      <c r="I757" s="215"/>
      <c r="J757" s="215"/>
      <c r="K757" s="215"/>
      <c r="L757" s="215"/>
      <c r="M757" s="215"/>
      <c r="N757" s="215"/>
      <c r="O757" s="215"/>
      <c r="P757" s="215"/>
      <c r="Q757" s="215"/>
      <c r="R757" s="215"/>
      <c r="S757" s="215"/>
      <c r="T757" s="215"/>
      <c r="U757" s="215"/>
      <c r="V757" s="215"/>
      <c r="W757" s="215"/>
      <c r="X757" s="215"/>
      <c r="Y757" s="215"/>
      <c r="Z757" s="215"/>
    </row>
    <row r="758" spans="1:26" ht="15.75" thickBot="1">
      <c r="A758" s="215"/>
      <c r="B758" s="215"/>
      <c r="C758" s="215"/>
      <c r="D758" s="215"/>
      <c r="E758" s="215"/>
      <c r="F758" s="215"/>
      <c r="G758" s="215"/>
      <c r="H758" s="215"/>
      <c r="I758" s="215"/>
      <c r="J758" s="215"/>
      <c r="K758" s="215"/>
      <c r="L758" s="215"/>
      <c r="M758" s="215"/>
      <c r="N758" s="215"/>
      <c r="O758" s="215"/>
      <c r="P758" s="215"/>
      <c r="Q758" s="215"/>
      <c r="R758" s="215"/>
      <c r="S758" s="215"/>
      <c r="T758" s="215"/>
      <c r="U758" s="215"/>
      <c r="V758" s="215"/>
      <c r="W758" s="215"/>
      <c r="X758" s="215"/>
      <c r="Y758" s="215"/>
      <c r="Z758" s="215"/>
    </row>
    <row r="759" spans="1:26" ht="15.75" thickBot="1">
      <c r="A759" s="215"/>
      <c r="B759" s="215"/>
      <c r="C759" s="215"/>
      <c r="D759" s="215"/>
      <c r="E759" s="215"/>
      <c r="F759" s="215"/>
      <c r="G759" s="215"/>
      <c r="H759" s="215"/>
      <c r="I759" s="215"/>
      <c r="J759" s="215"/>
      <c r="K759" s="215"/>
      <c r="L759" s="215"/>
      <c r="M759" s="215"/>
      <c r="N759" s="215"/>
      <c r="O759" s="215"/>
      <c r="P759" s="215"/>
      <c r="Q759" s="215"/>
      <c r="R759" s="215"/>
      <c r="S759" s="215"/>
      <c r="T759" s="215"/>
      <c r="U759" s="215"/>
      <c r="V759" s="215"/>
      <c r="W759" s="215"/>
      <c r="X759" s="215"/>
      <c r="Y759" s="215"/>
      <c r="Z759" s="215"/>
    </row>
    <row r="760" spans="1:26" ht="15.75" thickBot="1">
      <c r="A760" s="215"/>
      <c r="B760" s="215"/>
      <c r="C760" s="215"/>
      <c r="D760" s="215"/>
      <c r="E760" s="215"/>
      <c r="F760" s="215"/>
      <c r="G760" s="215"/>
      <c r="H760" s="215"/>
      <c r="I760" s="215"/>
      <c r="J760" s="215"/>
      <c r="K760" s="215"/>
      <c r="L760" s="215"/>
      <c r="M760" s="215"/>
      <c r="N760" s="215"/>
      <c r="O760" s="215"/>
      <c r="P760" s="215"/>
      <c r="Q760" s="215"/>
      <c r="R760" s="215"/>
      <c r="S760" s="215"/>
      <c r="T760" s="215"/>
      <c r="U760" s="215"/>
      <c r="V760" s="215"/>
      <c r="W760" s="215"/>
      <c r="X760" s="215"/>
      <c r="Y760" s="215"/>
      <c r="Z760" s="215"/>
    </row>
    <row r="761" spans="1:26" ht="15.75" thickBot="1">
      <c r="A761" s="215"/>
      <c r="B761" s="215"/>
      <c r="C761" s="215"/>
      <c r="D761" s="215"/>
      <c r="E761" s="215"/>
      <c r="F761" s="215"/>
      <c r="G761" s="215"/>
      <c r="H761" s="215"/>
      <c r="I761" s="215"/>
      <c r="J761" s="215"/>
      <c r="K761" s="215"/>
      <c r="L761" s="215"/>
      <c r="M761" s="215"/>
      <c r="N761" s="215"/>
      <c r="O761" s="215"/>
      <c r="P761" s="215"/>
      <c r="Q761" s="215"/>
      <c r="R761" s="215"/>
      <c r="S761" s="215"/>
      <c r="T761" s="215"/>
      <c r="U761" s="215"/>
      <c r="V761" s="215"/>
      <c r="W761" s="215"/>
      <c r="X761" s="215"/>
      <c r="Y761" s="215"/>
      <c r="Z761" s="215"/>
    </row>
    <row r="762" spans="1:26" ht="15.75" thickBot="1">
      <c r="A762" s="215"/>
      <c r="B762" s="215"/>
      <c r="C762" s="215"/>
      <c r="D762" s="215"/>
      <c r="E762" s="215"/>
      <c r="F762" s="215"/>
      <c r="G762" s="215"/>
      <c r="H762" s="215"/>
      <c r="I762" s="215"/>
      <c r="J762" s="215"/>
      <c r="K762" s="215"/>
      <c r="L762" s="215"/>
      <c r="M762" s="215"/>
      <c r="N762" s="215"/>
      <c r="O762" s="215"/>
      <c r="P762" s="215"/>
      <c r="Q762" s="215"/>
      <c r="R762" s="215"/>
      <c r="S762" s="215"/>
      <c r="T762" s="215"/>
      <c r="U762" s="215"/>
      <c r="V762" s="215"/>
      <c r="W762" s="215"/>
      <c r="X762" s="215"/>
      <c r="Y762" s="215"/>
      <c r="Z762" s="215"/>
    </row>
    <row r="763" spans="1:26" ht="15.75" thickBot="1">
      <c r="A763" s="215"/>
      <c r="B763" s="215"/>
      <c r="C763" s="215"/>
      <c r="D763" s="215"/>
      <c r="E763" s="215"/>
      <c r="F763" s="215"/>
      <c r="G763" s="215"/>
      <c r="H763" s="215"/>
      <c r="I763" s="215"/>
      <c r="J763" s="215"/>
      <c r="K763" s="215"/>
      <c r="L763" s="215"/>
      <c r="M763" s="215"/>
      <c r="N763" s="215"/>
      <c r="O763" s="215"/>
      <c r="P763" s="215"/>
      <c r="Q763" s="215"/>
      <c r="R763" s="215"/>
      <c r="S763" s="215"/>
      <c r="T763" s="215"/>
      <c r="U763" s="215"/>
      <c r="V763" s="215"/>
      <c r="W763" s="215"/>
      <c r="X763" s="215"/>
      <c r="Y763" s="215"/>
      <c r="Z763" s="215"/>
    </row>
    <row r="764" spans="1:26" ht="15.75" thickBot="1">
      <c r="A764" s="215"/>
      <c r="B764" s="215"/>
      <c r="C764" s="215"/>
      <c r="D764" s="215"/>
      <c r="E764" s="215"/>
      <c r="F764" s="215"/>
      <c r="G764" s="215"/>
      <c r="H764" s="215"/>
      <c r="I764" s="215"/>
      <c r="J764" s="215"/>
      <c r="K764" s="215"/>
      <c r="L764" s="215"/>
      <c r="M764" s="215"/>
      <c r="N764" s="215"/>
      <c r="O764" s="215"/>
      <c r="P764" s="215"/>
      <c r="Q764" s="215"/>
      <c r="R764" s="215"/>
      <c r="S764" s="215"/>
      <c r="T764" s="215"/>
      <c r="U764" s="215"/>
      <c r="V764" s="215"/>
      <c r="W764" s="215"/>
      <c r="X764" s="215"/>
      <c r="Y764" s="215"/>
      <c r="Z764" s="215"/>
    </row>
    <row r="765" spans="1:26" ht="15.75" thickBot="1">
      <c r="A765" s="215"/>
      <c r="B765" s="215"/>
      <c r="C765" s="215"/>
      <c r="D765" s="215"/>
      <c r="E765" s="215"/>
      <c r="F765" s="215"/>
      <c r="G765" s="215"/>
      <c r="H765" s="215"/>
      <c r="I765" s="215"/>
      <c r="J765" s="215"/>
      <c r="K765" s="215"/>
      <c r="L765" s="215"/>
      <c r="M765" s="215"/>
      <c r="N765" s="215"/>
      <c r="O765" s="215"/>
      <c r="P765" s="215"/>
      <c r="Q765" s="215"/>
      <c r="R765" s="215"/>
      <c r="S765" s="215"/>
      <c r="T765" s="215"/>
      <c r="U765" s="215"/>
      <c r="V765" s="215"/>
      <c r="W765" s="215"/>
      <c r="X765" s="215"/>
      <c r="Y765" s="215"/>
      <c r="Z765" s="215"/>
    </row>
    <row r="766" spans="1:26" ht="15.75" thickBot="1">
      <c r="A766" s="215"/>
      <c r="B766" s="215"/>
      <c r="C766" s="215"/>
      <c r="D766" s="215"/>
      <c r="E766" s="215"/>
      <c r="F766" s="215"/>
      <c r="G766" s="215"/>
      <c r="H766" s="215"/>
      <c r="I766" s="215"/>
      <c r="J766" s="215"/>
      <c r="K766" s="215"/>
      <c r="L766" s="215"/>
      <c r="M766" s="215"/>
      <c r="N766" s="215"/>
      <c r="O766" s="215"/>
      <c r="P766" s="215"/>
      <c r="Q766" s="215"/>
      <c r="R766" s="215"/>
      <c r="S766" s="215"/>
      <c r="T766" s="215"/>
      <c r="U766" s="215"/>
      <c r="V766" s="215"/>
      <c r="W766" s="215"/>
      <c r="X766" s="215"/>
      <c r="Y766" s="215"/>
      <c r="Z766" s="215"/>
    </row>
    <row r="767" spans="1:26" ht="15.75" thickBot="1">
      <c r="A767" s="215"/>
      <c r="B767" s="215"/>
      <c r="C767" s="215"/>
      <c r="D767" s="215"/>
      <c r="E767" s="215"/>
      <c r="F767" s="215"/>
      <c r="G767" s="215"/>
      <c r="H767" s="215"/>
      <c r="I767" s="215"/>
      <c r="J767" s="215"/>
      <c r="K767" s="215"/>
      <c r="L767" s="215"/>
      <c r="M767" s="215"/>
      <c r="N767" s="215"/>
      <c r="O767" s="215"/>
      <c r="P767" s="215"/>
      <c r="Q767" s="215"/>
      <c r="R767" s="215"/>
      <c r="S767" s="215"/>
      <c r="T767" s="215"/>
      <c r="U767" s="215"/>
      <c r="V767" s="215"/>
      <c r="W767" s="215"/>
      <c r="X767" s="215"/>
      <c r="Y767" s="215"/>
      <c r="Z767" s="215"/>
    </row>
    <row r="768" spans="1:26" ht="15.75" thickBot="1">
      <c r="A768" s="215"/>
      <c r="B768" s="215"/>
      <c r="C768" s="215"/>
      <c r="D768" s="215"/>
      <c r="E768" s="215"/>
      <c r="F768" s="215"/>
      <c r="G768" s="215"/>
      <c r="H768" s="215"/>
      <c r="I768" s="215"/>
      <c r="J768" s="215"/>
      <c r="K768" s="215"/>
      <c r="L768" s="215"/>
      <c r="M768" s="215"/>
      <c r="N768" s="215"/>
      <c r="O768" s="215"/>
      <c r="P768" s="215"/>
      <c r="Q768" s="215"/>
      <c r="R768" s="215"/>
      <c r="S768" s="215"/>
      <c r="T768" s="215"/>
      <c r="U768" s="215"/>
      <c r="V768" s="215"/>
      <c r="W768" s="215"/>
      <c r="X768" s="215"/>
      <c r="Y768" s="215"/>
      <c r="Z768" s="215"/>
    </row>
    <row r="769" spans="1:26" ht="15.75" thickBot="1">
      <c r="A769" s="215"/>
      <c r="B769" s="215"/>
      <c r="C769" s="215"/>
      <c r="D769" s="215"/>
      <c r="E769" s="215"/>
      <c r="F769" s="215"/>
      <c r="G769" s="215"/>
      <c r="H769" s="215"/>
      <c r="I769" s="215"/>
      <c r="J769" s="215"/>
      <c r="K769" s="215"/>
      <c r="L769" s="215"/>
      <c r="M769" s="215"/>
      <c r="N769" s="215"/>
      <c r="O769" s="215"/>
      <c r="P769" s="215"/>
      <c r="Q769" s="215"/>
      <c r="R769" s="215"/>
      <c r="S769" s="215"/>
      <c r="T769" s="215"/>
      <c r="U769" s="215"/>
      <c r="V769" s="215"/>
      <c r="W769" s="215"/>
      <c r="X769" s="215"/>
      <c r="Y769" s="215"/>
      <c r="Z769" s="215"/>
    </row>
    <row r="770" spans="1:26" ht="15.75" thickBot="1">
      <c r="A770" s="215"/>
      <c r="B770" s="215"/>
      <c r="C770" s="215"/>
      <c r="D770" s="215"/>
      <c r="E770" s="215"/>
      <c r="F770" s="215"/>
      <c r="G770" s="215"/>
      <c r="H770" s="215"/>
      <c r="I770" s="215"/>
      <c r="J770" s="215"/>
      <c r="K770" s="215"/>
      <c r="L770" s="215"/>
      <c r="M770" s="215"/>
      <c r="N770" s="215"/>
      <c r="O770" s="215"/>
      <c r="P770" s="215"/>
      <c r="Q770" s="215"/>
      <c r="R770" s="215"/>
      <c r="S770" s="215"/>
      <c r="T770" s="215"/>
      <c r="U770" s="215"/>
      <c r="V770" s="215"/>
      <c r="W770" s="215"/>
      <c r="X770" s="215"/>
      <c r="Y770" s="215"/>
      <c r="Z770" s="215"/>
    </row>
    <row r="771" spans="1:26" ht="15.75" thickBot="1">
      <c r="A771" s="215"/>
      <c r="B771" s="215"/>
      <c r="C771" s="215"/>
      <c r="D771" s="215"/>
      <c r="E771" s="215"/>
      <c r="F771" s="215"/>
      <c r="G771" s="215"/>
      <c r="H771" s="215"/>
      <c r="I771" s="215"/>
      <c r="J771" s="215"/>
      <c r="K771" s="215"/>
      <c r="L771" s="215"/>
      <c r="M771" s="215"/>
      <c r="N771" s="215"/>
      <c r="O771" s="215"/>
      <c r="P771" s="215"/>
      <c r="Q771" s="215"/>
      <c r="R771" s="215"/>
      <c r="S771" s="215"/>
      <c r="T771" s="215"/>
      <c r="U771" s="215"/>
      <c r="V771" s="215"/>
      <c r="W771" s="215"/>
      <c r="X771" s="215"/>
      <c r="Y771" s="215"/>
      <c r="Z771" s="215"/>
    </row>
    <row r="772" spans="1:26" ht="15.75" thickBot="1">
      <c r="A772" s="215"/>
      <c r="B772" s="215"/>
      <c r="C772" s="215"/>
      <c r="D772" s="215"/>
      <c r="E772" s="215"/>
      <c r="F772" s="215"/>
      <c r="G772" s="215"/>
      <c r="H772" s="215"/>
      <c r="I772" s="215"/>
      <c r="J772" s="215"/>
      <c r="K772" s="215"/>
      <c r="L772" s="215"/>
      <c r="M772" s="215"/>
      <c r="N772" s="215"/>
      <c r="O772" s="215"/>
      <c r="P772" s="215"/>
      <c r="Q772" s="215"/>
      <c r="R772" s="215"/>
      <c r="S772" s="215"/>
      <c r="T772" s="215"/>
      <c r="U772" s="215"/>
      <c r="V772" s="215"/>
      <c r="W772" s="215"/>
      <c r="X772" s="215"/>
      <c r="Y772" s="215"/>
      <c r="Z772" s="215"/>
    </row>
    <row r="773" spans="1:26" ht="15.75" thickBot="1">
      <c r="A773" s="215"/>
      <c r="B773" s="215"/>
      <c r="C773" s="215"/>
      <c r="D773" s="215"/>
      <c r="E773" s="215"/>
      <c r="F773" s="215"/>
      <c r="G773" s="215"/>
      <c r="H773" s="215"/>
      <c r="I773" s="215"/>
      <c r="J773" s="215"/>
      <c r="K773" s="215"/>
      <c r="L773" s="215"/>
      <c r="M773" s="215"/>
      <c r="N773" s="215"/>
      <c r="O773" s="215"/>
      <c r="P773" s="215"/>
      <c r="Q773" s="215"/>
      <c r="R773" s="215"/>
      <c r="S773" s="215"/>
      <c r="T773" s="215"/>
      <c r="U773" s="215"/>
      <c r="V773" s="215"/>
      <c r="W773" s="215"/>
      <c r="X773" s="215"/>
      <c r="Y773" s="215"/>
      <c r="Z773" s="215"/>
    </row>
    <row r="774" spans="1:26" ht="15.75" thickBot="1">
      <c r="A774" s="215"/>
      <c r="B774" s="215"/>
      <c r="C774" s="215"/>
      <c r="D774" s="215"/>
      <c r="E774" s="215"/>
      <c r="F774" s="215"/>
      <c r="G774" s="215"/>
      <c r="H774" s="215"/>
      <c r="I774" s="215"/>
      <c r="J774" s="215"/>
      <c r="K774" s="215"/>
      <c r="L774" s="215"/>
      <c r="M774" s="215"/>
      <c r="N774" s="215"/>
      <c r="O774" s="215"/>
      <c r="P774" s="215"/>
      <c r="Q774" s="215"/>
      <c r="R774" s="215"/>
      <c r="S774" s="215"/>
      <c r="T774" s="215"/>
      <c r="U774" s="215"/>
      <c r="V774" s="215"/>
      <c r="W774" s="215"/>
      <c r="X774" s="215"/>
      <c r="Y774" s="215"/>
      <c r="Z774" s="215"/>
    </row>
    <row r="775" spans="1:26" ht="15.75" thickBot="1">
      <c r="A775" s="215"/>
      <c r="B775" s="215"/>
      <c r="C775" s="215"/>
      <c r="D775" s="215"/>
      <c r="E775" s="215"/>
      <c r="F775" s="215"/>
      <c r="G775" s="215"/>
      <c r="H775" s="215"/>
      <c r="I775" s="215"/>
      <c r="J775" s="215"/>
      <c r="K775" s="215"/>
      <c r="L775" s="215"/>
      <c r="M775" s="215"/>
      <c r="N775" s="215"/>
      <c r="O775" s="215"/>
      <c r="P775" s="215"/>
      <c r="Q775" s="215"/>
      <c r="R775" s="215"/>
      <c r="S775" s="215"/>
      <c r="T775" s="215"/>
      <c r="U775" s="215"/>
      <c r="V775" s="215"/>
      <c r="W775" s="215"/>
      <c r="X775" s="215"/>
      <c r="Y775" s="215"/>
      <c r="Z775" s="215"/>
    </row>
    <row r="776" spans="1:26" ht="15.75" thickBot="1">
      <c r="A776" s="215"/>
      <c r="B776" s="215"/>
      <c r="C776" s="215"/>
      <c r="D776" s="215"/>
      <c r="E776" s="215"/>
      <c r="F776" s="215"/>
      <c r="G776" s="215"/>
      <c r="H776" s="215"/>
      <c r="I776" s="215"/>
      <c r="J776" s="215"/>
      <c r="K776" s="215"/>
      <c r="L776" s="215"/>
      <c r="M776" s="215"/>
      <c r="N776" s="215"/>
      <c r="O776" s="215"/>
      <c r="P776" s="215"/>
      <c r="Q776" s="215"/>
      <c r="R776" s="215"/>
      <c r="S776" s="215"/>
      <c r="T776" s="215"/>
      <c r="U776" s="215"/>
      <c r="V776" s="215"/>
      <c r="W776" s="215"/>
      <c r="X776" s="215"/>
      <c r="Y776" s="215"/>
      <c r="Z776" s="215"/>
    </row>
    <row r="777" spans="1:26" ht="15.75" thickBot="1">
      <c r="A777" s="215"/>
      <c r="B777" s="215"/>
      <c r="C777" s="215"/>
      <c r="D777" s="215"/>
      <c r="E777" s="215"/>
      <c r="F777" s="215"/>
      <c r="G777" s="215"/>
      <c r="H777" s="215"/>
      <c r="I777" s="215"/>
      <c r="J777" s="215"/>
      <c r="K777" s="215"/>
      <c r="L777" s="215"/>
      <c r="M777" s="215"/>
      <c r="N777" s="215"/>
      <c r="O777" s="215"/>
      <c r="P777" s="215"/>
      <c r="Q777" s="215"/>
      <c r="R777" s="215"/>
      <c r="S777" s="215"/>
      <c r="T777" s="215"/>
      <c r="U777" s="215"/>
      <c r="V777" s="215"/>
      <c r="W777" s="215"/>
      <c r="X777" s="215"/>
      <c r="Y777" s="215"/>
      <c r="Z777" s="215"/>
    </row>
    <row r="778" spans="1:26" ht="15.75" thickBot="1">
      <c r="A778" s="215"/>
      <c r="B778" s="215"/>
      <c r="C778" s="215"/>
      <c r="D778" s="215"/>
      <c r="E778" s="215"/>
      <c r="F778" s="215"/>
      <c r="G778" s="215"/>
      <c r="H778" s="215"/>
      <c r="I778" s="215"/>
      <c r="J778" s="215"/>
      <c r="K778" s="215"/>
      <c r="L778" s="215"/>
      <c r="M778" s="215"/>
      <c r="N778" s="215"/>
      <c r="O778" s="215"/>
      <c r="P778" s="215"/>
      <c r="Q778" s="215"/>
      <c r="R778" s="215"/>
      <c r="S778" s="215"/>
      <c r="T778" s="215"/>
      <c r="U778" s="215"/>
      <c r="V778" s="215"/>
      <c r="W778" s="215"/>
      <c r="X778" s="215"/>
      <c r="Y778" s="215"/>
      <c r="Z778" s="215"/>
    </row>
    <row r="779" spans="1:26" ht="15.75" thickBot="1">
      <c r="A779" s="215"/>
      <c r="B779" s="215"/>
      <c r="C779" s="215"/>
      <c r="D779" s="215"/>
      <c r="E779" s="215"/>
      <c r="F779" s="215"/>
      <c r="G779" s="215"/>
      <c r="H779" s="215"/>
      <c r="I779" s="215"/>
      <c r="J779" s="215"/>
      <c r="K779" s="215"/>
      <c r="L779" s="215"/>
      <c r="M779" s="215"/>
      <c r="N779" s="215"/>
      <c r="O779" s="215"/>
      <c r="P779" s="215"/>
      <c r="Q779" s="215"/>
      <c r="R779" s="215"/>
      <c r="S779" s="215"/>
      <c r="T779" s="215"/>
      <c r="U779" s="215"/>
      <c r="V779" s="215"/>
      <c r="W779" s="215"/>
      <c r="X779" s="215"/>
      <c r="Y779" s="215"/>
      <c r="Z779" s="215"/>
    </row>
    <row r="780" spans="1:26" ht="15.75" thickBot="1">
      <c r="A780" s="215"/>
      <c r="B780" s="215"/>
      <c r="C780" s="215"/>
      <c r="D780" s="215"/>
      <c r="E780" s="215"/>
      <c r="F780" s="215"/>
      <c r="G780" s="215"/>
      <c r="H780" s="215"/>
      <c r="I780" s="215"/>
      <c r="J780" s="215"/>
      <c r="K780" s="215"/>
      <c r="L780" s="215"/>
      <c r="M780" s="215"/>
      <c r="N780" s="215"/>
      <c r="O780" s="215"/>
      <c r="P780" s="215"/>
      <c r="Q780" s="215"/>
      <c r="R780" s="215"/>
      <c r="S780" s="215"/>
      <c r="T780" s="215"/>
      <c r="U780" s="215"/>
      <c r="V780" s="215"/>
      <c r="W780" s="215"/>
      <c r="X780" s="215"/>
      <c r="Y780" s="215"/>
      <c r="Z780" s="215"/>
    </row>
    <row r="781" spans="1:26" ht="15.75" thickBot="1">
      <c r="A781" s="215"/>
      <c r="B781" s="215"/>
      <c r="C781" s="215"/>
      <c r="D781" s="215"/>
      <c r="E781" s="215"/>
      <c r="F781" s="215"/>
      <c r="G781" s="215"/>
      <c r="H781" s="215"/>
      <c r="I781" s="215"/>
      <c r="J781" s="215"/>
      <c r="K781" s="215"/>
      <c r="L781" s="215"/>
      <c r="M781" s="215"/>
      <c r="N781" s="215"/>
      <c r="O781" s="215"/>
      <c r="P781" s="215"/>
      <c r="Q781" s="215"/>
      <c r="R781" s="215"/>
      <c r="S781" s="215"/>
      <c r="T781" s="215"/>
      <c r="U781" s="215"/>
      <c r="V781" s="215"/>
      <c r="W781" s="215"/>
      <c r="X781" s="215"/>
      <c r="Y781" s="215"/>
      <c r="Z781" s="215"/>
    </row>
    <row r="782" spans="1:26" ht="15.75" thickBot="1">
      <c r="A782" s="215"/>
      <c r="B782" s="215"/>
      <c r="C782" s="215"/>
      <c r="D782" s="215"/>
      <c r="E782" s="215"/>
      <c r="F782" s="215"/>
      <c r="G782" s="215"/>
      <c r="H782" s="215"/>
      <c r="I782" s="215"/>
      <c r="J782" s="215"/>
      <c r="K782" s="215"/>
      <c r="L782" s="215"/>
      <c r="M782" s="215"/>
      <c r="N782" s="215"/>
      <c r="O782" s="215"/>
      <c r="P782" s="215"/>
      <c r="Q782" s="215"/>
      <c r="R782" s="215"/>
      <c r="S782" s="215"/>
      <c r="T782" s="215"/>
      <c r="U782" s="215"/>
      <c r="V782" s="215"/>
      <c r="W782" s="215"/>
      <c r="X782" s="215"/>
      <c r="Y782" s="215"/>
      <c r="Z782" s="215"/>
    </row>
    <row r="783" spans="1:26" ht="15.75" thickBot="1">
      <c r="A783" s="215"/>
      <c r="B783" s="215"/>
      <c r="C783" s="215"/>
      <c r="D783" s="215"/>
      <c r="E783" s="215"/>
      <c r="F783" s="215"/>
      <c r="G783" s="215"/>
      <c r="H783" s="215"/>
      <c r="I783" s="215"/>
      <c r="J783" s="215"/>
      <c r="K783" s="215"/>
      <c r="L783" s="215"/>
      <c r="M783" s="215"/>
      <c r="N783" s="215"/>
      <c r="O783" s="215"/>
      <c r="P783" s="215"/>
      <c r="Q783" s="215"/>
      <c r="R783" s="215"/>
      <c r="S783" s="215"/>
      <c r="T783" s="215"/>
      <c r="U783" s="215"/>
      <c r="V783" s="215"/>
      <c r="W783" s="215"/>
      <c r="X783" s="215"/>
      <c r="Y783" s="215"/>
      <c r="Z783" s="215"/>
    </row>
    <row r="784" spans="1:26" ht="15.75" thickBot="1">
      <c r="A784" s="215"/>
      <c r="B784" s="215"/>
      <c r="C784" s="215"/>
      <c r="D784" s="215"/>
      <c r="E784" s="215"/>
      <c r="F784" s="215"/>
      <c r="G784" s="215"/>
      <c r="H784" s="215"/>
      <c r="I784" s="215"/>
      <c r="J784" s="215"/>
      <c r="K784" s="215"/>
      <c r="L784" s="215"/>
      <c r="M784" s="215"/>
      <c r="N784" s="215"/>
      <c r="O784" s="215"/>
      <c r="P784" s="215"/>
      <c r="Q784" s="215"/>
      <c r="R784" s="215"/>
      <c r="S784" s="215"/>
      <c r="T784" s="215"/>
      <c r="U784" s="215"/>
      <c r="V784" s="215"/>
      <c r="W784" s="215"/>
      <c r="X784" s="215"/>
      <c r="Y784" s="215"/>
      <c r="Z784" s="215"/>
    </row>
    <row r="785" spans="1:26" ht="15.75" thickBot="1">
      <c r="A785" s="215"/>
      <c r="B785" s="215"/>
      <c r="C785" s="215"/>
      <c r="D785" s="215"/>
      <c r="E785" s="215"/>
      <c r="F785" s="215"/>
      <c r="G785" s="215"/>
      <c r="H785" s="215"/>
      <c r="I785" s="215"/>
      <c r="J785" s="215"/>
      <c r="K785" s="215"/>
      <c r="L785" s="215"/>
      <c r="M785" s="215"/>
      <c r="N785" s="215"/>
      <c r="O785" s="215"/>
      <c r="P785" s="215"/>
      <c r="Q785" s="215"/>
      <c r="R785" s="215"/>
      <c r="S785" s="215"/>
      <c r="T785" s="215"/>
      <c r="U785" s="215"/>
      <c r="V785" s="215"/>
      <c r="W785" s="215"/>
      <c r="X785" s="215"/>
      <c r="Y785" s="215"/>
      <c r="Z785" s="215"/>
    </row>
    <row r="786" spans="1:26" ht="15.75" thickBot="1">
      <c r="A786" s="215"/>
      <c r="B786" s="215"/>
      <c r="C786" s="215"/>
      <c r="D786" s="215"/>
      <c r="E786" s="215"/>
      <c r="F786" s="215"/>
      <c r="G786" s="215"/>
      <c r="H786" s="215"/>
      <c r="I786" s="215"/>
      <c r="J786" s="215"/>
      <c r="K786" s="215"/>
      <c r="L786" s="215"/>
      <c r="M786" s="215"/>
      <c r="N786" s="215"/>
      <c r="O786" s="215"/>
      <c r="P786" s="215"/>
      <c r="Q786" s="215"/>
      <c r="R786" s="215"/>
      <c r="S786" s="215"/>
      <c r="T786" s="215"/>
      <c r="U786" s="215"/>
      <c r="V786" s="215"/>
      <c r="W786" s="215"/>
      <c r="X786" s="215"/>
      <c r="Y786" s="215"/>
      <c r="Z786" s="215"/>
    </row>
    <row r="787" spans="1:26" ht="15.75" thickBot="1">
      <c r="A787" s="215"/>
      <c r="B787" s="215"/>
      <c r="C787" s="215"/>
      <c r="D787" s="215"/>
      <c r="E787" s="215"/>
      <c r="F787" s="215"/>
      <c r="G787" s="215"/>
      <c r="H787" s="215"/>
      <c r="I787" s="215"/>
      <c r="J787" s="215"/>
      <c r="K787" s="215"/>
      <c r="L787" s="215"/>
      <c r="M787" s="215"/>
      <c r="N787" s="215"/>
      <c r="O787" s="215"/>
      <c r="P787" s="215"/>
      <c r="Q787" s="215"/>
      <c r="R787" s="215"/>
      <c r="S787" s="215"/>
      <c r="T787" s="215"/>
      <c r="U787" s="215"/>
      <c r="V787" s="215"/>
      <c r="W787" s="215"/>
      <c r="X787" s="215"/>
      <c r="Y787" s="215"/>
      <c r="Z787" s="215"/>
    </row>
    <row r="788" spans="1:26" ht="15.75" thickBot="1">
      <c r="A788" s="215"/>
      <c r="B788" s="215"/>
      <c r="C788" s="215"/>
      <c r="D788" s="215"/>
      <c r="E788" s="215"/>
      <c r="F788" s="215"/>
      <c r="G788" s="215"/>
      <c r="H788" s="215"/>
      <c r="I788" s="215"/>
      <c r="J788" s="215"/>
      <c r="K788" s="215"/>
      <c r="L788" s="215"/>
      <c r="M788" s="215"/>
      <c r="N788" s="215"/>
      <c r="O788" s="215"/>
      <c r="P788" s="215"/>
      <c r="Q788" s="215"/>
      <c r="R788" s="215"/>
      <c r="S788" s="215"/>
      <c r="T788" s="215"/>
      <c r="U788" s="215"/>
      <c r="V788" s="215"/>
      <c r="W788" s="215"/>
      <c r="X788" s="215"/>
      <c r="Y788" s="215"/>
      <c r="Z788" s="215"/>
    </row>
    <row r="789" spans="1:26" ht="15.75" thickBot="1">
      <c r="A789" s="215"/>
      <c r="B789" s="215"/>
      <c r="C789" s="215"/>
      <c r="D789" s="215"/>
      <c r="E789" s="215"/>
      <c r="F789" s="215"/>
      <c r="G789" s="215"/>
      <c r="H789" s="215"/>
      <c r="I789" s="215"/>
      <c r="J789" s="215"/>
      <c r="K789" s="215"/>
      <c r="L789" s="215"/>
      <c r="M789" s="215"/>
      <c r="N789" s="215"/>
      <c r="O789" s="215"/>
      <c r="P789" s="215"/>
      <c r="Q789" s="215"/>
      <c r="R789" s="215"/>
      <c r="S789" s="215"/>
      <c r="T789" s="215"/>
      <c r="U789" s="215"/>
      <c r="V789" s="215"/>
      <c r="W789" s="215"/>
      <c r="X789" s="215"/>
      <c r="Y789" s="215"/>
      <c r="Z789" s="215"/>
    </row>
    <row r="790" spans="1:26" ht="15.75" thickBot="1">
      <c r="A790" s="215"/>
      <c r="B790" s="215"/>
      <c r="C790" s="215"/>
      <c r="D790" s="215"/>
      <c r="E790" s="215"/>
      <c r="F790" s="215"/>
      <c r="G790" s="215"/>
      <c r="H790" s="215"/>
      <c r="I790" s="215"/>
      <c r="J790" s="215"/>
      <c r="K790" s="215"/>
      <c r="L790" s="215"/>
      <c r="M790" s="215"/>
      <c r="N790" s="215"/>
      <c r="O790" s="215"/>
      <c r="P790" s="215"/>
      <c r="Q790" s="215"/>
      <c r="R790" s="215"/>
      <c r="S790" s="215"/>
      <c r="T790" s="215"/>
      <c r="U790" s="215"/>
      <c r="V790" s="215"/>
      <c r="W790" s="215"/>
      <c r="X790" s="215"/>
      <c r="Y790" s="215"/>
      <c r="Z790" s="215"/>
    </row>
    <row r="791" spans="1:26" ht="15.75" thickBot="1">
      <c r="A791" s="215"/>
      <c r="B791" s="215"/>
      <c r="C791" s="215"/>
      <c r="D791" s="215"/>
      <c r="E791" s="215"/>
      <c r="F791" s="215"/>
      <c r="G791" s="215"/>
      <c r="H791" s="215"/>
      <c r="I791" s="215"/>
      <c r="J791" s="215"/>
      <c r="K791" s="215"/>
      <c r="L791" s="215"/>
      <c r="M791" s="215"/>
      <c r="N791" s="215"/>
      <c r="O791" s="215"/>
      <c r="P791" s="215"/>
      <c r="Q791" s="215"/>
      <c r="R791" s="215"/>
      <c r="S791" s="215"/>
      <c r="T791" s="215"/>
      <c r="U791" s="215"/>
      <c r="V791" s="215"/>
      <c r="W791" s="215"/>
      <c r="X791" s="215"/>
      <c r="Y791" s="215"/>
      <c r="Z791" s="215"/>
    </row>
    <row r="792" spans="1:26" ht="15.75" thickBot="1">
      <c r="A792" s="215"/>
      <c r="B792" s="215"/>
      <c r="C792" s="215"/>
      <c r="D792" s="215"/>
      <c r="E792" s="215"/>
      <c r="F792" s="215"/>
      <c r="G792" s="215"/>
      <c r="H792" s="215"/>
      <c r="I792" s="215"/>
      <c r="J792" s="215"/>
      <c r="K792" s="215"/>
      <c r="L792" s="215"/>
      <c r="M792" s="215"/>
      <c r="N792" s="215"/>
      <c r="O792" s="215"/>
      <c r="P792" s="215"/>
      <c r="Q792" s="215"/>
      <c r="R792" s="215"/>
      <c r="S792" s="215"/>
      <c r="T792" s="215"/>
      <c r="U792" s="215"/>
      <c r="V792" s="215"/>
      <c r="W792" s="215"/>
      <c r="X792" s="215"/>
      <c r="Y792" s="215"/>
      <c r="Z792" s="215"/>
    </row>
    <row r="793" spans="1:26" ht="15.75" thickBot="1">
      <c r="A793" s="215"/>
      <c r="B793" s="215"/>
      <c r="C793" s="215"/>
      <c r="D793" s="215"/>
      <c r="E793" s="215"/>
      <c r="F793" s="215"/>
      <c r="G793" s="215"/>
      <c r="H793" s="215"/>
      <c r="I793" s="215"/>
      <c r="J793" s="215"/>
      <c r="K793" s="215"/>
      <c r="L793" s="215"/>
      <c r="M793" s="215"/>
      <c r="N793" s="215"/>
      <c r="O793" s="215"/>
      <c r="P793" s="215"/>
      <c r="Q793" s="215"/>
      <c r="R793" s="215"/>
      <c r="S793" s="215"/>
      <c r="T793" s="215"/>
      <c r="U793" s="215"/>
      <c r="V793" s="215"/>
      <c r="W793" s="215"/>
      <c r="X793" s="215"/>
      <c r="Y793" s="215"/>
      <c r="Z793" s="215"/>
    </row>
    <row r="794" spans="1:26" ht="15.75" thickBot="1">
      <c r="A794" s="215"/>
      <c r="B794" s="215"/>
      <c r="C794" s="215"/>
      <c r="D794" s="215"/>
      <c r="E794" s="215"/>
      <c r="F794" s="215"/>
      <c r="G794" s="215"/>
      <c r="H794" s="215"/>
      <c r="I794" s="215"/>
      <c r="J794" s="215"/>
      <c r="K794" s="215"/>
      <c r="L794" s="215"/>
      <c r="M794" s="215"/>
      <c r="N794" s="215"/>
      <c r="O794" s="215"/>
      <c r="P794" s="215"/>
      <c r="Q794" s="215"/>
      <c r="R794" s="215"/>
      <c r="S794" s="215"/>
      <c r="T794" s="215"/>
      <c r="U794" s="215"/>
      <c r="V794" s="215"/>
      <c r="W794" s="215"/>
      <c r="X794" s="215"/>
      <c r="Y794" s="215"/>
      <c r="Z794" s="215"/>
    </row>
    <row r="795" spans="1:26" ht="15.75" thickBot="1">
      <c r="A795" s="215"/>
      <c r="B795" s="215"/>
      <c r="C795" s="215"/>
      <c r="D795" s="215"/>
      <c r="E795" s="215"/>
      <c r="F795" s="215"/>
      <c r="G795" s="215"/>
      <c r="H795" s="215"/>
      <c r="I795" s="215"/>
      <c r="J795" s="215"/>
      <c r="K795" s="215"/>
      <c r="L795" s="215"/>
      <c r="M795" s="215"/>
      <c r="N795" s="215"/>
      <c r="O795" s="215"/>
      <c r="P795" s="215"/>
      <c r="Q795" s="215"/>
      <c r="R795" s="215"/>
      <c r="S795" s="215"/>
      <c r="T795" s="215"/>
      <c r="U795" s="215"/>
      <c r="V795" s="215"/>
      <c r="W795" s="215"/>
      <c r="X795" s="215"/>
      <c r="Y795" s="215"/>
      <c r="Z795" s="215"/>
    </row>
    <row r="796" spans="1:26" ht="15.75" thickBot="1">
      <c r="A796" s="215"/>
      <c r="B796" s="215"/>
      <c r="C796" s="215"/>
      <c r="D796" s="215"/>
      <c r="E796" s="215"/>
      <c r="F796" s="215"/>
      <c r="G796" s="215"/>
      <c r="H796" s="215"/>
      <c r="I796" s="215"/>
      <c r="J796" s="215"/>
      <c r="K796" s="215"/>
      <c r="L796" s="215"/>
      <c r="M796" s="215"/>
      <c r="N796" s="215"/>
      <c r="O796" s="215"/>
      <c r="P796" s="215"/>
      <c r="Q796" s="215"/>
      <c r="R796" s="215"/>
      <c r="S796" s="215"/>
      <c r="T796" s="215"/>
      <c r="U796" s="215"/>
      <c r="V796" s="215"/>
      <c r="W796" s="215"/>
      <c r="X796" s="215"/>
      <c r="Y796" s="215"/>
      <c r="Z796" s="215"/>
    </row>
    <row r="797" spans="1:26" ht="15.75" thickBot="1">
      <c r="A797" s="215"/>
      <c r="B797" s="215"/>
      <c r="C797" s="215"/>
      <c r="D797" s="215"/>
      <c r="E797" s="215"/>
      <c r="F797" s="215"/>
      <c r="G797" s="215"/>
      <c r="H797" s="215"/>
      <c r="I797" s="215"/>
      <c r="J797" s="215"/>
      <c r="K797" s="215"/>
      <c r="L797" s="215"/>
      <c r="M797" s="215"/>
      <c r="N797" s="215"/>
      <c r="O797" s="215"/>
      <c r="P797" s="215"/>
      <c r="Q797" s="215"/>
      <c r="R797" s="215"/>
      <c r="S797" s="215"/>
      <c r="T797" s="215"/>
      <c r="U797" s="215"/>
      <c r="V797" s="215"/>
      <c r="W797" s="215"/>
      <c r="X797" s="215"/>
      <c r="Y797" s="215"/>
      <c r="Z797" s="215"/>
    </row>
    <row r="798" spans="1:26" ht="15.75" thickBot="1">
      <c r="A798" s="215"/>
      <c r="B798" s="215"/>
      <c r="C798" s="215"/>
      <c r="D798" s="215"/>
      <c r="E798" s="215"/>
      <c r="F798" s="215"/>
      <c r="G798" s="215"/>
      <c r="H798" s="215"/>
      <c r="I798" s="215"/>
      <c r="J798" s="215"/>
      <c r="K798" s="215"/>
      <c r="L798" s="215"/>
      <c r="M798" s="215"/>
      <c r="N798" s="215"/>
      <c r="O798" s="215"/>
      <c r="P798" s="215"/>
      <c r="Q798" s="215"/>
      <c r="R798" s="215"/>
      <c r="S798" s="215"/>
      <c r="T798" s="215"/>
      <c r="U798" s="215"/>
      <c r="V798" s="215"/>
      <c r="W798" s="215"/>
      <c r="X798" s="215"/>
      <c r="Y798" s="215"/>
      <c r="Z798" s="215"/>
    </row>
    <row r="799" spans="1:26" ht="15.75" thickBot="1">
      <c r="A799" s="215"/>
      <c r="B799" s="215"/>
      <c r="C799" s="215"/>
      <c r="D799" s="215"/>
      <c r="E799" s="215"/>
      <c r="F799" s="215"/>
      <c r="G799" s="215"/>
      <c r="H799" s="215"/>
      <c r="I799" s="215"/>
      <c r="J799" s="215"/>
      <c r="K799" s="215"/>
      <c r="L799" s="215"/>
      <c r="M799" s="215"/>
      <c r="N799" s="215"/>
      <c r="O799" s="215"/>
      <c r="P799" s="215"/>
      <c r="Q799" s="215"/>
      <c r="R799" s="215"/>
      <c r="S799" s="215"/>
      <c r="T799" s="215"/>
      <c r="U799" s="215"/>
      <c r="V799" s="215"/>
      <c r="W799" s="215"/>
      <c r="X799" s="215"/>
      <c r="Y799" s="215"/>
      <c r="Z799" s="215"/>
    </row>
    <row r="800" spans="1:26" ht="15.75" thickBot="1">
      <c r="A800" s="215"/>
      <c r="B800" s="215"/>
      <c r="C800" s="215"/>
      <c r="D800" s="215"/>
      <c r="E800" s="215"/>
      <c r="F800" s="215"/>
      <c r="G800" s="215"/>
      <c r="H800" s="215"/>
      <c r="I800" s="215"/>
      <c r="J800" s="215"/>
      <c r="K800" s="215"/>
      <c r="L800" s="215"/>
      <c r="M800" s="215"/>
      <c r="N800" s="215"/>
      <c r="O800" s="215"/>
      <c r="P800" s="215"/>
      <c r="Q800" s="215"/>
      <c r="R800" s="215"/>
      <c r="S800" s="215"/>
      <c r="T800" s="215"/>
      <c r="U800" s="215"/>
      <c r="V800" s="215"/>
      <c r="W800" s="215"/>
      <c r="X800" s="215"/>
      <c r="Y800" s="215"/>
      <c r="Z800" s="215"/>
    </row>
    <row r="801" spans="1:26" ht="15.75" thickBot="1">
      <c r="A801" s="215"/>
      <c r="B801" s="215"/>
      <c r="C801" s="215"/>
      <c r="D801" s="215"/>
      <c r="E801" s="215"/>
      <c r="F801" s="215"/>
      <c r="G801" s="215"/>
      <c r="H801" s="215"/>
      <c r="I801" s="215"/>
      <c r="J801" s="215"/>
      <c r="K801" s="215"/>
      <c r="L801" s="215"/>
      <c r="M801" s="215"/>
      <c r="N801" s="215"/>
      <c r="O801" s="215"/>
      <c r="P801" s="215"/>
      <c r="Q801" s="215"/>
      <c r="R801" s="215"/>
      <c r="S801" s="215"/>
      <c r="T801" s="215"/>
      <c r="U801" s="215"/>
      <c r="V801" s="215"/>
      <c r="W801" s="215"/>
      <c r="X801" s="215"/>
      <c r="Y801" s="215"/>
      <c r="Z801" s="215"/>
    </row>
    <row r="802" spans="1:26" ht="15.75" thickBot="1">
      <c r="A802" s="215"/>
      <c r="B802" s="215"/>
      <c r="C802" s="215"/>
      <c r="D802" s="215"/>
      <c r="E802" s="215"/>
      <c r="F802" s="215"/>
      <c r="G802" s="215"/>
      <c r="H802" s="215"/>
      <c r="I802" s="215"/>
      <c r="J802" s="215"/>
      <c r="K802" s="215"/>
      <c r="L802" s="215"/>
      <c r="M802" s="215"/>
      <c r="N802" s="215"/>
      <c r="O802" s="215"/>
      <c r="P802" s="215"/>
      <c r="Q802" s="215"/>
      <c r="R802" s="215"/>
      <c r="S802" s="215"/>
      <c r="T802" s="215"/>
      <c r="U802" s="215"/>
      <c r="V802" s="215"/>
      <c r="W802" s="215"/>
      <c r="X802" s="215"/>
      <c r="Y802" s="215"/>
      <c r="Z802" s="215"/>
    </row>
    <row r="803" spans="1:26" ht="15.75" thickBot="1">
      <c r="A803" s="215"/>
      <c r="B803" s="215"/>
      <c r="C803" s="215"/>
      <c r="D803" s="215"/>
      <c r="E803" s="215"/>
      <c r="F803" s="215"/>
      <c r="G803" s="215"/>
      <c r="H803" s="215"/>
      <c r="I803" s="215"/>
      <c r="J803" s="215"/>
      <c r="K803" s="215"/>
      <c r="L803" s="215"/>
      <c r="M803" s="215"/>
      <c r="N803" s="215"/>
      <c r="O803" s="215"/>
      <c r="P803" s="215"/>
      <c r="Q803" s="215"/>
      <c r="R803" s="215"/>
      <c r="S803" s="215"/>
      <c r="T803" s="215"/>
      <c r="U803" s="215"/>
      <c r="V803" s="215"/>
      <c r="W803" s="215"/>
      <c r="X803" s="215"/>
      <c r="Y803" s="215"/>
      <c r="Z803" s="215"/>
    </row>
    <row r="804" spans="1:26" ht="15.75" thickBot="1">
      <c r="A804" s="215"/>
      <c r="B804" s="215"/>
      <c r="C804" s="215"/>
      <c r="D804" s="215"/>
      <c r="E804" s="215"/>
      <c r="F804" s="215"/>
      <c r="G804" s="215"/>
      <c r="H804" s="215"/>
      <c r="I804" s="215"/>
      <c r="J804" s="215"/>
      <c r="K804" s="215"/>
      <c r="L804" s="215"/>
      <c r="M804" s="215"/>
      <c r="N804" s="215"/>
      <c r="O804" s="215"/>
      <c r="P804" s="215"/>
      <c r="Q804" s="215"/>
      <c r="R804" s="215"/>
      <c r="S804" s="215"/>
      <c r="T804" s="215"/>
      <c r="U804" s="215"/>
      <c r="V804" s="215"/>
      <c r="W804" s="215"/>
      <c r="X804" s="215"/>
      <c r="Y804" s="215"/>
      <c r="Z804" s="215"/>
    </row>
    <row r="805" spans="1:26" ht="15.75" thickBot="1">
      <c r="A805" s="215"/>
      <c r="B805" s="215"/>
      <c r="C805" s="215"/>
      <c r="D805" s="215"/>
      <c r="E805" s="215"/>
      <c r="F805" s="215"/>
      <c r="G805" s="215"/>
      <c r="H805" s="215"/>
      <c r="I805" s="215"/>
      <c r="J805" s="215"/>
      <c r="K805" s="215"/>
      <c r="L805" s="215"/>
      <c r="M805" s="215"/>
      <c r="N805" s="215"/>
      <c r="O805" s="215"/>
      <c r="P805" s="215"/>
      <c r="Q805" s="215"/>
      <c r="R805" s="215"/>
      <c r="S805" s="215"/>
      <c r="T805" s="215"/>
      <c r="U805" s="215"/>
      <c r="V805" s="215"/>
      <c r="W805" s="215"/>
      <c r="X805" s="215"/>
      <c r="Y805" s="215"/>
      <c r="Z805" s="215"/>
    </row>
    <row r="806" spans="1:26" ht="15.75" thickBot="1">
      <c r="A806" s="215"/>
      <c r="B806" s="215"/>
      <c r="C806" s="215"/>
      <c r="D806" s="215"/>
      <c r="E806" s="215"/>
      <c r="F806" s="215"/>
      <c r="G806" s="215"/>
      <c r="H806" s="215"/>
      <c r="I806" s="215"/>
      <c r="J806" s="215"/>
      <c r="K806" s="215"/>
      <c r="L806" s="215"/>
      <c r="M806" s="215"/>
      <c r="N806" s="215"/>
      <c r="O806" s="215"/>
      <c r="P806" s="215"/>
      <c r="Q806" s="215"/>
      <c r="R806" s="215"/>
      <c r="S806" s="215"/>
      <c r="T806" s="215"/>
      <c r="U806" s="215"/>
      <c r="V806" s="215"/>
      <c r="W806" s="215"/>
      <c r="X806" s="215"/>
      <c r="Y806" s="215"/>
      <c r="Z806" s="215"/>
    </row>
    <row r="807" spans="1:26" ht="15.75" thickBot="1">
      <c r="A807" s="215"/>
      <c r="B807" s="215"/>
      <c r="C807" s="215"/>
      <c r="D807" s="215"/>
      <c r="E807" s="215"/>
      <c r="F807" s="215"/>
      <c r="G807" s="215"/>
      <c r="H807" s="215"/>
      <c r="I807" s="215"/>
      <c r="J807" s="215"/>
      <c r="K807" s="215"/>
      <c r="L807" s="215"/>
      <c r="M807" s="215"/>
      <c r="N807" s="215"/>
      <c r="O807" s="215"/>
      <c r="P807" s="215"/>
      <c r="Q807" s="215"/>
      <c r="R807" s="215"/>
      <c r="S807" s="215"/>
      <c r="T807" s="215"/>
      <c r="U807" s="215"/>
      <c r="V807" s="215"/>
      <c r="W807" s="215"/>
      <c r="X807" s="215"/>
      <c r="Y807" s="215"/>
      <c r="Z807" s="215"/>
    </row>
    <row r="808" spans="1:26" ht="15.75" thickBot="1">
      <c r="A808" s="215"/>
      <c r="B808" s="215"/>
      <c r="C808" s="215"/>
      <c r="D808" s="215"/>
      <c r="E808" s="215"/>
      <c r="F808" s="215"/>
      <c r="G808" s="215"/>
      <c r="H808" s="215"/>
      <c r="I808" s="215"/>
      <c r="J808" s="215"/>
      <c r="K808" s="215"/>
      <c r="L808" s="215"/>
      <c r="M808" s="215"/>
      <c r="N808" s="215"/>
      <c r="O808" s="215"/>
      <c r="P808" s="215"/>
      <c r="Q808" s="215"/>
      <c r="R808" s="215"/>
      <c r="S808" s="215"/>
      <c r="T808" s="215"/>
      <c r="U808" s="215"/>
      <c r="V808" s="215"/>
      <c r="W808" s="215"/>
      <c r="X808" s="215"/>
      <c r="Y808" s="215"/>
      <c r="Z808" s="215"/>
    </row>
    <row r="809" spans="1:26" ht="15.75" thickBot="1">
      <c r="A809" s="215"/>
      <c r="B809" s="215"/>
      <c r="C809" s="215"/>
      <c r="D809" s="215"/>
      <c r="E809" s="215"/>
      <c r="F809" s="215"/>
      <c r="G809" s="215"/>
      <c r="H809" s="215"/>
      <c r="I809" s="215"/>
      <c r="J809" s="215"/>
      <c r="K809" s="215"/>
      <c r="L809" s="215"/>
      <c r="M809" s="215"/>
      <c r="N809" s="215"/>
      <c r="O809" s="215"/>
      <c r="P809" s="215"/>
      <c r="Q809" s="215"/>
      <c r="R809" s="215"/>
      <c r="S809" s="215"/>
      <c r="T809" s="215"/>
      <c r="U809" s="215"/>
      <c r="V809" s="215"/>
      <c r="W809" s="215"/>
      <c r="X809" s="215"/>
      <c r="Y809" s="215"/>
      <c r="Z809" s="215"/>
    </row>
    <row r="810" spans="1:26" ht="15.75" thickBot="1">
      <c r="A810" s="215"/>
      <c r="B810" s="215"/>
      <c r="C810" s="215"/>
      <c r="D810" s="215"/>
      <c r="E810" s="215"/>
      <c r="F810" s="215"/>
      <c r="G810" s="215"/>
      <c r="H810" s="215"/>
      <c r="I810" s="215"/>
      <c r="J810" s="215"/>
      <c r="K810" s="215"/>
      <c r="L810" s="215"/>
      <c r="M810" s="215"/>
      <c r="N810" s="215"/>
      <c r="O810" s="215"/>
      <c r="P810" s="215"/>
      <c r="Q810" s="215"/>
      <c r="R810" s="215"/>
      <c r="S810" s="215"/>
      <c r="T810" s="215"/>
      <c r="U810" s="215"/>
      <c r="V810" s="215"/>
      <c r="W810" s="215"/>
      <c r="X810" s="215"/>
      <c r="Y810" s="215"/>
      <c r="Z810" s="215"/>
    </row>
    <row r="811" spans="1:26" ht="15.75" thickBot="1">
      <c r="A811" s="215"/>
      <c r="B811" s="215"/>
      <c r="C811" s="215"/>
      <c r="D811" s="215"/>
      <c r="E811" s="215"/>
      <c r="F811" s="215"/>
      <c r="G811" s="215"/>
      <c r="H811" s="215"/>
      <c r="I811" s="215"/>
      <c r="J811" s="215"/>
      <c r="K811" s="215"/>
      <c r="L811" s="215"/>
      <c r="M811" s="215"/>
      <c r="N811" s="215"/>
      <c r="O811" s="215"/>
      <c r="P811" s="215"/>
      <c r="Q811" s="215"/>
      <c r="R811" s="215"/>
      <c r="S811" s="215"/>
      <c r="T811" s="215"/>
      <c r="U811" s="215"/>
      <c r="V811" s="215"/>
      <c r="W811" s="215"/>
      <c r="X811" s="215"/>
      <c r="Y811" s="215"/>
      <c r="Z811" s="215"/>
    </row>
    <row r="812" spans="1:26" ht="15.75" thickBot="1">
      <c r="A812" s="215"/>
      <c r="B812" s="215"/>
      <c r="C812" s="215"/>
      <c r="D812" s="215"/>
      <c r="E812" s="215"/>
      <c r="F812" s="215"/>
      <c r="G812" s="215"/>
      <c r="H812" s="215"/>
      <c r="I812" s="215"/>
      <c r="J812" s="215"/>
      <c r="K812" s="215"/>
      <c r="L812" s="215"/>
      <c r="M812" s="215"/>
      <c r="N812" s="215"/>
      <c r="O812" s="215"/>
      <c r="P812" s="215"/>
      <c r="Q812" s="215"/>
      <c r="R812" s="215"/>
      <c r="S812" s="215"/>
      <c r="T812" s="215"/>
      <c r="U812" s="215"/>
      <c r="V812" s="215"/>
      <c r="W812" s="215"/>
      <c r="X812" s="215"/>
      <c r="Y812" s="215"/>
      <c r="Z812" s="215"/>
    </row>
    <row r="813" spans="1:26" ht="15.75" thickBot="1">
      <c r="A813" s="215"/>
      <c r="B813" s="215"/>
      <c r="C813" s="215"/>
      <c r="D813" s="215"/>
      <c r="E813" s="215"/>
      <c r="F813" s="215"/>
      <c r="G813" s="215"/>
      <c r="H813" s="215"/>
      <c r="I813" s="215"/>
      <c r="J813" s="215"/>
      <c r="K813" s="215"/>
      <c r="L813" s="215"/>
      <c r="M813" s="215"/>
      <c r="N813" s="215"/>
      <c r="O813" s="215"/>
      <c r="P813" s="215"/>
      <c r="Q813" s="215"/>
      <c r="R813" s="215"/>
      <c r="S813" s="215"/>
      <c r="T813" s="215"/>
      <c r="U813" s="215"/>
      <c r="V813" s="215"/>
      <c r="W813" s="215"/>
      <c r="X813" s="215"/>
      <c r="Y813" s="215"/>
      <c r="Z813" s="215"/>
    </row>
    <row r="814" spans="1:26" ht="15.75" thickBot="1">
      <c r="A814" s="215"/>
      <c r="B814" s="215"/>
      <c r="C814" s="215"/>
      <c r="D814" s="215"/>
      <c r="E814" s="215"/>
      <c r="F814" s="215"/>
      <c r="G814" s="215"/>
      <c r="H814" s="215"/>
      <c r="I814" s="215"/>
      <c r="J814" s="215"/>
      <c r="K814" s="215"/>
      <c r="L814" s="215"/>
      <c r="M814" s="215"/>
      <c r="N814" s="215"/>
      <c r="O814" s="215"/>
      <c r="P814" s="215"/>
      <c r="Q814" s="215"/>
      <c r="R814" s="215"/>
      <c r="S814" s="215"/>
      <c r="T814" s="215"/>
      <c r="U814" s="215"/>
      <c r="V814" s="215"/>
      <c r="W814" s="215"/>
      <c r="X814" s="215"/>
      <c r="Y814" s="215"/>
      <c r="Z814" s="215"/>
    </row>
    <row r="815" spans="1:26" ht="15.75" thickBot="1">
      <c r="A815" s="215"/>
      <c r="B815" s="215"/>
      <c r="C815" s="215"/>
      <c r="D815" s="215"/>
      <c r="E815" s="215"/>
      <c r="F815" s="215"/>
      <c r="G815" s="215"/>
      <c r="H815" s="215"/>
      <c r="I815" s="215"/>
      <c r="J815" s="215"/>
      <c r="K815" s="215"/>
      <c r="L815" s="215"/>
      <c r="M815" s="215"/>
      <c r="N815" s="215"/>
      <c r="O815" s="215"/>
      <c r="P815" s="215"/>
      <c r="Q815" s="215"/>
      <c r="R815" s="215"/>
      <c r="S815" s="215"/>
      <c r="T815" s="215"/>
      <c r="U815" s="215"/>
      <c r="V815" s="215"/>
      <c r="W815" s="215"/>
      <c r="X815" s="215"/>
      <c r="Y815" s="215"/>
      <c r="Z815" s="215"/>
    </row>
    <row r="816" spans="1:26" ht="15.75" thickBot="1">
      <c r="A816" s="215"/>
      <c r="B816" s="215"/>
      <c r="C816" s="215"/>
      <c r="D816" s="215"/>
      <c r="E816" s="215"/>
      <c r="F816" s="215"/>
      <c r="G816" s="215"/>
      <c r="H816" s="215"/>
      <c r="I816" s="215"/>
      <c r="J816" s="215"/>
      <c r="K816" s="215"/>
      <c r="L816" s="215"/>
      <c r="M816" s="215"/>
      <c r="N816" s="215"/>
      <c r="O816" s="215"/>
      <c r="P816" s="215"/>
      <c r="Q816" s="215"/>
      <c r="R816" s="215"/>
      <c r="S816" s="215"/>
      <c r="T816" s="215"/>
      <c r="U816" s="215"/>
      <c r="V816" s="215"/>
      <c r="W816" s="215"/>
      <c r="X816" s="215"/>
      <c r="Y816" s="215"/>
      <c r="Z816" s="215"/>
    </row>
    <row r="817" spans="1:26" ht="15.75" thickBot="1">
      <c r="A817" s="215"/>
      <c r="B817" s="215"/>
      <c r="C817" s="215"/>
      <c r="D817" s="215"/>
      <c r="E817" s="215"/>
      <c r="F817" s="215"/>
      <c r="G817" s="215"/>
      <c r="H817" s="215"/>
      <c r="I817" s="215"/>
      <c r="J817" s="215"/>
      <c r="K817" s="215"/>
      <c r="L817" s="215"/>
      <c r="M817" s="215"/>
      <c r="N817" s="215"/>
      <c r="O817" s="215"/>
      <c r="P817" s="215"/>
      <c r="Q817" s="215"/>
      <c r="R817" s="215"/>
      <c r="S817" s="215"/>
      <c r="T817" s="215"/>
      <c r="U817" s="215"/>
      <c r="V817" s="215"/>
      <c r="W817" s="215"/>
      <c r="X817" s="215"/>
      <c r="Y817" s="215"/>
      <c r="Z817" s="215"/>
    </row>
    <row r="818" spans="1:26" ht="15.75" thickBot="1">
      <c r="A818" s="215"/>
      <c r="B818" s="215"/>
      <c r="C818" s="215"/>
      <c r="D818" s="215"/>
      <c r="E818" s="215"/>
      <c r="F818" s="215"/>
      <c r="G818" s="215"/>
      <c r="H818" s="215"/>
      <c r="I818" s="215"/>
      <c r="J818" s="215"/>
      <c r="K818" s="215"/>
      <c r="L818" s="215"/>
      <c r="M818" s="215"/>
      <c r="N818" s="215"/>
      <c r="O818" s="215"/>
      <c r="P818" s="215"/>
      <c r="Q818" s="215"/>
      <c r="R818" s="215"/>
      <c r="S818" s="215"/>
      <c r="T818" s="215"/>
      <c r="U818" s="215"/>
      <c r="V818" s="215"/>
      <c r="W818" s="215"/>
      <c r="X818" s="215"/>
      <c r="Y818" s="215"/>
      <c r="Z818" s="215"/>
    </row>
    <row r="819" spans="1:26" ht="15.75" thickBot="1">
      <c r="A819" s="215"/>
      <c r="B819" s="215"/>
      <c r="C819" s="215"/>
      <c r="D819" s="215"/>
      <c r="E819" s="215"/>
      <c r="F819" s="215"/>
      <c r="G819" s="215"/>
      <c r="H819" s="215"/>
      <c r="I819" s="215"/>
      <c r="J819" s="215"/>
      <c r="K819" s="215"/>
      <c r="L819" s="215"/>
      <c r="M819" s="215"/>
      <c r="N819" s="215"/>
      <c r="O819" s="215"/>
      <c r="P819" s="215"/>
      <c r="Q819" s="215"/>
      <c r="R819" s="215"/>
      <c r="S819" s="215"/>
      <c r="T819" s="215"/>
      <c r="U819" s="215"/>
      <c r="V819" s="215"/>
      <c r="W819" s="215"/>
      <c r="X819" s="215"/>
      <c r="Y819" s="215"/>
      <c r="Z819" s="215"/>
    </row>
    <row r="820" spans="1:26" ht="15.75" thickBot="1">
      <c r="A820" s="215"/>
      <c r="B820" s="215"/>
      <c r="C820" s="215"/>
      <c r="D820" s="215"/>
      <c r="E820" s="215"/>
      <c r="F820" s="215"/>
      <c r="G820" s="215"/>
      <c r="H820" s="215"/>
      <c r="I820" s="215"/>
      <c r="J820" s="215"/>
      <c r="K820" s="215"/>
      <c r="L820" s="215"/>
      <c r="M820" s="215"/>
      <c r="N820" s="215"/>
      <c r="O820" s="215"/>
      <c r="P820" s="215"/>
      <c r="Q820" s="215"/>
      <c r="R820" s="215"/>
      <c r="S820" s="215"/>
      <c r="T820" s="215"/>
      <c r="U820" s="215"/>
      <c r="V820" s="215"/>
      <c r="W820" s="215"/>
      <c r="X820" s="215"/>
      <c r="Y820" s="215"/>
      <c r="Z820" s="215"/>
    </row>
    <row r="821" spans="1:26" ht="15.75" thickBot="1">
      <c r="A821" s="215"/>
      <c r="B821" s="215"/>
      <c r="C821" s="215"/>
      <c r="D821" s="215"/>
      <c r="E821" s="215"/>
      <c r="F821" s="215"/>
      <c r="G821" s="215"/>
      <c r="H821" s="215"/>
      <c r="I821" s="215"/>
      <c r="J821" s="215"/>
      <c r="K821" s="215"/>
      <c r="L821" s="215"/>
      <c r="M821" s="215"/>
      <c r="N821" s="215"/>
      <c r="O821" s="215"/>
      <c r="P821" s="215"/>
      <c r="Q821" s="215"/>
      <c r="R821" s="215"/>
      <c r="S821" s="215"/>
      <c r="T821" s="215"/>
      <c r="U821" s="215"/>
      <c r="V821" s="215"/>
      <c r="W821" s="215"/>
      <c r="X821" s="215"/>
      <c r="Y821" s="215"/>
      <c r="Z821" s="215"/>
    </row>
    <row r="822" spans="1:26" ht="15.75" thickBot="1">
      <c r="A822" s="215"/>
      <c r="B822" s="215"/>
      <c r="C822" s="215"/>
      <c r="D822" s="215"/>
      <c r="E822" s="215"/>
      <c r="F822" s="215"/>
      <c r="G822" s="215"/>
      <c r="H822" s="215"/>
      <c r="I822" s="215"/>
      <c r="J822" s="215"/>
      <c r="K822" s="215"/>
      <c r="L822" s="215"/>
      <c r="M822" s="215"/>
      <c r="N822" s="215"/>
      <c r="O822" s="215"/>
      <c r="P822" s="215"/>
      <c r="Q822" s="215"/>
      <c r="R822" s="215"/>
      <c r="S822" s="215"/>
      <c r="T822" s="215"/>
      <c r="U822" s="215"/>
      <c r="V822" s="215"/>
      <c r="W822" s="215"/>
      <c r="X822" s="215"/>
      <c r="Y822" s="215"/>
      <c r="Z822" s="215"/>
    </row>
    <row r="823" spans="1:26" ht="15.75" thickBot="1">
      <c r="A823" s="215"/>
      <c r="B823" s="215"/>
      <c r="C823" s="215"/>
      <c r="D823" s="215"/>
      <c r="E823" s="215"/>
      <c r="F823" s="215"/>
      <c r="G823" s="215"/>
      <c r="H823" s="215"/>
      <c r="I823" s="215"/>
      <c r="J823" s="215"/>
      <c r="K823" s="215"/>
      <c r="L823" s="215"/>
      <c r="M823" s="215"/>
      <c r="N823" s="215"/>
      <c r="O823" s="215"/>
      <c r="P823" s="215"/>
      <c r="Q823" s="215"/>
      <c r="R823" s="215"/>
      <c r="S823" s="215"/>
      <c r="T823" s="215"/>
      <c r="U823" s="215"/>
      <c r="V823" s="215"/>
      <c r="W823" s="215"/>
      <c r="X823" s="215"/>
      <c r="Y823" s="215"/>
      <c r="Z823" s="215"/>
    </row>
    <row r="824" spans="1:26" ht="15.75" thickBot="1">
      <c r="A824" s="215"/>
      <c r="B824" s="215"/>
      <c r="C824" s="215"/>
      <c r="D824" s="215"/>
      <c r="E824" s="215"/>
      <c r="F824" s="215"/>
      <c r="G824" s="215"/>
      <c r="H824" s="215"/>
      <c r="I824" s="215"/>
      <c r="J824" s="215"/>
      <c r="K824" s="215"/>
      <c r="L824" s="215"/>
      <c r="M824" s="215"/>
      <c r="N824" s="215"/>
      <c r="O824" s="215"/>
      <c r="P824" s="215"/>
      <c r="Q824" s="215"/>
      <c r="R824" s="215"/>
      <c r="S824" s="215"/>
      <c r="T824" s="215"/>
      <c r="U824" s="215"/>
      <c r="V824" s="215"/>
      <c r="W824" s="215"/>
      <c r="X824" s="215"/>
      <c r="Y824" s="215"/>
      <c r="Z824" s="215"/>
    </row>
    <row r="825" spans="1:26" ht="15.75" thickBot="1">
      <c r="A825" s="215"/>
      <c r="B825" s="215"/>
      <c r="C825" s="215"/>
      <c r="D825" s="215"/>
      <c r="E825" s="215"/>
      <c r="F825" s="215"/>
      <c r="G825" s="215"/>
      <c r="H825" s="215"/>
      <c r="I825" s="215"/>
      <c r="J825" s="215"/>
      <c r="K825" s="215"/>
      <c r="L825" s="215"/>
      <c r="M825" s="215"/>
      <c r="N825" s="215"/>
      <c r="O825" s="215"/>
      <c r="P825" s="215"/>
      <c r="Q825" s="215"/>
      <c r="R825" s="215"/>
      <c r="S825" s="215"/>
      <c r="T825" s="215"/>
      <c r="U825" s="215"/>
      <c r="V825" s="215"/>
      <c r="W825" s="215"/>
      <c r="X825" s="215"/>
      <c r="Y825" s="215"/>
      <c r="Z825" s="215"/>
    </row>
    <row r="826" spans="1:26" ht="15.75" thickBot="1">
      <c r="A826" s="215"/>
      <c r="B826" s="215"/>
      <c r="C826" s="215"/>
      <c r="D826" s="215"/>
      <c r="E826" s="215"/>
      <c r="F826" s="215"/>
      <c r="G826" s="215"/>
      <c r="H826" s="215"/>
      <c r="I826" s="215"/>
      <c r="J826" s="215"/>
      <c r="K826" s="215"/>
      <c r="L826" s="215"/>
      <c r="M826" s="215"/>
      <c r="N826" s="215"/>
      <c r="O826" s="215"/>
      <c r="P826" s="215"/>
      <c r="Q826" s="215"/>
      <c r="R826" s="215"/>
      <c r="S826" s="215"/>
      <c r="T826" s="215"/>
      <c r="U826" s="215"/>
      <c r="V826" s="215"/>
      <c r="W826" s="215"/>
      <c r="X826" s="215"/>
      <c r="Y826" s="215"/>
      <c r="Z826" s="215"/>
    </row>
    <row r="827" spans="1:26" ht="15.75" thickBot="1">
      <c r="A827" s="215"/>
      <c r="B827" s="215"/>
      <c r="C827" s="215"/>
      <c r="D827" s="215"/>
      <c r="E827" s="215"/>
      <c r="F827" s="215"/>
      <c r="G827" s="215"/>
      <c r="H827" s="215"/>
      <c r="I827" s="215"/>
      <c r="J827" s="215"/>
      <c r="K827" s="215"/>
      <c r="L827" s="215"/>
      <c r="M827" s="215"/>
      <c r="N827" s="215"/>
      <c r="O827" s="215"/>
      <c r="P827" s="215"/>
      <c r="Q827" s="215"/>
      <c r="R827" s="215"/>
      <c r="S827" s="215"/>
      <c r="T827" s="215"/>
      <c r="U827" s="215"/>
      <c r="V827" s="215"/>
      <c r="W827" s="215"/>
      <c r="X827" s="215"/>
      <c r="Y827" s="215"/>
      <c r="Z827" s="215"/>
    </row>
    <row r="828" spans="1:26" ht="15.75" thickBot="1">
      <c r="A828" s="215"/>
      <c r="B828" s="215"/>
      <c r="C828" s="215"/>
      <c r="D828" s="215"/>
      <c r="E828" s="215"/>
      <c r="F828" s="215"/>
      <c r="G828" s="215"/>
      <c r="H828" s="215"/>
      <c r="I828" s="215"/>
      <c r="J828" s="215"/>
      <c r="K828" s="215"/>
      <c r="L828" s="215"/>
      <c r="M828" s="215"/>
      <c r="N828" s="215"/>
      <c r="O828" s="215"/>
      <c r="P828" s="215"/>
      <c r="Q828" s="215"/>
      <c r="R828" s="215"/>
      <c r="S828" s="215"/>
      <c r="T828" s="215"/>
      <c r="U828" s="215"/>
      <c r="V828" s="215"/>
      <c r="W828" s="215"/>
      <c r="X828" s="215"/>
      <c r="Y828" s="215"/>
      <c r="Z828" s="215"/>
    </row>
    <row r="829" spans="1:26" ht="15.75" thickBot="1">
      <c r="A829" s="215"/>
      <c r="B829" s="215"/>
      <c r="C829" s="215"/>
      <c r="D829" s="215"/>
      <c r="E829" s="215"/>
      <c r="F829" s="215"/>
      <c r="G829" s="215"/>
      <c r="H829" s="215"/>
      <c r="I829" s="215"/>
      <c r="J829" s="215"/>
      <c r="K829" s="215"/>
      <c r="L829" s="215"/>
      <c r="M829" s="215"/>
      <c r="N829" s="215"/>
      <c r="O829" s="215"/>
      <c r="P829" s="215"/>
      <c r="Q829" s="215"/>
      <c r="R829" s="215"/>
      <c r="S829" s="215"/>
      <c r="T829" s="215"/>
      <c r="U829" s="215"/>
      <c r="V829" s="215"/>
      <c r="W829" s="215"/>
      <c r="X829" s="215"/>
      <c r="Y829" s="215"/>
      <c r="Z829" s="215"/>
    </row>
    <row r="830" spans="1:26" ht="15.75" thickBot="1">
      <c r="A830" s="215"/>
      <c r="B830" s="215"/>
      <c r="C830" s="215"/>
      <c r="D830" s="215"/>
      <c r="E830" s="215"/>
      <c r="F830" s="215"/>
      <c r="G830" s="215"/>
      <c r="H830" s="215"/>
      <c r="I830" s="215"/>
      <c r="J830" s="215"/>
      <c r="K830" s="215"/>
      <c r="L830" s="215"/>
      <c r="M830" s="215"/>
      <c r="N830" s="215"/>
      <c r="O830" s="215"/>
      <c r="P830" s="215"/>
      <c r="Q830" s="215"/>
      <c r="R830" s="215"/>
      <c r="S830" s="215"/>
      <c r="T830" s="215"/>
      <c r="U830" s="215"/>
      <c r="V830" s="215"/>
      <c r="W830" s="215"/>
      <c r="X830" s="215"/>
      <c r="Y830" s="215"/>
      <c r="Z830" s="215"/>
    </row>
    <row r="831" spans="1:26" ht="15.75" thickBot="1">
      <c r="A831" s="215"/>
      <c r="B831" s="215"/>
      <c r="C831" s="215"/>
      <c r="D831" s="215"/>
      <c r="E831" s="215"/>
      <c r="F831" s="215"/>
      <c r="G831" s="215"/>
      <c r="H831" s="215"/>
      <c r="I831" s="215"/>
      <c r="J831" s="215"/>
      <c r="K831" s="215"/>
      <c r="L831" s="215"/>
      <c r="M831" s="215"/>
      <c r="N831" s="215"/>
      <c r="O831" s="215"/>
      <c r="P831" s="215"/>
      <c r="Q831" s="215"/>
      <c r="R831" s="215"/>
      <c r="S831" s="215"/>
      <c r="T831" s="215"/>
      <c r="U831" s="215"/>
      <c r="V831" s="215"/>
      <c r="W831" s="215"/>
      <c r="X831" s="215"/>
      <c r="Y831" s="215"/>
      <c r="Z831" s="215"/>
    </row>
    <row r="832" spans="1:26" ht="15.75" thickBot="1">
      <c r="A832" s="215"/>
      <c r="B832" s="215"/>
      <c r="C832" s="215"/>
      <c r="D832" s="215"/>
      <c r="E832" s="215"/>
      <c r="F832" s="215"/>
      <c r="G832" s="215"/>
      <c r="H832" s="215"/>
      <c r="I832" s="215"/>
      <c r="J832" s="215"/>
      <c r="K832" s="215"/>
      <c r="L832" s="215"/>
      <c r="M832" s="215"/>
      <c r="N832" s="215"/>
      <c r="O832" s="215"/>
      <c r="P832" s="215"/>
      <c r="Q832" s="215"/>
      <c r="R832" s="215"/>
      <c r="S832" s="215"/>
      <c r="T832" s="215"/>
      <c r="U832" s="215"/>
      <c r="V832" s="215"/>
      <c r="W832" s="215"/>
      <c r="X832" s="215"/>
      <c r="Y832" s="215"/>
      <c r="Z832" s="215"/>
    </row>
    <row r="833" spans="1:26" ht="15.75" thickBot="1">
      <c r="A833" s="215"/>
      <c r="B833" s="215"/>
      <c r="C833" s="215"/>
      <c r="D833" s="215"/>
      <c r="E833" s="215"/>
      <c r="F833" s="215"/>
      <c r="G833" s="215"/>
      <c r="H833" s="215"/>
      <c r="I833" s="215"/>
      <c r="J833" s="215"/>
      <c r="K833" s="215"/>
      <c r="L833" s="215"/>
      <c r="M833" s="215"/>
      <c r="N833" s="215"/>
      <c r="O833" s="215"/>
      <c r="P833" s="215"/>
      <c r="Q833" s="215"/>
      <c r="R833" s="215"/>
      <c r="S833" s="215"/>
      <c r="T833" s="215"/>
      <c r="U833" s="215"/>
      <c r="V833" s="215"/>
      <c r="W833" s="215"/>
      <c r="X833" s="215"/>
      <c r="Y833" s="215"/>
      <c r="Z833" s="215"/>
    </row>
    <row r="834" spans="1:26" ht="15.75" thickBot="1">
      <c r="A834" s="215"/>
      <c r="B834" s="215"/>
      <c r="C834" s="215"/>
      <c r="D834" s="215"/>
      <c r="E834" s="215"/>
      <c r="F834" s="215"/>
      <c r="G834" s="215"/>
      <c r="H834" s="215"/>
      <c r="I834" s="215"/>
      <c r="J834" s="215"/>
      <c r="K834" s="215"/>
      <c r="L834" s="215"/>
      <c r="M834" s="215"/>
      <c r="N834" s="215"/>
      <c r="O834" s="215"/>
      <c r="P834" s="215"/>
      <c r="Q834" s="215"/>
      <c r="R834" s="215"/>
      <c r="S834" s="215"/>
      <c r="T834" s="215"/>
      <c r="U834" s="215"/>
      <c r="V834" s="215"/>
      <c r="W834" s="215"/>
      <c r="X834" s="215"/>
      <c r="Y834" s="215"/>
      <c r="Z834" s="215"/>
    </row>
    <row r="835" spans="1:26" ht="15.75" thickBot="1">
      <c r="A835" s="215"/>
      <c r="B835" s="215"/>
      <c r="C835" s="215"/>
      <c r="D835" s="215"/>
      <c r="E835" s="215"/>
      <c r="F835" s="215"/>
      <c r="G835" s="215"/>
      <c r="H835" s="215"/>
      <c r="I835" s="215"/>
      <c r="J835" s="215"/>
      <c r="K835" s="215"/>
      <c r="L835" s="215"/>
      <c r="M835" s="215"/>
      <c r="N835" s="215"/>
      <c r="O835" s="215"/>
      <c r="P835" s="215"/>
      <c r="Q835" s="215"/>
      <c r="R835" s="215"/>
      <c r="S835" s="215"/>
      <c r="T835" s="215"/>
      <c r="U835" s="215"/>
      <c r="V835" s="215"/>
      <c r="W835" s="215"/>
      <c r="X835" s="215"/>
      <c r="Y835" s="215"/>
      <c r="Z835" s="215"/>
    </row>
    <row r="836" spans="1:26" ht="15.75" thickBot="1">
      <c r="A836" s="215"/>
      <c r="B836" s="215"/>
      <c r="C836" s="215"/>
      <c r="D836" s="215"/>
      <c r="E836" s="215"/>
      <c r="F836" s="215"/>
      <c r="G836" s="215"/>
      <c r="H836" s="215"/>
      <c r="I836" s="215"/>
      <c r="J836" s="215"/>
      <c r="K836" s="215"/>
      <c r="L836" s="215"/>
      <c r="M836" s="215"/>
      <c r="N836" s="215"/>
      <c r="O836" s="215"/>
      <c r="P836" s="215"/>
      <c r="Q836" s="215"/>
      <c r="R836" s="215"/>
      <c r="S836" s="215"/>
      <c r="T836" s="215"/>
      <c r="U836" s="215"/>
      <c r="V836" s="215"/>
      <c r="W836" s="215"/>
      <c r="X836" s="215"/>
      <c r="Y836" s="215"/>
      <c r="Z836" s="215"/>
    </row>
    <row r="837" spans="1:26" ht="15.75" thickBot="1">
      <c r="A837" s="215"/>
      <c r="B837" s="215"/>
      <c r="C837" s="215"/>
      <c r="D837" s="215"/>
      <c r="E837" s="215"/>
      <c r="F837" s="215"/>
      <c r="G837" s="215"/>
      <c r="H837" s="215"/>
      <c r="I837" s="215"/>
      <c r="J837" s="215"/>
      <c r="K837" s="215"/>
      <c r="L837" s="215"/>
      <c r="M837" s="215"/>
      <c r="N837" s="215"/>
      <c r="O837" s="215"/>
      <c r="P837" s="215"/>
      <c r="Q837" s="215"/>
      <c r="R837" s="215"/>
      <c r="S837" s="215"/>
      <c r="T837" s="215"/>
      <c r="U837" s="215"/>
      <c r="V837" s="215"/>
      <c r="W837" s="215"/>
      <c r="X837" s="215"/>
      <c r="Y837" s="215"/>
      <c r="Z837" s="215"/>
    </row>
    <row r="838" spans="1:26" ht="15.75" thickBot="1">
      <c r="A838" s="215"/>
      <c r="B838" s="215"/>
      <c r="C838" s="215"/>
      <c r="D838" s="215"/>
      <c r="E838" s="215"/>
      <c r="F838" s="215"/>
      <c r="G838" s="215"/>
      <c r="H838" s="215"/>
      <c r="I838" s="215"/>
      <c r="J838" s="215"/>
      <c r="K838" s="215"/>
      <c r="L838" s="215"/>
      <c r="M838" s="215"/>
      <c r="N838" s="215"/>
      <c r="O838" s="215"/>
      <c r="P838" s="215"/>
      <c r="Q838" s="215"/>
      <c r="R838" s="215"/>
      <c r="S838" s="215"/>
      <c r="T838" s="215"/>
      <c r="U838" s="215"/>
      <c r="V838" s="215"/>
      <c r="W838" s="215"/>
      <c r="X838" s="215"/>
      <c r="Y838" s="215"/>
      <c r="Z838" s="215"/>
    </row>
    <row r="839" spans="1:26" ht="15.75" thickBot="1">
      <c r="A839" s="215"/>
      <c r="B839" s="215"/>
      <c r="C839" s="215"/>
      <c r="D839" s="215"/>
      <c r="E839" s="215"/>
      <c r="F839" s="215"/>
      <c r="G839" s="215"/>
      <c r="H839" s="215"/>
      <c r="I839" s="215"/>
      <c r="J839" s="215"/>
      <c r="K839" s="215"/>
      <c r="L839" s="215"/>
      <c r="M839" s="215"/>
      <c r="N839" s="215"/>
      <c r="O839" s="215"/>
      <c r="P839" s="215"/>
      <c r="Q839" s="215"/>
      <c r="R839" s="215"/>
      <c r="S839" s="215"/>
      <c r="T839" s="215"/>
      <c r="U839" s="215"/>
      <c r="V839" s="215"/>
      <c r="W839" s="215"/>
      <c r="X839" s="215"/>
      <c r="Y839" s="215"/>
      <c r="Z839" s="215"/>
    </row>
    <row r="840" spans="1:26" ht="15.75" thickBot="1">
      <c r="A840" s="215"/>
      <c r="B840" s="215"/>
      <c r="C840" s="215"/>
      <c r="D840" s="215"/>
      <c r="E840" s="215"/>
      <c r="F840" s="215"/>
      <c r="G840" s="215"/>
      <c r="H840" s="215"/>
      <c r="I840" s="215"/>
      <c r="J840" s="215"/>
      <c r="K840" s="215"/>
      <c r="L840" s="215"/>
      <c r="M840" s="215"/>
      <c r="N840" s="215"/>
      <c r="O840" s="215"/>
      <c r="P840" s="215"/>
      <c r="Q840" s="215"/>
      <c r="R840" s="215"/>
      <c r="S840" s="215"/>
      <c r="T840" s="215"/>
      <c r="U840" s="215"/>
      <c r="V840" s="215"/>
      <c r="W840" s="215"/>
      <c r="X840" s="215"/>
      <c r="Y840" s="215"/>
      <c r="Z840" s="215"/>
    </row>
    <row r="841" spans="1:26" ht="15.75" thickBot="1">
      <c r="A841" s="215"/>
      <c r="B841" s="215"/>
      <c r="C841" s="215"/>
      <c r="D841" s="215"/>
      <c r="E841" s="215"/>
      <c r="F841" s="215"/>
      <c r="G841" s="215"/>
      <c r="H841" s="215"/>
      <c r="I841" s="215"/>
      <c r="J841" s="215"/>
      <c r="K841" s="215"/>
      <c r="L841" s="215"/>
      <c r="M841" s="215"/>
      <c r="N841" s="215"/>
      <c r="O841" s="215"/>
      <c r="P841" s="215"/>
      <c r="Q841" s="215"/>
      <c r="R841" s="215"/>
      <c r="S841" s="215"/>
      <c r="T841" s="215"/>
      <c r="U841" s="215"/>
      <c r="V841" s="215"/>
      <c r="W841" s="215"/>
      <c r="X841" s="215"/>
      <c r="Y841" s="215"/>
      <c r="Z841" s="215"/>
    </row>
    <row r="842" spans="1:26" ht="15.75" thickBot="1">
      <c r="A842" s="215"/>
      <c r="B842" s="215"/>
      <c r="C842" s="215"/>
      <c r="D842" s="215"/>
      <c r="E842" s="215"/>
      <c r="F842" s="215"/>
      <c r="G842" s="215"/>
      <c r="H842" s="215"/>
      <c r="I842" s="215"/>
      <c r="J842" s="215"/>
      <c r="K842" s="215"/>
      <c r="L842" s="215"/>
      <c r="M842" s="215"/>
      <c r="N842" s="215"/>
      <c r="O842" s="215"/>
      <c r="P842" s="215"/>
      <c r="Q842" s="215"/>
      <c r="R842" s="215"/>
      <c r="S842" s="215"/>
      <c r="T842" s="215"/>
      <c r="U842" s="215"/>
      <c r="V842" s="215"/>
      <c r="W842" s="215"/>
      <c r="X842" s="215"/>
      <c r="Y842" s="215"/>
      <c r="Z842" s="215"/>
    </row>
    <row r="843" spans="1:26" ht="15.75" thickBot="1">
      <c r="A843" s="215"/>
      <c r="B843" s="215"/>
      <c r="C843" s="215"/>
      <c r="D843" s="215"/>
      <c r="E843" s="215"/>
      <c r="F843" s="215"/>
      <c r="G843" s="215"/>
      <c r="H843" s="215"/>
      <c r="I843" s="215"/>
      <c r="J843" s="215"/>
      <c r="K843" s="215"/>
      <c r="L843" s="215"/>
      <c r="M843" s="215"/>
      <c r="N843" s="215"/>
      <c r="O843" s="215"/>
      <c r="P843" s="215"/>
      <c r="Q843" s="215"/>
      <c r="R843" s="215"/>
      <c r="S843" s="215"/>
      <c r="T843" s="215"/>
      <c r="U843" s="215"/>
      <c r="V843" s="215"/>
      <c r="W843" s="215"/>
      <c r="X843" s="215"/>
      <c r="Y843" s="215"/>
      <c r="Z843" s="215"/>
    </row>
    <row r="844" spans="1:26" ht="15.75" thickBot="1">
      <c r="A844" s="215"/>
      <c r="B844" s="215"/>
      <c r="C844" s="215"/>
      <c r="D844" s="215"/>
      <c r="E844" s="215"/>
      <c r="F844" s="215"/>
      <c r="G844" s="215"/>
      <c r="H844" s="215"/>
      <c r="I844" s="215"/>
      <c r="J844" s="215"/>
      <c r="K844" s="215"/>
      <c r="L844" s="215"/>
      <c r="M844" s="215"/>
      <c r="N844" s="215"/>
      <c r="O844" s="215"/>
      <c r="P844" s="215"/>
      <c r="Q844" s="215"/>
      <c r="R844" s="215"/>
      <c r="S844" s="215"/>
      <c r="T844" s="215"/>
      <c r="U844" s="215"/>
      <c r="V844" s="215"/>
      <c r="W844" s="215"/>
      <c r="X844" s="215"/>
      <c r="Y844" s="215"/>
      <c r="Z844" s="215"/>
    </row>
    <row r="845" spans="1:26" ht="15.75" thickBot="1">
      <c r="A845" s="215"/>
      <c r="B845" s="215"/>
      <c r="C845" s="215"/>
      <c r="D845" s="215"/>
      <c r="E845" s="215"/>
      <c r="F845" s="215"/>
      <c r="G845" s="215"/>
      <c r="H845" s="215"/>
      <c r="I845" s="215"/>
      <c r="J845" s="215"/>
      <c r="K845" s="215"/>
      <c r="L845" s="215"/>
      <c r="M845" s="215"/>
      <c r="N845" s="215"/>
      <c r="O845" s="215"/>
      <c r="P845" s="215"/>
      <c r="Q845" s="215"/>
      <c r="R845" s="215"/>
      <c r="S845" s="215"/>
      <c r="T845" s="215"/>
      <c r="U845" s="215"/>
      <c r="V845" s="215"/>
      <c r="W845" s="215"/>
      <c r="X845" s="215"/>
      <c r="Y845" s="215"/>
      <c r="Z845" s="215"/>
    </row>
    <row r="846" spans="1:26" ht="15.75" thickBot="1">
      <c r="A846" s="215"/>
      <c r="B846" s="215"/>
      <c r="C846" s="215"/>
      <c r="D846" s="215"/>
      <c r="E846" s="215"/>
      <c r="F846" s="215"/>
      <c r="G846" s="215"/>
      <c r="H846" s="215"/>
      <c r="I846" s="215"/>
      <c r="J846" s="215"/>
      <c r="K846" s="215"/>
      <c r="L846" s="215"/>
      <c r="M846" s="215"/>
      <c r="N846" s="215"/>
      <c r="O846" s="215"/>
      <c r="P846" s="215"/>
      <c r="Q846" s="215"/>
      <c r="R846" s="215"/>
      <c r="S846" s="215"/>
      <c r="T846" s="215"/>
      <c r="U846" s="215"/>
      <c r="V846" s="215"/>
      <c r="W846" s="215"/>
      <c r="X846" s="215"/>
      <c r="Y846" s="215"/>
      <c r="Z846" s="215"/>
    </row>
    <row r="847" spans="1:26" ht="15.75" thickBot="1">
      <c r="A847" s="215"/>
      <c r="B847" s="215"/>
      <c r="C847" s="215"/>
      <c r="D847" s="215"/>
      <c r="E847" s="215"/>
      <c r="F847" s="215"/>
      <c r="G847" s="215"/>
      <c r="H847" s="215"/>
      <c r="I847" s="215"/>
      <c r="J847" s="215"/>
      <c r="K847" s="215"/>
      <c r="L847" s="215"/>
      <c r="M847" s="215"/>
      <c r="N847" s="215"/>
      <c r="O847" s="215"/>
      <c r="P847" s="215"/>
      <c r="Q847" s="215"/>
      <c r="R847" s="215"/>
      <c r="S847" s="215"/>
      <c r="T847" s="215"/>
      <c r="U847" s="215"/>
      <c r="V847" s="215"/>
      <c r="W847" s="215"/>
      <c r="X847" s="215"/>
      <c r="Y847" s="215"/>
      <c r="Z847" s="215"/>
    </row>
    <row r="848" spans="1:26" ht="15.75" thickBot="1">
      <c r="A848" s="215"/>
      <c r="B848" s="215"/>
      <c r="C848" s="215"/>
      <c r="D848" s="215"/>
      <c r="E848" s="215"/>
      <c r="F848" s="215"/>
      <c r="G848" s="215"/>
      <c r="H848" s="215"/>
      <c r="I848" s="215"/>
      <c r="J848" s="215"/>
      <c r="K848" s="215"/>
      <c r="L848" s="215"/>
      <c r="M848" s="215"/>
      <c r="N848" s="215"/>
      <c r="O848" s="215"/>
      <c r="P848" s="215"/>
      <c r="Q848" s="215"/>
      <c r="R848" s="215"/>
      <c r="S848" s="215"/>
      <c r="T848" s="215"/>
      <c r="U848" s="215"/>
      <c r="V848" s="215"/>
      <c r="W848" s="215"/>
      <c r="X848" s="215"/>
      <c r="Y848" s="215"/>
      <c r="Z848" s="215"/>
    </row>
    <row r="849" spans="1:26" ht="15.75" thickBot="1">
      <c r="A849" s="215"/>
      <c r="B849" s="215"/>
      <c r="C849" s="215"/>
      <c r="D849" s="215"/>
      <c r="E849" s="215"/>
      <c r="F849" s="215"/>
      <c r="G849" s="215"/>
      <c r="H849" s="215"/>
      <c r="I849" s="215"/>
      <c r="J849" s="215"/>
      <c r="K849" s="215"/>
      <c r="L849" s="215"/>
      <c r="M849" s="215"/>
      <c r="N849" s="215"/>
      <c r="O849" s="215"/>
      <c r="P849" s="215"/>
      <c r="Q849" s="215"/>
      <c r="R849" s="215"/>
      <c r="S849" s="215"/>
      <c r="T849" s="215"/>
      <c r="U849" s="215"/>
      <c r="V849" s="215"/>
      <c r="W849" s="215"/>
      <c r="X849" s="215"/>
      <c r="Y849" s="215"/>
      <c r="Z849" s="215"/>
    </row>
    <row r="850" spans="1:26" ht="15.75" thickBot="1">
      <c r="A850" s="215"/>
      <c r="B850" s="215"/>
      <c r="C850" s="215"/>
      <c r="D850" s="215"/>
      <c r="E850" s="215"/>
      <c r="F850" s="215"/>
      <c r="G850" s="215"/>
      <c r="H850" s="215"/>
      <c r="I850" s="215"/>
      <c r="J850" s="215"/>
      <c r="K850" s="215"/>
      <c r="L850" s="215"/>
      <c r="M850" s="215"/>
      <c r="N850" s="215"/>
      <c r="O850" s="215"/>
      <c r="P850" s="215"/>
      <c r="Q850" s="215"/>
      <c r="R850" s="215"/>
      <c r="S850" s="215"/>
      <c r="T850" s="215"/>
      <c r="U850" s="215"/>
      <c r="V850" s="215"/>
      <c r="W850" s="215"/>
      <c r="X850" s="215"/>
      <c r="Y850" s="215"/>
      <c r="Z850" s="215"/>
    </row>
    <row r="851" spans="1:26" ht="15.75" thickBot="1">
      <c r="A851" s="215"/>
      <c r="B851" s="215"/>
      <c r="C851" s="215"/>
      <c r="D851" s="215"/>
      <c r="E851" s="215"/>
      <c r="F851" s="215"/>
      <c r="G851" s="215"/>
      <c r="H851" s="215"/>
      <c r="I851" s="215"/>
      <c r="J851" s="215"/>
      <c r="K851" s="215"/>
      <c r="L851" s="215"/>
      <c r="M851" s="215"/>
      <c r="N851" s="215"/>
      <c r="O851" s="215"/>
      <c r="P851" s="215"/>
      <c r="Q851" s="215"/>
      <c r="R851" s="215"/>
      <c r="S851" s="215"/>
      <c r="T851" s="215"/>
      <c r="U851" s="215"/>
      <c r="V851" s="215"/>
      <c r="W851" s="215"/>
      <c r="X851" s="215"/>
      <c r="Y851" s="215"/>
      <c r="Z851" s="215"/>
    </row>
    <row r="852" spans="1:26" ht="15.75" thickBot="1">
      <c r="A852" s="215"/>
      <c r="B852" s="215"/>
      <c r="C852" s="215"/>
      <c r="D852" s="215"/>
      <c r="E852" s="215"/>
      <c r="F852" s="215"/>
      <c r="G852" s="215"/>
      <c r="H852" s="215"/>
      <c r="I852" s="215"/>
      <c r="J852" s="215"/>
      <c r="K852" s="215"/>
      <c r="L852" s="215"/>
      <c r="M852" s="215"/>
      <c r="N852" s="215"/>
      <c r="O852" s="215"/>
      <c r="P852" s="215"/>
      <c r="Q852" s="215"/>
      <c r="R852" s="215"/>
      <c r="S852" s="215"/>
      <c r="T852" s="215"/>
      <c r="U852" s="215"/>
      <c r="V852" s="215"/>
      <c r="W852" s="215"/>
      <c r="X852" s="215"/>
      <c r="Y852" s="215"/>
      <c r="Z852" s="215"/>
    </row>
    <row r="853" spans="1:26" ht="15.75" thickBot="1">
      <c r="A853" s="215"/>
      <c r="B853" s="215"/>
      <c r="C853" s="215"/>
      <c r="D853" s="215"/>
      <c r="E853" s="215"/>
      <c r="F853" s="215"/>
      <c r="G853" s="215"/>
      <c r="H853" s="215"/>
      <c r="I853" s="215"/>
      <c r="J853" s="215"/>
      <c r="K853" s="215"/>
      <c r="L853" s="215"/>
      <c r="M853" s="215"/>
      <c r="N853" s="215"/>
      <c r="O853" s="215"/>
      <c r="P853" s="215"/>
      <c r="Q853" s="215"/>
      <c r="R853" s="215"/>
      <c r="S853" s="215"/>
      <c r="T853" s="215"/>
      <c r="U853" s="215"/>
      <c r="V853" s="215"/>
      <c r="W853" s="215"/>
      <c r="X853" s="215"/>
      <c r="Y853" s="215"/>
      <c r="Z853" s="215"/>
    </row>
    <row r="854" spans="1:26" ht="15.75" thickBot="1">
      <c r="A854" s="215"/>
      <c r="B854" s="215"/>
      <c r="C854" s="215"/>
      <c r="D854" s="215"/>
      <c r="E854" s="215"/>
      <c r="F854" s="215"/>
      <c r="G854" s="215"/>
      <c r="H854" s="215"/>
      <c r="I854" s="215"/>
      <c r="J854" s="215"/>
      <c r="K854" s="215"/>
      <c r="L854" s="215"/>
      <c r="M854" s="215"/>
      <c r="N854" s="215"/>
      <c r="O854" s="215"/>
      <c r="P854" s="215"/>
      <c r="Q854" s="215"/>
      <c r="R854" s="215"/>
      <c r="S854" s="215"/>
      <c r="T854" s="215"/>
      <c r="U854" s="215"/>
      <c r="V854" s="215"/>
      <c r="W854" s="215"/>
      <c r="X854" s="215"/>
      <c r="Y854" s="215"/>
      <c r="Z854" s="215"/>
    </row>
    <row r="855" spans="1:26" ht="15.75" thickBot="1">
      <c r="A855" s="215"/>
      <c r="B855" s="215"/>
      <c r="C855" s="215"/>
      <c r="D855" s="215"/>
      <c r="E855" s="215"/>
      <c r="F855" s="215"/>
      <c r="G855" s="215"/>
      <c r="H855" s="215"/>
      <c r="I855" s="215"/>
      <c r="J855" s="215"/>
      <c r="K855" s="215"/>
      <c r="L855" s="215"/>
      <c r="M855" s="215"/>
      <c r="N855" s="215"/>
      <c r="O855" s="215"/>
      <c r="P855" s="215"/>
      <c r="Q855" s="215"/>
      <c r="R855" s="215"/>
      <c r="S855" s="215"/>
      <c r="T855" s="215"/>
      <c r="U855" s="215"/>
      <c r="V855" s="215"/>
      <c r="W855" s="215"/>
      <c r="X855" s="215"/>
      <c r="Y855" s="215"/>
      <c r="Z855" s="215"/>
    </row>
    <row r="856" spans="1:26" ht="15.75" thickBot="1">
      <c r="A856" s="215"/>
      <c r="B856" s="215"/>
      <c r="C856" s="215"/>
      <c r="D856" s="215"/>
      <c r="E856" s="215"/>
      <c r="F856" s="215"/>
      <c r="G856" s="215"/>
      <c r="H856" s="215"/>
      <c r="I856" s="215"/>
      <c r="J856" s="215"/>
      <c r="K856" s="215"/>
      <c r="L856" s="215"/>
      <c r="M856" s="215"/>
      <c r="N856" s="215"/>
      <c r="O856" s="215"/>
      <c r="P856" s="215"/>
      <c r="Q856" s="215"/>
      <c r="R856" s="215"/>
      <c r="S856" s="215"/>
      <c r="T856" s="215"/>
      <c r="U856" s="215"/>
      <c r="V856" s="215"/>
      <c r="W856" s="215"/>
      <c r="X856" s="215"/>
      <c r="Y856" s="215"/>
      <c r="Z856" s="215"/>
    </row>
    <row r="857" spans="1:26" ht="15.75" thickBot="1">
      <c r="A857" s="215"/>
      <c r="B857" s="215"/>
      <c r="C857" s="215"/>
      <c r="D857" s="215"/>
      <c r="E857" s="215"/>
      <c r="F857" s="215"/>
      <c r="G857" s="215"/>
      <c r="H857" s="215"/>
      <c r="I857" s="215"/>
      <c r="J857" s="215"/>
      <c r="K857" s="215"/>
      <c r="L857" s="215"/>
      <c r="M857" s="215"/>
      <c r="N857" s="215"/>
      <c r="O857" s="215"/>
      <c r="P857" s="215"/>
      <c r="Q857" s="215"/>
      <c r="R857" s="215"/>
      <c r="S857" s="215"/>
      <c r="T857" s="215"/>
      <c r="U857" s="215"/>
      <c r="V857" s="215"/>
      <c r="W857" s="215"/>
      <c r="X857" s="215"/>
      <c r="Y857" s="215"/>
      <c r="Z857" s="215"/>
    </row>
    <row r="858" spans="1:26" ht="15.75" thickBot="1">
      <c r="A858" s="215"/>
      <c r="B858" s="215"/>
      <c r="C858" s="215"/>
      <c r="D858" s="215"/>
      <c r="E858" s="215"/>
      <c r="F858" s="215"/>
      <c r="G858" s="215"/>
      <c r="H858" s="215"/>
      <c r="I858" s="215"/>
      <c r="J858" s="215"/>
      <c r="K858" s="215"/>
      <c r="L858" s="215"/>
      <c r="M858" s="215"/>
      <c r="N858" s="215"/>
      <c r="O858" s="215"/>
      <c r="P858" s="215"/>
      <c r="Q858" s="215"/>
      <c r="R858" s="215"/>
      <c r="S858" s="215"/>
      <c r="T858" s="215"/>
      <c r="U858" s="215"/>
      <c r="V858" s="215"/>
      <c r="W858" s="215"/>
      <c r="X858" s="215"/>
      <c r="Y858" s="215"/>
      <c r="Z858" s="215"/>
    </row>
    <row r="859" spans="1:26" ht="15.75" thickBot="1">
      <c r="A859" s="215"/>
      <c r="B859" s="215"/>
      <c r="C859" s="215"/>
      <c r="D859" s="215"/>
      <c r="E859" s="215"/>
      <c r="F859" s="215"/>
      <c r="G859" s="215"/>
      <c r="H859" s="215"/>
      <c r="I859" s="215"/>
      <c r="J859" s="215"/>
      <c r="K859" s="215"/>
      <c r="L859" s="215"/>
      <c r="M859" s="215"/>
      <c r="N859" s="215"/>
      <c r="O859" s="215"/>
      <c r="P859" s="215"/>
      <c r="Q859" s="215"/>
      <c r="R859" s="215"/>
      <c r="S859" s="215"/>
      <c r="T859" s="215"/>
      <c r="U859" s="215"/>
      <c r="V859" s="215"/>
      <c r="W859" s="215"/>
      <c r="X859" s="215"/>
      <c r="Y859" s="215"/>
      <c r="Z859" s="215"/>
    </row>
    <row r="860" spans="1:26" ht="15.75" thickBot="1">
      <c r="A860" s="215"/>
      <c r="B860" s="215"/>
      <c r="C860" s="215"/>
      <c r="D860" s="215"/>
      <c r="E860" s="215"/>
      <c r="F860" s="215"/>
      <c r="G860" s="215"/>
      <c r="H860" s="215"/>
      <c r="I860" s="215"/>
      <c r="J860" s="215"/>
      <c r="K860" s="215"/>
      <c r="L860" s="215"/>
      <c r="M860" s="215"/>
      <c r="N860" s="215"/>
      <c r="O860" s="215"/>
      <c r="P860" s="215"/>
      <c r="Q860" s="215"/>
      <c r="R860" s="215"/>
      <c r="S860" s="215"/>
      <c r="T860" s="215"/>
      <c r="U860" s="215"/>
      <c r="V860" s="215"/>
      <c r="W860" s="215"/>
      <c r="X860" s="215"/>
      <c r="Y860" s="215"/>
      <c r="Z860" s="215"/>
    </row>
    <row r="861" spans="1:26" ht="15.75" thickBot="1">
      <c r="A861" s="215"/>
      <c r="B861" s="215"/>
      <c r="C861" s="215"/>
      <c r="D861" s="215"/>
      <c r="E861" s="215"/>
      <c r="F861" s="215"/>
      <c r="G861" s="215"/>
      <c r="H861" s="215"/>
      <c r="I861" s="215"/>
      <c r="J861" s="215"/>
      <c r="K861" s="215"/>
      <c r="L861" s="215"/>
      <c r="M861" s="215"/>
      <c r="N861" s="215"/>
      <c r="O861" s="215"/>
      <c r="P861" s="215"/>
      <c r="Q861" s="215"/>
      <c r="R861" s="215"/>
      <c r="S861" s="215"/>
      <c r="T861" s="215"/>
      <c r="U861" s="215"/>
      <c r="V861" s="215"/>
      <c r="W861" s="215"/>
      <c r="X861" s="215"/>
      <c r="Y861" s="215"/>
      <c r="Z861" s="215"/>
    </row>
    <row r="862" spans="1:26" ht="15.75" thickBot="1">
      <c r="A862" s="215"/>
      <c r="B862" s="215"/>
      <c r="C862" s="215"/>
      <c r="D862" s="215"/>
      <c r="E862" s="215"/>
      <c r="F862" s="215"/>
      <c r="G862" s="215"/>
      <c r="H862" s="215"/>
      <c r="I862" s="215"/>
      <c r="J862" s="215"/>
      <c r="K862" s="215"/>
      <c r="L862" s="215"/>
      <c r="M862" s="215"/>
      <c r="N862" s="215"/>
      <c r="O862" s="215"/>
      <c r="P862" s="215"/>
      <c r="Q862" s="215"/>
      <c r="R862" s="215"/>
      <c r="S862" s="215"/>
      <c r="T862" s="215"/>
      <c r="U862" s="215"/>
      <c r="V862" s="215"/>
      <c r="W862" s="215"/>
      <c r="X862" s="215"/>
      <c r="Y862" s="215"/>
      <c r="Z862" s="215"/>
    </row>
    <row r="863" spans="1:26" ht="15.75" thickBot="1">
      <c r="A863" s="215"/>
      <c r="B863" s="215"/>
      <c r="C863" s="215"/>
      <c r="D863" s="215"/>
      <c r="E863" s="215"/>
      <c r="F863" s="215"/>
      <c r="G863" s="215"/>
      <c r="H863" s="215"/>
      <c r="I863" s="215"/>
      <c r="J863" s="215"/>
      <c r="K863" s="215"/>
      <c r="L863" s="215"/>
      <c r="M863" s="215"/>
      <c r="N863" s="215"/>
      <c r="O863" s="215"/>
      <c r="P863" s="215"/>
      <c r="Q863" s="215"/>
      <c r="R863" s="215"/>
      <c r="S863" s="215"/>
      <c r="T863" s="215"/>
      <c r="U863" s="215"/>
      <c r="V863" s="215"/>
      <c r="W863" s="215"/>
      <c r="X863" s="215"/>
      <c r="Y863" s="215"/>
      <c r="Z863" s="215"/>
    </row>
    <row r="864" spans="1:26" ht="15.75" thickBot="1">
      <c r="A864" s="215"/>
      <c r="B864" s="215"/>
      <c r="C864" s="215"/>
      <c r="D864" s="215"/>
      <c r="E864" s="215"/>
      <c r="F864" s="215"/>
      <c r="G864" s="215"/>
      <c r="H864" s="215"/>
      <c r="I864" s="215"/>
      <c r="J864" s="215"/>
      <c r="K864" s="215"/>
      <c r="L864" s="215"/>
      <c r="M864" s="215"/>
      <c r="N864" s="215"/>
      <c r="O864" s="215"/>
      <c r="P864" s="215"/>
      <c r="Q864" s="215"/>
      <c r="R864" s="215"/>
      <c r="S864" s="215"/>
      <c r="T864" s="215"/>
      <c r="U864" s="215"/>
      <c r="V864" s="215"/>
      <c r="W864" s="215"/>
      <c r="X864" s="215"/>
      <c r="Y864" s="215"/>
      <c r="Z864" s="215"/>
    </row>
    <row r="865" spans="1:26" ht="15.75" thickBot="1">
      <c r="A865" s="215"/>
      <c r="B865" s="215"/>
      <c r="C865" s="215"/>
      <c r="D865" s="215"/>
      <c r="E865" s="215"/>
      <c r="F865" s="215"/>
      <c r="G865" s="215"/>
      <c r="H865" s="215"/>
      <c r="I865" s="215"/>
      <c r="J865" s="215"/>
      <c r="K865" s="215"/>
      <c r="L865" s="215"/>
      <c r="M865" s="215"/>
      <c r="N865" s="215"/>
      <c r="O865" s="215"/>
      <c r="P865" s="215"/>
      <c r="Q865" s="215"/>
      <c r="R865" s="215"/>
      <c r="S865" s="215"/>
      <c r="T865" s="215"/>
      <c r="U865" s="215"/>
      <c r="V865" s="215"/>
      <c r="W865" s="215"/>
      <c r="X865" s="215"/>
      <c r="Y865" s="215"/>
      <c r="Z865" s="215"/>
    </row>
    <row r="866" spans="1:26" ht="15.75" thickBot="1">
      <c r="A866" s="215"/>
      <c r="B866" s="215"/>
      <c r="C866" s="215"/>
      <c r="D866" s="215"/>
      <c r="E866" s="215"/>
      <c r="F866" s="215"/>
      <c r="G866" s="215"/>
      <c r="H866" s="215"/>
      <c r="I866" s="215"/>
      <c r="J866" s="215"/>
      <c r="K866" s="215"/>
      <c r="L866" s="215"/>
      <c r="M866" s="215"/>
      <c r="N866" s="215"/>
      <c r="O866" s="215"/>
      <c r="P866" s="215"/>
      <c r="Q866" s="215"/>
      <c r="R866" s="215"/>
      <c r="S866" s="215"/>
      <c r="T866" s="215"/>
      <c r="U866" s="215"/>
      <c r="V866" s="215"/>
      <c r="W866" s="215"/>
      <c r="X866" s="215"/>
      <c r="Y866" s="215"/>
      <c r="Z866" s="215"/>
    </row>
    <row r="867" spans="1:26" ht="15.75" thickBot="1">
      <c r="A867" s="215"/>
      <c r="B867" s="215"/>
      <c r="C867" s="215"/>
      <c r="D867" s="215"/>
      <c r="E867" s="215"/>
      <c r="F867" s="215"/>
      <c r="G867" s="215"/>
      <c r="H867" s="215"/>
      <c r="I867" s="215"/>
      <c r="J867" s="215"/>
      <c r="K867" s="215"/>
      <c r="L867" s="215"/>
      <c r="M867" s="215"/>
      <c r="N867" s="215"/>
      <c r="O867" s="215"/>
      <c r="P867" s="215"/>
      <c r="Q867" s="215"/>
      <c r="R867" s="215"/>
      <c r="S867" s="215"/>
      <c r="T867" s="215"/>
      <c r="U867" s="215"/>
      <c r="V867" s="215"/>
      <c r="W867" s="215"/>
      <c r="X867" s="215"/>
      <c r="Y867" s="215"/>
      <c r="Z867" s="215"/>
    </row>
    <row r="868" spans="1:26" ht="15.75" thickBot="1">
      <c r="A868" s="215"/>
      <c r="B868" s="215"/>
      <c r="C868" s="215"/>
      <c r="D868" s="215"/>
      <c r="E868" s="215"/>
      <c r="F868" s="215"/>
      <c r="G868" s="215"/>
      <c r="H868" s="215"/>
      <c r="I868" s="215"/>
      <c r="J868" s="215"/>
      <c r="K868" s="215"/>
      <c r="L868" s="215"/>
      <c r="M868" s="215"/>
      <c r="N868" s="215"/>
      <c r="O868" s="215"/>
      <c r="P868" s="215"/>
      <c r="Q868" s="215"/>
      <c r="R868" s="215"/>
      <c r="S868" s="215"/>
      <c r="T868" s="215"/>
      <c r="U868" s="215"/>
      <c r="V868" s="215"/>
      <c r="W868" s="215"/>
      <c r="X868" s="215"/>
      <c r="Y868" s="215"/>
      <c r="Z868" s="215"/>
    </row>
    <row r="869" spans="1:26" ht="15.75" thickBot="1">
      <c r="A869" s="215"/>
      <c r="B869" s="215"/>
      <c r="C869" s="215"/>
      <c r="D869" s="215"/>
      <c r="E869" s="215"/>
      <c r="F869" s="215"/>
      <c r="G869" s="215"/>
      <c r="H869" s="215"/>
      <c r="I869" s="215"/>
      <c r="J869" s="215"/>
      <c r="K869" s="215"/>
      <c r="L869" s="215"/>
      <c r="M869" s="215"/>
      <c r="N869" s="215"/>
      <c r="O869" s="215"/>
      <c r="P869" s="215"/>
      <c r="Q869" s="215"/>
      <c r="R869" s="215"/>
      <c r="S869" s="215"/>
      <c r="T869" s="215"/>
      <c r="U869" s="215"/>
      <c r="V869" s="215"/>
      <c r="W869" s="215"/>
      <c r="X869" s="215"/>
      <c r="Y869" s="215"/>
      <c r="Z869" s="215"/>
    </row>
    <row r="870" spans="1:26" ht="15.75" thickBot="1">
      <c r="A870" s="215"/>
      <c r="B870" s="215"/>
      <c r="C870" s="215"/>
      <c r="D870" s="215"/>
      <c r="E870" s="215"/>
      <c r="F870" s="215"/>
      <c r="G870" s="215"/>
      <c r="H870" s="215"/>
      <c r="I870" s="215"/>
      <c r="J870" s="215"/>
      <c r="K870" s="215"/>
      <c r="L870" s="215"/>
      <c r="M870" s="215"/>
      <c r="N870" s="215"/>
      <c r="O870" s="215"/>
      <c r="P870" s="215"/>
      <c r="Q870" s="215"/>
      <c r="R870" s="215"/>
      <c r="S870" s="215"/>
      <c r="T870" s="215"/>
      <c r="U870" s="215"/>
      <c r="V870" s="215"/>
      <c r="W870" s="215"/>
      <c r="X870" s="215"/>
      <c r="Y870" s="215"/>
      <c r="Z870" s="215"/>
    </row>
    <row r="871" spans="1:26" ht="15.75" thickBot="1">
      <c r="A871" s="215"/>
      <c r="B871" s="215"/>
      <c r="C871" s="215"/>
      <c r="D871" s="215"/>
      <c r="E871" s="215"/>
      <c r="F871" s="215"/>
      <c r="G871" s="215"/>
      <c r="H871" s="215"/>
      <c r="I871" s="215"/>
      <c r="J871" s="215"/>
      <c r="K871" s="215"/>
      <c r="L871" s="215"/>
      <c r="M871" s="215"/>
      <c r="N871" s="215"/>
      <c r="O871" s="215"/>
      <c r="P871" s="215"/>
      <c r="Q871" s="215"/>
      <c r="R871" s="215"/>
      <c r="S871" s="215"/>
      <c r="T871" s="215"/>
      <c r="U871" s="215"/>
      <c r="V871" s="215"/>
      <c r="W871" s="215"/>
      <c r="X871" s="215"/>
      <c r="Y871" s="215"/>
      <c r="Z871" s="215"/>
    </row>
    <row r="872" spans="1:26" ht="15.75" thickBot="1">
      <c r="A872" s="215"/>
      <c r="B872" s="215"/>
      <c r="C872" s="215"/>
      <c r="D872" s="215"/>
      <c r="E872" s="215"/>
      <c r="F872" s="215"/>
      <c r="G872" s="215"/>
      <c r="H872" s="215"/>
      <c r="I872" s="215"/>
      <c r="J872" s="215"/>
      <c r="K872" s="215"/>
      <c r="L872" s="215"/>
      <c r="M872" s="215"/>
      <c r="N872" s="215"/>
      <c r="O872" s="215"/>
      <c r="P872" s="215"/>
      <c r="Q872" s="215"/>
      <c r="R872" s="215"/>
      <c r="S872" s="215"/>
      <c r="T872" s="215"/>
      <c r="U872" s="215"/>
      <c r="V872" s="215"/>
      <c r="W872" s="215"/>
      <c r="X872" s="215"/>
      <c r="Y872" s="215"/>
      <c r="Z872" s="215"/>
    </row>
    <row r="873" spans="1:26" ht="15.75" thickBot="1">
      <c r="A873" s="215"/>
      <c r="B873" s="215"/>
      <c r="C873" s="215"/>
      <c r="D873" s="215"/>
      <c r="E873" s="215"/>
      <c r="F873" s="215"/>
      <c r="G873" s="215"/>
      <c r="H873" s="215"/>
      <c r="I873" s="215"/>
      <c r="J873" s="215"/>
      <c r="K873" s="215"/>
      <c r="L873" s="215"/>
      <c r="M873" s="215"/>
      <c r="N873" s="215"/>
      <c r="O873" s="215"/>
      <c r="P873" s="215"/>
      <c r="Q873" s="215"/>
      <c r="R873" s="215"/>
      <c r="S873" s="215"/>
      <c r="T873" s="215"/>
      <c r="U873" s="215"/>
      <c r="V873" s="215"/>
      <c r="W873" s="215"/>
      <c r="X873" s="215"/>
      <c r="Y873" s="215"/>
      <c r="Z873" s="215"/>
    </row>
    <row r="874" spans="1:26" ht="15.75" thickBot="1">
      <c r="A874" s="215"/>
      <c r="B874" s="215"/>
      <c r="C874" s="215"/>
      <c r="D874" s="215"/>
      <c r="E874" s="215"/>
      <c r="F874" s="215"/>
      <c r="G874" s="215"/>
      <c r="H874" s="215"/>
      <c r="I874" s="215"/>
      <c r="J874" s="215"/>
      <c r="K874" s="215"/>
      <c r="L874" s="215"/>
      <c r="M874" s="215"/>
      <c r="N874" s="215"/>
      <c r="O874" s="215"/>
      <c r="P874" s="215"/>
      <c r="Q874" s="215"/>
      <c r="R874" s="215"/>
      <c r="S874" s="215"/>
      <c r="T874" s="215"/>
      <c r="U874" s="215"/>
      <c r="V874" s="215"/>
      <c r="W874" s="215"/>
      <c r="X874" s="215"/>
      <c r="Y874" s="215"/>
      <c r="Z874" s="215"/>
    </row>
    <row r="875" spans="1:26" ht="15.75" thickBot="1">
      <c r="A875" s="215"/>
      <c r="B875" s="215"/>
      <c r="C875" s="215"/>
      <c r="D875" s="215"/>
      <c r="E875" s="215"/>
      <c r="F875" s="215"/>
      <c r="G875" s="215"/>
      <c r="H875" s="215"/>
      <c r="I875" s="215"/>
      <c r="J875" s="215"/>
      <c r="K875" s="215"/>
      <c r="L875" s="215"/>
      <c r="M875" s="215"/>
      <c r="N875" s="215"/>
      <c r="O875" s="215"/>
      <c r="P875" s="215"/>
      <c r="Q875" s="215"/>
      <c r="R875" s="215"/>
      <c r="S875" s="215"/>
      <c r="T875" s="215"/>
      <c r="U875" s="215"/>
      <c r="V875" s="215"/>
      <c r="W875" s="215"/>
      <c r="X875" s="215"/>
      <c r="Y875" s="215"/>
      <c r="Z875" s="215"/>
    </row>
    <row r="876" spans="1:26" ht="15.75" thickBot="1">
      <c r="A876" s="215"/>
      <c r="B876" s="215"/>
      <c r="C876" s="215"/>
      <c r="D876" s="215"/>
      <c r="E876" s="215"/>
      <c r="F876" s="215"/>
      <c r="G876" s="215"/>
      <c r="H876" s="215"/>
      <c r="I876" s="215"/>
      <c r="J876" s="215"/>
      <c r="K876" s="215"/>
      <c r="L876" s="215"/>
      <c r="M876" s="215"/>
      <c r="N876" s="215"/>
      <c r="O876" s="215"/>
      <c r="P876" s="215"/>
      <c r="Q876" s="215"/>
      <c r="R876" s="215"/>
      <c r="S876" s="215"/>
      <c r="T876" s="215"/>
      <c r="U876" s="215"/>
      <c r="V876" s="215"/>
      <c r="W876" s="215"/>
      <c r="X876" s="215"/>
      <c r="Y876" s="215"/>
      <c r="Z876" s="215"/>
    </row>
    <row r="877" spans="1:26" ht="15.75" thickBot="1">
      <c r="A877" s="215"/>
      <c r="B877" s="215"/>
      <c r="C877" s="215"/>
      <c r="D877" s="215"/>
      <c r="E877" s="215"/>
      <c r="F877" s="215"/>
      <c r="G877" s="215"/>
      <c r="H877" s="215"/>
      <c r="I877" s="215"/>
      <c r="J877" s="215"/>
      <c r="K877" s="215"/>
      <c r="L877" s="215"/>
      <c r="M877" s="215"/>
      <c r="N877" s="215"/>
      <c r="O877" s="215"/>
      <c r="P877" s="215"/>
      <c r="Q877" s="215"/>
      <c r="R877" s="215"/>
      <c r="S877" s="215"/>
      <c r="T877" s="215"/>
      <c r="U877" s="215"/>
      <c r="V877" s="215"/>
      <c r="W877" s="215"/>
      <c r="X877" s="215"/>
      <c r="Y877" s="215"/>
      <c r="Z877" s="215"/>
    </row>
    <row r="878" spans="1:26" ht="15.75" thickBot="1">
      <c r="A878" s="215"/>
      <c r="B878" s="215"/>
      <c r="C878" s="215"/>
      <c r="D878" s="215"/>
      <c r="E878" s="215"/>
      <c r="F878" s="215"/>
      <c r="G878" s="215"/>
      <c r="H878" s="215"/>
      <c r="I878" s="215"/>
      <c r="J878" s="215"/>
      <c r="K878" s="215"/>
      <c r="L878" s="215"/>
      <c r="M878" s="215"/>
      <c r="N878" s="215"/>
      <c r="O878" s="215"/>
      <c r="P878" s="215"/>
      <c r="Q878" s="215"/>
      <c r="R878" s="215"/>
      <c r="S878" s="215"/>
      <c r="T878" s="215"/>
      <c r="U878" s="215"/>
      <c r="V878" s="215"/>
      <c r="W878" s="215"/>
      <c r="X878" s="215"/>
      <c r="Y878" s="215"/>
      <c r="Z878" s="215"/>
    </row>
    <row r="879" spans="1:26" ht="15.75" thickBot="1">
      <c r="A879" s="215"/>
      <c r="B879" s="215"/>
      <c r="C879" s="215"/>
      <c r="D879" s="215"/>
      <c r="E879" s="215"/>
      <c r="F879" s="215"/>
      <c r="G879" s="215"/>
      <c r="H879" s="215"/>
      <c r="I879" s="215"/>
      <c r="J879" s="215"/>
      <c r="K879" s="215"/>
      <c r="L879" s="215"/>
      <c r="M879" s="215"/>
      <c r="N879" s="215"/>
      <c r="O879" s="215"/>
      <c r="P879" s="215"/>
      <c r="Q879" s="215"/>
      <c r="R879" s="215"/>
      <c r="S879" s="215"/>
      <c r="T879" s="215"/>
      <c r="U879" s="215"/>
      <c r="V879" s="215"/>
      <c r="W879" s="215"/>
      <c r="X879" s="215"/>
      <c r="Y879" s="215"/>
      <c r="Z879" s="215"/>
    </row>
    <row r="880" spans="1:26" ht="15.75" thickBot="1">
      <c r="A880" s="215"/>
      <c r="B880" s="215"/>
      <c r="C880" s="215"/>
      <c r="D880" s="215"/>
      <c r="E880" s="215"/>
      <c r="F880" s="215"/>
      <c r="G880" s="215"/>
      <c r="H880" s="215"/>
      <c r="I880" s="215"/>
      <c r="J880" s="215"/>
      <c r="K880" s="215"/>
      <c r="L880" s="215"/>
      <c r="M880" s="215"/>
      <c r="N880" s="215"/>
      <c r="O880" s="215"/>
      <c r="P880" s="215"/>
      <c r="Q880" s="215"/>
      <c r="R880" s="215"/>
      <c r="S880" s="215"/>
      <c r="T880" s="215"/>
      <c r="U880" s="215"/>
      <c r="V880" s="215"/>
      <c r="W880" s="215"/>
      <c r="X880" s="215"/>
      <c r="Y880" s="215"/>
      <c r="Z880" s="215"/>
    </row>
    <row r="881" spans="1:26" ht="15.75" thickBot="1">
      <c r="A881" s="215"/>
      <c r="B881" s="215"/>
      <c r="C881" s="215"/>
      <c r="D881" s="215"/>
      <c r="E881" s="215"/>
      <c r="F881" s="215"/>
      <c r="G881" s="215"/>
      <c r="H881" s="215"/>
      <c r="I881" s="215"/>
      <c r="J881" s="215"/>
      <c r="K881" s="215"/>
      <c r="L881" s="215"/>
      <c r="M881" s="215"/>
      <c r="N881" s="215"/>
      <c r="O881" s="215"/>
      <c r="P881" s="215"/>
      <c r="Q881" s="215"/>
      <c r="R881" s="215"/>
      <c r="S881" s="215"/>
      <c r="T881" s="215"/>
      <c r="U881" s="215"/>
      <c r="V881" s="215"/>
      <c r="W881" s="215"/>
      <c r="X881" s="215"/>
      <c r="Y881" s="215"/>
      <c r="Z881" s="215"/>
    </row>
    <row r="882" spans="1:26" ht="15.75" thickBot="1">
      <c r="A882" s="215"/>
      <c r="B882" s="215"/>
      <c r="C882" s="215"/>
      <c r="D882" s="215"/>
      <c r="E882" s="215"/>
      <c r="F882" s="215"/>
      <c r="G882" s="215"/>
      <c r="H882" s="215"/>
      <c r="I882" s="215"/>
      <c r="J882" s="215"/>
      <c r="K882" s="215"/>
      <c r="L882" s="215"/>
      <c r="M882" s="215"/>
      <c r="N882" s="215"/>
      <c r="O882" s="215"/>
      <c r="P882" s="215"/>
      <c r="Q882" s="215"/>
      <c r="R882" s="215"/>
      <c r="S882" s="215"/>
      <c r="T882" s="215"/>
      <c r="U882" s="215"/>
      <c r="V882" s="215"/>
      <c r="W882" s="215"/>
      <c r="X882" s="215"/>
      <c r="Y882" s="215"/>
      <c r="Z882" s="215"/>
    </row>
    <row r="883" spans="1:26" ht="15.75" thickBot="1">
      <c r="A883" s="215"/>
      <c r="B883" s="215"/>
      <c r="C883" s="215"/>
      <c r="D883" s="215"/>
      <c r="E883" s="215"/>
      <c r="F883" s="215"/>
      <c r="G883" s="215"/>
      <c r="H883" s="215"/>
      <c r="I883" s="215"/>
      <c r="J883" s="215"/>
      <c r="K883" s="215"/>
      <c r="L883" s="215"/>
      <c r="M883" s="215"/>
      <c r="N883" s="215"/>
      <c r="O883" s="215"/>
      <c r="P883" s="215"/>
      <c r="Q883" s="215"/>
      <c r="R883" s="215"/>
      <c r="S883" s="215"/>
      <c r="T883" s="215"/>
      <c r="U883" s="215"/>
      <c r="V883" s="215"/>
      <c r="W883" s="215"/>
      <c r="X883" s="215"/>
      <c r="Y883" s="215"/>
      <c r="Z883" s="215"/>
    </row>
    <row r="884" spans="1:26" ht="15.75" thickBot="1">
      <c r="A884" s="215"/>
      <c r="B884" s="215"/>
      <c r="C884" s="215"/>
      <c r="D884" s="215"/>
      <c r="E884" s="215"/>
      <c r="F884" s="215"/>
      <c r="G884" s="215"/>
      <c r="H884" s="215"/>
      <c r="I884" s="215"/>
      <c r="J884" s="215"/>
      <c r="K884" s="215"/>
      <c r="L884" s="215"/>
      <c r="M884" s="215"/>
      <c r="N884" s="215"/>
      <c r="O884" s="215"/>
      <c r="P884" s="215"/>
      <c r="Q884" s="215"/>
      <c r="R884" s="215"/>
      <c r="S884" s="215"/>
      <c r="T884" s="215"/>
      <c r="U884" s="215"/>
      <c r="V884" s="215"/>
      <c r="W884" s="215"/>
      <c r="X884" s="215"/>
      <c r="Y884" s="215"/>
      <c r="Z884" s="215"/>
    </row>
    <row r="885" spans="1:26" ht="15.75" thickBot="1">
      <c r="A885" s="215"/>
      <c r="B885" s="215"/>
      <c r="C885" s="215"/>
      <c r="D885" s="215"/>
      <c r="E885" s="215"/>
      <c r="F885" s="215"/>
      <c r="G885" s="215"/>
      <c r="H885" s="215"/>
      <c r="I885" s="215"/>
      <c r="J885" s="215"/>
      <c r="K885" s="215"/>
      <c r="L885" s="215"/>
      <c r="M885" s="215"/>
      <c r="N885" s="215"/>
      <c r="O885" s="215"/>
      <c r="P885" s="215"/>
      <c r="Q885" s="215"/>
      <c r="R885" s="215"/>
      <c r="S885" s="215"/>
      <c r="T885" s="215"/>
      <c r="U885" s="215"/>
      <c r="V885" s="215"/>
      <c r="W885" s="215"/>
      <c r="X885" s="215"/>
      <c r="Y885" s="215"/>
      <c r="Z885" s="215"/>
    </row>
    <row r="886" spans="1:26" ht="15.75" thickBot="1">
      <c r="A886" s="215"/>
      <c r="B886" s="215"/>
      <c r="C886" s="215"/>
      <c r="D886" s="215"/>
      <c r="E886" s="215"/>
      <c r="F886" s="215"/>
      <c r="G886" s="215"/>
      <c r="H886" s="215"/>
      <c r="I886" s="215"/>
      <c r="J886" s="215"/>
      <c r="K886" s="215"/>
      <c r="L886" s="215"/>
      <c r="M886" s="215"/>
      <c r="N886" s="215"/>
      <c r="O886" s="215"/>
      <c r="P886" s="215"/>
      <c r="Q886" s="215"/>
      <c r="R886" s="215"/>
      <c r="S886" s="215"/>
      <c r="T886" s="215"/>
      <c r="U886" s="215"/>
      <c r="V886" s="215"/>
      <c r="W886" s="215"/>
      <c r="X886" s="215"/>
      <c r="Y886" s="215"/>
      <c r="Z886" s="215"/>
    </row>
    <row r="887" spans="1:26" ht="15.75" thickBot="1">
      <c r="A887" s="215"/>
      <c r="B887" s="215"/>
      <c r="C887" s="215"/>
      <c r="D887" s="215"/>
      <c r="E887" s="215"/>
      <c r="F887" s="215"/>
      <c r="G887" s="215"/>
      <c r="H887" s="215"/>
      <c r="I887" s="215"/>
      <c r="J887" s="215"/>
      <c r="K887" s="215"/>
      <c r="L887" s="215"/>
      <c r="M887" s="215"/>
      <c r="N887" s="215"/>
      <c r="O887" s="215"/>
      <c r="P887" s="215"/>
      <c r="Q887" s="215"/>
      <c r="R887" s="215"/>
      <c r="S887" s="215"/>
      <c r="T887" s="215"/>
      <c r="U887" s="215"/>
      <c r="V887" s="215"/>
      <c r="W887" s="215"/>
      <c r="X887" s="215"/>
      <c r="Y887" s="215"/>
      <c r="Z887" s="215"/>
    </row>
    <row r="888" spans="1:26" ht="15.75" thickBot="1">
      <c r="A888" s="215"/>
      <c r="B888" s="215"/>
      <c r="C888" s="215"/>
      <c r="D888" s="215"/>
      <c r="E888" s="215"/>
      <c r="F888" s="215"/>
      <c r="G888" s="215"/>
      <c r="H888" s="215"/>
      <c r="I888" s="215"/>
      <c r="J888" s="215"/>
      <c r="K888" s="215"/>
      <c r="L888" s="215"/>
      <c r="M888" s="215"/>
      <c r="N888" s="215"/>
      <c r="O888" s="215"/>
      <c r="P888" s="215"/>
      <c r="Q888" s="215"/>
      <c r="R888" s="215"/>
      <c r="S888" s="215"/>
      <c r="T888" s="215"/>
      <c r="U888" s="215"/>
      <c r="V888" s="215"/>
      <c r="W888" s="215"/>
      <c r="X888" s="215"/>
      <c r="Y888" s="215"/>
      <c r="Z888" s="215"/>
    </row>
    <row r="889" spans="1:26" ht="15.75" thickBot="1">
      <c r="A889" s="215"/>
      <c r="B889" s="215"/>
      <c r="C889" s="215"/>
      <c r="D889" s="215"/>
      <c r="E889" s="215"/>
      <c r="F889" s="215"/>
      <c r="G889" s="215"/>
      <c r="H889" s="215"/>
      <c r="I889" s="215"/>
      <c r="J889" s="215"/>
      <c r="K889" s="215"/>
      <c r="L889" s="215"/>
      <c r="M889" s="215"/>
      <c r="N889" s="215"/>
      <c r="O889" s="215"/>
      <c r="P889" s="215"/>
      <c r="Q889" s="215"/>
      <c r="R889" s="215"/>
      <c r="S889" s="215"/>
      <c r="T889" s="215"/>
      <c r="U889" s="215"/>
      <c r="V889" s="215"/>
      <c r="W889" s="215"/>
      <c r="X889" s="215"/>
      <c r="Y889" s="215"/>
      <c r="Z889" s="215"/>
    </row>
    <row r="890" spans="1:26" ht="15.75" thickBot="1">
      <c r="A890" s="215"/>
      <c r="B890" s="215"/>
      <c r="C890" s="215"/>
      <c r="D890" s="215"/>
      <c r="E890" s="215"/>
      <c r="F890" s="215"/>
      <c r="G890" s="215"/>
      <c r="H890" s="215"/>
      <c r="I890" s="215"/>
      <c r="J890" s="215"/>
      <c r="K890" s="215"/>
      <c r="L890" s="215"/>
      <c r="M890" s="215"/>
      <c r="N890" s="215"/>
      <c r="O890" s="215"/>
      <c r="P890" s="215"/>
      <c r="Q890" s="215"/>
      <c r="R890" s="215"/>
      <c r="S890" s="215"/>
      <c r="T890" s="215"/>
      <c r="U890" s="215"/>
      <c r="V890" s="215"/>
      <c r="W890" s="215"/>
      <c r="X890" s="215"/>
      <c r="Y890" s="215"/>
      <c r="Z890" s="215"/>
    </row>
    <row r="891" spans="1:26" ht="15.75" thickBot="1">
      <c r="A891" s="215"/>
      <c r="B891" s="215"/>
      <c r="C891" s="215"/>
      <c r="D891" s="215"/>
      <c r="E891" s="215"/>
      <c r="F891" s="215"/>
      <c r="G891" s="215"/>
      <c r="H891" s="215"/>
      <c r="I891" s="215"/>
      <c r="J891" s="215"/>
      <c r="K891" s="215"/>
      <c r="L891" s="215"/>
      <c r="M891" s="215"/>
      <c r="N891" s="215"/>
      <c r="O891" s="215"/>
      <c r="P891" s="215"/>
      <c r="Q891" s="215"/>
      <c r="R891" s="215"/>
      <c r="S891" s="215"/>
      <c r="T891" s="215"/>
      <c r="U891" s="215"/>
      <c r="V891" s="215"/>
      <c r="W891" s="215"/>
      <c r="X891" s="215"/>
      <c r="Y891" s="215"/>
      <c r="Z891" s="215"/>
    </row>
    <row r="892" spans="1:26" ht="15.75" thickBot="1">
      <c r="A892" s="215"/>
      <c r="B892" s="215"/>
      <c r="C892" s="215"/>
      <c r="D892" s="215"/>
      <c r="E892" s="215"/>
      <c r="F892" s="215"/>
      <c r="G892" s="215"/>
      <c r="H892" s="215"/>
      <c r="I892" s="215"/>
      <c r="J892" s="215"/>
      <c r="K892" s="215"/>
      <c r="L892" s="215"/>
      <c r="M892" s="215"/>
      <c r="N892" s="215"/>
      <c r="O892" s="215"/>
      <c r="P892" s="215"/>
      <c r="Q892" s="215"/>
      <c r="R892" s="215"/>
      <c r="S892" s="215"/>
      <c r="T892" s="215"/>
      <c r="U892" s="215"/>
      <c r="V892" s="215"/>
      <c r="W892" s="215"/>
      <c r="X892" s="215"/>
      <c r="Y892" s="215"/>
      <c r="Z892" s="215"/>
    </row>
    <row r="893" spans="1:26" ht="15.75" thickBot="1">
      <c r="A893" s="215"/>
      <c r="B893" s="215"/>
      <c r="C893" s="215"/>
      <c r="D893" s="215"/>
      <c r="E893" s="215"/>
      <c r="F893" s="215"/>
      <c r="G893" s="215"/>
      <c r="H893" s="215"/>
      <c r="I893" s="215"/>
      <c r="J893" s="215"/>
      <c r="K893" s="215"/>
      <c r="L893" s="215"/>
      <c r="M893" s="215"/>
      <c r="N893" s="215"/>
      <c r="O893" s="215"/>
      <c r="P893" s="215"/>
      <c r="Q893" s="215"/>
      <c r="R893" s="215"/>
      <c r="S893" s="215"/>
      <c r="T893" s="215"/>
      <c r="U893" s="215"/>
      <c r="V893" s="215"/>
      <c r="W893" s="215"/>
      <c r="X893" s="215"/>
      <c r="Y893" s="215"/>
      <c r="Z893" s="215"/>
    </row>
    <row r="894" spans="1:26" ht="15.75" thickBot="1">
      <c r="A894" s="215"/>
      <c r="B894" s="215"/>
      <c r="C894" s="215"/>
      <c r="D894" s="215"/>
      <c r="E894" s="215"/>
      <c r="F894" s="215"/>
      <c r="G894" s="215"/>
      <c r="H894" s="215"/>
      <c r="I894" s="215"/>
      <c r="J894" s="215"/>
      <c r="K894" s="215"/>
      <c r="L894" s="215"/>
      <c r="M894" s="215"/>
      <c r="N894" s="215"/>
      <c r="O894" s="215"/>
      <c r="P894" s="215"/>
      <c r="Q894" s="215"/>
      <c r="R894" s="215"/>
      <c r="S894" s="215"/>
      <c r="T894" s="215"/>
      <c r="U894" s="215"/>
      <c r="V894" s="215"/>
      <c r="W894" s="215"/>
      <c r="X894" s="215"/>
      <c r="Y894" s="215"/>
      <c r="Z894" s="215"/>
    </row>
    <row r="895" spans="1:26" ht="15.75" thickBot="1">
      <c r="A895" s="215"/>
      <c r="B895" s="215"/>
      <c r="C895" s="215"/>
      <c r="D895" s="215"/>
      <c r="E895" s="215"/>
      <c r="F895" s="215"/>
      <c r="G895" s="215"/>
      <c r="H895" s="215"/>
      <c r="I895" s="215"/>
      <c r="J895" s="215"/>
      <c r="K895" s="215"/>
      <c r="L895" s="215"/>
      <c r="M895" s="215"/>
      <c r="N895" s="215"/>
      <c r="O895" s="215"/>
      <c r="P895" s="215"/>
      <c r="Q895" s="215"/>
      <c r="R895" s="215"/>
      <c r="S895" s="215"/>
      <c r="T895" s="215"/>
      <c r="U895" s="215"/>
      <c r="V895" s="215"/>
      <c r="W895" s="215"/>
      <c r="X895" s="215"/>
      <c r="Y895" s="215"/>
      <c r="Z895" s="215"/>
    </row>
    <row r="896" spans="1:26" ht="15.75" thickBot="1">
      <c r="A896" s="215"/>
      <c r="B896" s="215"/>
      <c r="C896" s="215"/>
      <c r="D896" s="215"/>
      <c r="E896" s="215"/>
      <c r="F896" s="215"/>
      <c r="G896" s="215"/>
      <c r="H896" s="215"/>
      <c r="I896" s="215"/>
      <c r="J896" s="215"/>
      <c r="K896" s="215"/>
      <c r="L896" s="215"/>
      <c r="M896" s="215"/>
      <c r="N896" s="215"/>
      <c r="O896" s="215"/>
      <c r="P896" s="215"/>
      <c r="Q896" s="215"/>
      <c r="R896" s="215"/>
      <c r="S896" s="215"/>
      <c r="T896" s="215"/>
      <c r="U896" s="215"/>
      <c r="V896" s="215"/>
      <c r="W896" s="215"/>
      <c r="X896" s="215"/>
      <c r="Y896" s="215"/>
      <c r="Z896" s="215"/>
    </row>
    <row r="897" spans="1:26" ht="15.75" thickBot="1">
      <c r="A897" s="215"/>
      <c r="B897" s="215"/>
      <c r="C897" s="215"/>
      <c r="D897" s="215"/>
      <c r="E897" s="215"/>
      <c r="F897" s="215"/>
      <c r="G897" s="215"/>
      <c r="H897" s="215"/>
      <c r="I897" s="215"/>
      <c r="J897" s="215"/>
      <c r="K897" s="215"/>
      <c r="L897" s="215"/>
      <c r="M897" s="215"/>
      <c r="N897" s="215"/>
      <c r="O897" s="215"/>
      <c r="P897" s="215"/>
      <c r="Q897" s="215"/>
      <c r="R897" s="215"/>
      <c r="S897" s="215"/>
      <c r="T897" s="215"/>
      <c r="U897" s="215"/>
      <c r="V897" s="215"/>
      <c r="W897" s="215"/>
      <c r="X897" s="215"/>
      <c r="Y897" s="215"/>
      <c r="Z897" s="215"/>
    </row>
    <row r="898" spans="1:26" ht="15.75" thickBot="1">
      <c r="A898" s="215"/>
      <c r="B898" s="215"/>
      <c r="C898" s="215"/>
      <c r="D898" s="215"/>
      <c r="E898" s="215"/>
      <c r="F898" s="215"/>
      <c r="G898" s="215"/>
      <c r="H898" s="215"/>
      <c r="I898" s="215"/>
      <c r="J898" s="215"/>
      <c r="K898" s="215"/>
      <c r="L898" s="215"/>
      <c r="M898" s="215"/>
      <c r="N898" s="215"/>
      <c r="O898" s="215"/>
      <c r="P898" s="215"/>
      <c r="Q898" s="215"/>
      <c r="R898" s="215"/>
      <c r="S898" s="215"/>
      <c r="T898" s="215"/>
      <c r="U898" s="215"/>
      <c r="V898" s="215"/>
      <c r="W898" s="215"/>
      <c r="X898" s="215"/>
      <c r="Y898" s="215"/>
      <c r="Z898" s="215"/>
    </row>
    <row r="899" spans="1:26" ht="15.75" thickBot="1">
      <c r="A899" s="215"/>
      <c r="B899" s="215"/>
      <c r="C899" s="215"/>
      <c r="D899" s="215"/>
      <c r="E899" s="215"/>
      <c r="F899" s="215"/>
      <c r="G899" s="215"/>
      <c r="H899" s="215"/>
      <c r="I899" s="215"/>
      <c r="J899" s="215"/>
      <c r="K899" s="215"/>
      <c r="L899" s="215"/>
      <c r="M899" s="215"/>
      <c r="N899" s="215"/>
      <c r="O899" s="215"/>
      <c r="P899" s="215"/>
      <c r="Q899" s="215"/>
      <c r="R899" s="215"/>
      <c r="S899" s="215"/>
      <c r="T899" s="215"/>
      <c r="U899" s="215"/>
      <c r="V899" s="215"/>
      <c r="W899" s="215"/>
      <c r="X899" s="215"/>
      <c r="Y899" s="215"/>
      <c r="Z899" s="215"/>
    </row>
    <row r="900" spans="1:26" ht="15.75" thickBot="1">
      <c r="A900" s="215"/>
      <c r="B900" s="215"/>
      <c r="C900" s="215"/>
      <c r="D900" s="215"/>
      <c r="E900" s="215"/>
      <c r="F900" s="215"/>
      <c r="G900" s="215"/>
      <c r="H900" s="215"/>
      <c r="I900" s="215"/>
      <c r="J900" s="215"/>
      <c r="K900" s="215"/>
      <c r="L900" s="215"/>
      <c r="M900" s="215"/>
      <c r="N900" s="215"/>
      <c r="O900" s="215"/>
      <c r="P900" s="215"/>
      <c r="Q900" s="215"/>
      <c r="R900" s="215"/>
      <c r="S900" s="215"/>
      <c r="T900" s="215"/>
      <c r="U900" s="215"/>
      <c r="V900" s="215"/>
      <c r="W900" s="215"/>
      <c r="X900" s="215"/>
      <c r="Y900" s="215"/>
      <c r="Z900" s="215"/>
    </row>
    <row r="901" spans="1:26" ht="15.75" thickBot="1">
      <c r="A901" s="215"/>
      <c r="B901" s="215"/>
      <c r="C901" s="215"/>
      <c r="D901" s="215"/>
      <c r="E901" s="215"/>
      <c r="F901" s="215"/>
      <c r="G901" s="215"/>
      <c r="H901" s="215"/>
      <c r="I901" s="215"/>
      <c r="J901" s="215"/>
      <c r="K901" s="215"/>
      <c r="L901" s="215"/>
      <c r="M901" s="215"/>
      <c r="N901" s="215"/>
      <c r="O901" s="215"/>
      <c r="P901" s="215"/>
      <c r="Q901" s="215"/>
      <c r="R901" s="215"/>
      <c r="S901" s="215"/>
      <c r="T901" s="215"/>
      <c r="U901" s="215"/>
      <c r="V901" s="215"/>
      <c r="W901" s="215"/>
      <c r="X901" s="215"/>
      <c r="Y901" s="215"/>
      <c r="Z901" s="215"/>
    </row>
    <row r="902" spans="1:26" ht="15.75" thickBot="1">
      <c r="A902" s="215"/>
      <c r="B902" s="215"/>
      <c r="C902" s="215"/>
      <c r="D902" s="215"/>
      <c r="E902" s="215"/>
      <c r="F902" s="215"/>
      <c r="G902" s="215"/>
      <c r="H902" s="215"/>
      <c r="I902" s="215"/>
      <c r="J902" s="215"/>
      <c r="K902" s="215"/>
      <c r="L902" s="215"/>
      <c r="M902" s="215"/>
      <c r="N902" s="215"/>
      <c r="O902" s="215"/>
      <c r="P902" s="215"/>
      <c r="Q902" s="215"/>
      <c r="R902" s="215"/>
      <c r="S902" s="215"/>
      <c r="T902" s="215"/>
      <c r="U902" s="215"/>
      <c r="V902" s="215"/>
      <c r="W902" s="215"/>
      <c r="X902" s="215"/>
      <c r="Y902" s="215"/>
      <c r="Z902" s="215"/>
    </row>
    <row r="903" spans="1:26" ht="15.75" thickBot="1">
      <c r="A903" s="215"/>
      <c r="B903" s="215"/>
      <c r="C903" s="215"/>
      <c r="D903" s="215"/>
      <c r="E903" s="215"/>
      <c r="F903" s="215"/>
      <c r="G903" s="215"/>
      <c r="H903" s="215"/>
      <c r="I903" s="215"/>
      <c r="J903" s="215"/>
      <c r="K903" s="215"/>
      <c r="L903" s="215"/>
      <c r="M903" s="215"/>
      <c r="N903" s="215"/>
      <c r="O903" s="215"/>
      <c r="P903" s="215"/>
      <c r="Q903" s="215"/>
      <c r="R903" s="215"/>
      <c r="S903" s="215"/>
      <c r="T903" s="215"/>
      <c r="U903" s="215"/>
      <c r="V903" s="215"/>
      <c r="W903" s="215"/>
      <c r="X903" s="215"/>
      <c r="Y903" s="215"/>
      <c r="Z903" s="215"/>
    </row>
    <row r="904" spans="1:26" ht="15.75" thickBot="1">
      <c r="A904" s="215"/>
      <c r="B904" s="215"/>
      <c r="C904" s="215"/>
      <c r="D904" s="215"/>
      <c r="E904" s="215"/>
      <c r="F904" s="215"/>
      <c r="G904" s="215"/>
      <c r="H904" s="215"/>
      <c r="I904" s="215"/>
      <c r="J904" s="215"/>
      <c r="K904" s="215"/>
      <c r="L904" s="215"/>
      <c r="M904" s="215"/>
      <c r="N904" s="215"/>
      <c r="O904" s="215"/>
      <c r="P904" s="215"/>
      <c r="Q904" s="215"/>
      <c r="R904" s="215"/>
      <c r="S904" s="215"/>
      <c r="T904" s="215"/>
      <c r="U904" s="215"/>
      <c r="V904" s="215"/>
      <c r="W904" s="215"/>
      <c r="X904" s="215"/>
      <c r="Y904" s="215"/>
      <c r="Z904" s="215"/>
    </row>
    <row r="905" spans="1:26" ht="15.75" thickBot="1">
      <c r="A905" s="215"/>
      <c r="B905" s="215"/>
      <c r="C905" s="215"/>
      <c r="D905" s="215"/>
      <c r="E905" s="215"/>
      <c r="F905" s="215"/>
      <c r="G905" s="215"/>
      <c r="H905" s="215"/>
      <c r="I905" s="215"/>
      <c r="J905" s="215"/>
      <c r="K905" s="215"/>
      <c r="L905" s="215"/>
      <c r="M905" s="215"/>
      <c r="N905" s="215"/>
      <c r="O905" s="215"/>
      <c r="P905" s="215"/>
      <c r="Q905" s="215"/>
      <c r="R905" s="215"/>
      <c r="S905" s="215"/>
      <c r="T905" s="215"/>
      <c r="U905" s="215"/>
      <c r="V905" s="215"/>
      <c r="W905" s="215"/>
      <c r="X905" s="215"/>
      <c r="Y905" s="215"/>
      <c r="Z905" s="215"/>
    </row>
    <row r="906" spans="1:26" ht="15.75" thickBot="1">
      <c r="A906" s="215"/>
      <c r="B906" s="215"/>
      <c r="C906" s="215"/>
      <c r="D906" s="215"/>
      <c r="E906" s="215"/>
      <c r="F906" s="215"/>
      <c r="G906" s="215"/>
      <c r="H906" s="215"/>
      <c r="I906" s="215"/>
      <c r="J906" s="215"/>
      <c r="K906" s="215"/>
      <c r="L906" s="215"/>
      <c r="M906" s="215"/>
      <c r="N906" s="215"/>
      <c r="O906" s="215"/>
      <c r="P906" s="215"/>
      <c r="Q906" s="215"/>
      <c r="R906" s="215"/>
      <c r="S906" s="215"/>
      <c r="T906" s="215"/>
      <c r="U906" s="215"/>
      <c r="V906" s="215"/>
      <c r="W906" s="215"/>
      <c r="X906" s="215"/>
      <c r="Y906" s="215"/>
      <c r="Z906" s="215"/>
    </row>
    <row r="907" spans="1:26" ht="15.75" thickBot="1">
      <c r="A907" s="215"/>
      <c r="B907" s="215"/>
      <c r="C907" s="215"/>
      <c r="D907" s="215"/>
      <c r="E907" s="215"/>
      <c r="F907" s="215"/>
      <c r="G907" s="215"/>
      <c r="H907" s="215"/>
      <c r="I907" s="215"/>
      <c r="J907" s="215"/>
      <c r="K907" s="215"/>
      <c r="L907" s="215"/>
      <c r="M907" s="215"/>
      <c r="N907" s="215"/>
      <c r="O907" s="215"/>
      <c r="P907" s="215"/>
      <c r="Q907" s="215"/>
      <c r="R907" s="215"/>
      <c r="S907" s="215"/>
      <c r="T907" s="215"/>
      <c r="U907" s="215"/>
      <c r="V907" s="215"/>
      <c r="W907" s="215"/>
      <c r="X907" s="215"/>
      <c r="Y907" s="215"/>
      <c r="Z907" s="215"/>
    </row>
    <row r="908" spans="1:26" ht="15.75" thickBot="1">
      <c r="A908" s="215"/>
      <c r="B908" s="215"/>
      <c r="C908" s="215"/>
      <c r="D908" s="215"/>
      <c r="E908" s="215"/>
      <c r="F908" s="215"/>
      <c r="G908" s="215"/>
      <c r="H908" s="215"/>
      <c r="I908" s="215"/>
      <c r="J908" s="215"/>
      <c r="K908" s="215"/>
      <c r="L908" s="215"/>
      <c r="M908" s="215"/>
      <c r="N908" s="215"/>
      <c r="O908" s="215"/>
      <c r="P908" s="215"/>
      <c r="Q908" s="215"/>
      <c r="R908" s="215"/>
      <c r="S908" s="215"/>
      <c r="T908" s="215"/>
      <c r="U908" s="215"/>
      <c r="V908" s="215"/>
      <c r="W908" s="215"/>
      <c r="X908" s="215"/>
      <c r="Y908" s="215"/>
      <c r="Z908" s="215"/>
    </row>
    <row r="909" spans="1:26" ht="15.75" thickBot="1">
      <c r="A909" s="215"/>
      <c r="B909" s="215"/>
      <c r="C909" s="215"/>
      <c r="D909" s="215"/>
      <c r="E909" s="215"/>
      <c r="F909" s="215"/>
      <c r="G909" s="215"/>
      <c r="H909" s="215"/>
      <c r="I909" s="215"/>
      <c r="J909" s="215"/>
      <c r="K909" s="215"/>
      <c r="L909" s="215"/>
      <c r="M909" s="215"/>
      <c r="N909" s="215"/>
      <c r="O909" s="215"/>
      <c r="P909" s="215"/>
      <c r="Q909" s="215"/>
      <c r="R909" s="215"/>
      <c r="S909" s="215"/>
      <c r="T909" s="215"/>
      <c r="U909" s="215"/>
      <c r="V909" s="215"/>
      <c r="W909" s="215"/>
      <c r="X909" s="215"/>
      <c r="Y909" s="215"/>
      <c r="Z909" s="215"/>
    </row>
    <row r="910" spans="1:26" ht="15.75" thickBot="1">
      <c r="A910" s="215"/>
      <c r="B910" s="215"/>
      <c r="C910" s="215"/>
      <c r="D910" s="215"/>
      <c r="E910" s="215"/>
      <c r="F910" s="215"/>
      <c r="G910" s="215"/>
      <c r="H910" s="215"/>
      <c r="I910" s="215"/>
      <c r="J910" s="215"/>
      <c r="K910" s="215"/>
      <c r="L910" s="215"/>
      <c r="M910" s="215"/>
      <c r="N910" s="215"/>
      <c r="O910" s="215"/>
      <c r="P910" s="215"/>
      <c r="Q910" s="215"/>
      <c r="R910" s="215"/>
      <c r="S910" s="215"/>
      <c r="T910" s="215"/>
      <c r="U910" s="215"/>
      <c r="V910" s="215"/>
      <c r="W910" s="215"/>
      <c r="X910" s="215"/>
      <c r="Y910" s="215"/>
      <c r="Z910" s="215"/>
    </row>
    <row r="911" spans="1:26" ht="15.75" thickBot="1">
      <c r="A911" s="215"/>
      <c r="B911" s="215"/>
      <c r="C911" s="215"/>
      <c r="D911" s="215"/>
      <c r="E911" s="215"/>
      <c r="F911" s="215"/>
      <c r="G911" s="215"/>
      <c r="H911" s="215"/>
      <c r="I911" s="215"/>
      <c r="J911" s="215"/>
      <c r="K911" s="215"/>
      <c r="L911" s="215"/>
      <c r="M911" s="215"/>
      <c r="N911" s="215"/>
      <c r="O911" s="215"/>
      <c r="P911" s="215"/>
      <c r="Q911" s="215"/>
      <c r="R911" s="215"/>
      <c r="S911" s="215"/>
      <c r="T911" s="215"/>
      <c r="U911" s="215"/>
      <c r="V911" s="215"/>
      <c r="W911" s="215"/>
      <c r="X911" s="215"/>
      <c r="Y911" s="215"/>
      <c r="Z911" s="215"/>
    </row>
    <row r="912" spans="1:26" ht="15.75" thickBot="1">
      <c r="A912" s="215"/>
      <c r="B912" s="215"/>
      <c r="C912" s="215"/>
      <c r="D912" s="215"/>
      <c r="E912" s="215"/>
      <c r="F912" s="215"/>
      <c r="G912" s="215"/>
      <c r="H912" s="215"/>
      <c r="I912" s="215"/>
      <c r="J912" s="215"/>
      <c r="K912" s="215"/>
      <c r="L912" s="215"/>
      <c r="M912" s="215"/>
      <c r="N912" s="215"/>
      <c r="O912" s="215"/>
      <c r="P912" s="215"/>
      <c r="Q912" s="215"/>
      <c r="R912" s="215"/>
      <c r="S912" s="215"/>
      <c r="T912" s="215"/>
      <c r="U912" s="215"/>
      <c r="V912" s="215"/>
      <c r="W912" s="215"/>
      <c r="X912" s="215"/>
      <c r="Y912" s="215"/>
      <c r="Z912" s="215"/>
    </row>
    <row r="913" spans="1:26" ht="15.75" thickBot="1">
      <c r="A913" s="215"/>
      <c r="B913" s="215"/>
      <c r="C913" s="215"/>
      <c r="D913" s="215"/>
      <c r="E913" s="215"/>
      <c r="F913" s="215"/>
      <c r="G913" s="215"/>
      <c r="H913" s="215"/>
      <c r="I913" s="215"/>
      <c r="J913" s="215"/>
      <c r="K913" s="215"/>
      <c r="L913" s="215"/>
      <c r="M913" s="215"/>
      <c r="N913" s="215"/>
      <c r="O913" s="215"/>
      <c r="P913" s="215"/>
      <c r="Q913" s="215"/>
      <c r="R913" s="215"/>
      <c r="S913" s="215"/>
      <c r="T913" s="215"/>
      <c r="U913" s="215"/>
      <c r="V913" s="215"/>
      <c r="W913" s="215"/>
      <c r="X913" s="215"/>
      <c r="Y913" s="215"/>
      <c r="Z913" s="215"/>
    </row>
    <row r="914" spans="1:26" ht="15.75" thickBot="1">
      <c r="A914" s="215"/>
      <c r="B914" s="215"/>
      <c r="C914" s="215"/>
      <c r="D914" s="215"/>
      <c r="E914" s="215"/>
      <c r="F914" s="215"/>
      <c r="G914" s="215"/>
      <c r="H914" s="215"/>
      <c r="I914" s="215"/>
      <c r="J914" s="215"/>
      <c r="K914" s="215"/>
      <c r="L914" s="215"/>
      <c r="M914" s="215"/>
      <c r="N914" s="215"/>
      <c r="O914" s="215"/>
      <c r="P914" s="215"/>
      <c r="Q914" s="215"/>
      <c r="R914" s="215"/>
      <c r="S914" s="215"/>
      <c r="T914" s="215"/>
      <c r="U914" s="215"/>
      <c r="V914" s="215"/>
      <c r="W914" s="215"/>
      <c r="X914" s="215"/>
      <c r="Y914" s="215"/>
      <c r="Z914" s="215"/>
    </row>
    <row r="915" spans="1:26" ht="15.75" thickBot="1">
      <c r="A915" s="215"/>
      <c r="B915" s="215"/>
      <c r="C915" s="215"/>
      <c r="D915" s="215"/>
      <c r="E915" s="215"/>
      <c r="F915" s="215"/>
      <c r="G915" s="215"/>
      <c r="H915" s="215"/>
      <c r="I915" s="215"/>
      <c r="J915" s="215"/>
      <c r="K915" s="215"/>
      <c r="L915" s="215"/>
      <c r="M915" s="215"/>
      <c r="N915" s="215"/>
      <c r="O915" s="215"/>
      <c r="P915" s="215"/>
      <c r="Q915" s="215"/>
      <c r="R915" s="215"/>
      <c r="S915" s="215"/>
      <c r="T915" s="215"/>
      <c r="U915" s="215"/>
      <c r="V915" s="215"/>
      <c r="W915" s="215"/>
      <c r="X915" s="215"/>
      <c r="Y915" s="215"/>
      <c r="Z915" s="215"/>
    </row>
    <row r="916" spans="1:26" ht="15.75" thickBot="1">
      <c r="A916" s="215"/>
      <c r="B916" s="215"/>
      <c r="C916" s="215"/>
      <c r="D916" s="215"/>
      <c r="E916" s="215"/>
      <c r="F916" s="215"/>
      <c r="G916" s="215"/>
      <c r="H916" s="215"/>
      <c r="I916" s="215"/>
      <c r="J916" s="215"/>
      <c r="K916" s="215"/>
      <c r="L916" s="215"/>
      <c r="M916" s="215"/>
      <c r="N916" s="215"/>
      <c r="O916" s="215"/>
      <c r="P916" s="215"/>
      <c r="Q916" s="215"/>
      <c r="R916" s="215"/>
      <c r="S916" s="215"/>
      <c r="T916" s="215"/>
      <c r="U916" s="215"/>
      <c r="V916" s="215"/>
      <c r="W916" s="215"/>
      <c r="X916" s="215"/>
      <c r="Y916" s="215"/>
      <c r="Z916" s="215"/>
    </row>
    <row r="917" spans="1:26" ht="15.75" thickBot="1">
      <c r="A917" s="215"/>
      <c r="B917" s="215"/>
      <c r="C917" s="215"/>
      <c r="D917" s="215"/>
      <c r="E917" s="215"/>
      <c r="F917" s="215"/>
      <c r="G917" s="215"/>
      <c r="H917" s="215"/>
      <c r="I917" s="215"/>
      <c r="J917" s="215"/>
      <c r="K917" s="215"/>
      <c r="L917" s="215"/>
      <c r="M917" s="215"/>
      <c r="N917" s="215"/>
      <c r="O917" s="215"/>
      <c r="P917" s="215"/>
      <c r="Q917" s="215"/>
      <c r="R917" s="215"/>
      <c r="S917" s="215"/>
      <c r="T917" s="215"/>
      <c r="U917" s="215"/>
      <c r="V917" s="215"/>
      <c r="W917" s="215"/>
      <c r="X917" s="215"/>
      <c r="Y917" s="215"/>
      <c r="Z917" s="215"/>
    </row>
    <row r="918" spans="1:26" ht="15.75" thickBot="1">
      <c r="A918" s="215"/>
      <c r="B918" s="215"/>
      <c r="C918" s="215"/>
      <c r="D918" s="215"/>
      <c r="E918" s="215"/>
      <c r="F918" s="215"/>
      <c r="G918" s="215"/>
      <c r="H918" s="215"/>
      <c r="I918" s="215"/>
      <c r="J918" s="215"/>
      <c r="K918" s="215"/>
      <c r="L918" s="215"/>
      <c r="M918" s="215"/>
      <c r="N918" s="215"/>
      <c r="O918" s="215"/>
      <c r="P918" s="215"/>
      <c r="Q918" s="215"/>
      <c r="R918" s="215"/>
      <c r="S918" s="215"/>
      <c r="T918" s="215"/>
      <c r="U918" s="215"/>
      <c r="V918" s="215"/>
      <c r="W918" s="215"/>
      <c r="X918" s="215"/>
      <c r="Y918" s="215"/>
      <c r="Z918" s="215"/>
    </row>
    <row r="919" spans="1:26" ht="15.75" thickBot="1">
      <c r="A919" s="215"/>
      <c r="B919" s="215"/>
      <c r="C919" s="215"/>
      <c r="D919" s="215"/>
      <c r="E919" s="215"/>
      <c r="F919" s="215"/>
      <c r="G919" s="215"/>
      <c r="H919" s="215"/>
      <c r="I919" s="215"/>
      <c r="J919" s="215"/>
      <c r="K919" s="215"/>
      <c r="L919" s="215"/>
      <c r="M919" s="215"/>
      <c r="N919" s="215"/>
      <c r="O919" s="215"/>
      <c r="P919" s="215"/>
      <c r="Q919" s="215"/>
      <c r="R919" s="215"/>
      <c r="S919" s="215"/>
      <c r="T919" s="215"/>
      <c r="U919" s="215"/>
      <c r="V919" s="215"/>
      <c r="W919" s="215"/>
      <c r="X919" s="215"/>
      <c r="Y919" s="215"/>
      <c r="Z919" s="215"/>
    </row>
    <row r="920" spans="1:26" ht="15.75" thickBot="1">
      <c r="A920" s="215"/>
      <c r="B920" s="215"/>
      <c r="C920" s="215"/>
      <c r="D920" s="215"/>
      <c r="E920" s="215"/>
      <c r="F920" s="215"/>
      <c r="G920" s="215"/>
      <c r="H920" s="215"/>
      <c r="I920" s="215"/>
      <c r="J920" s="215"/>
      <c r="K920" s="215"/>
      <c r="L920" s="215"/>
      <c r="M920" s="215"/>
      <c r="N920" s="215"/>
      <c r="O920" s="215"/>
      <c r="P920" s="215"/>
      <c r="Q920" s="215"/>
      <c r="R920" s="215"/>
      <c r="S920" s="215"/>
      <c r="T920" s="215"/>
      <c r="U920" s="215"/>
      <c r="V920" s="215"/>
      <c r="W920" s="215"/>
      <c r="X920" s="215"/>
      <c r="Y920" s="215"/>
      <c r="Z920" s="215"/>
    </row>
    <row r="921" spans="1:26" ht="15.75" thickBot="1">
      <c r="A921" s="215"/>
      <c r="B921" s="215"/>
      <c r="C921" s="215"/>
      <c r="D921" s="215"/>
      <c r="E921" s="215"/>
      <c r="F921" s="215"/>
      <c r="G921" s="215"/>
      <c r="H921" s="215"/>
      <c r="I921" s="215"/>
      <c r="J921" s="215"/>
      <c r="K921" s="215"/>
      <c r="L921" s="215"/>
      <c r="M921" s="215"/>
      <c r="N921" s="215"/>
      <c r="O921" s="215"/>
      <c r="P921" s="215"/>
      <c r="Q921" s="215"/>
      <c r="R921" s="215"/>
      <c r="S921" s="215"/>
      <c r="T921" s="215"/>
      <c r="U921" s="215"/>
      <c r="V921" s="215"/>
      <c r="W921" s="215"/>
      <c r="X921" s="215"/>
      <c r="Y921" s="215"/>
      <c r="Z921" s="215"/>
    </row>
    <row r="922" spans="1:26" ht="15.75" thickBot="1">
      <c r="A922" s="215"/>
      <c r="B922" s="215"/>
      <c r="C922" s="215"/>
      <c r="D922" s="215"/>
      <c r="E922" s="215"/>
      <c r="F922" s="215"/>
      <c r="G922" s="215"/>
      <c r="H922" s="215"/>
      <c r="I922" s="215"/>
      <c r="J922" s="215"/>
      <c r="K922" s="215"/>
      <c r="L922" s="215"/>
      <c r="M922" s="215"/>
      <c r="N922" s="215"/>
      <c r="O922" s="215"/>
      <c r="P922" s="215"/>
      <c r="Q922" s="215"/>
      <c r="R922" s="215"/>
      <c r="S922" s="215"/>
      <c r="T922" s="215"/>
      <c r="U922" s="215"/>
      <c r="V922" s="215"/>
      <c r="W922" s="215"/>
      <c r="X922" s="215"/>
      <c r="Y922" s="215"/>
      <c r="Z922" s="215"/>
    </row>
    <row r="923" spans="1:26" ht="15.75" thickBot="1">
      <c r="A923" s="215"/>
      <c r="B923" s="215"/>
      <c r="C923" s="215"/>
      <c r="D923" s="215"/>
      <c r="E923" s="215"/>
      <c r="F923" s="215"/>
      <c r="G923" s="215"/>
      <c r="H923" s="215"/>
      <c r="I923" s="215"/>
      <c r="J923" s="215"/>
      <c r="K923" s="215"/>
      <c r="L923" s="215"/>
      <c r="M923" s="215"/>
      <c r="N923" s="215"/>
      <c r="O923" s="215"/>
      <c r="P923" s="215"/>
      <c r="Q923" s="215"/>
      <c r="R923" s="215"/>
      <c r="S923" s="215"/>
      <c r="T923" s="215"/>
      <c r="U923" s="215"/>
      <c r="V923" s="215"/>
      <c r="W923" s="215"/>
      <c r="X923" s="215"/>
      <c r="Y923" s="215"/>
      <c r="Z923" s="215"/>
    </row>
    <row r="924" spans="1:26" ht="15.75" thickBot="1">
      <c r="A924" s="215"/>
      <c r="B924" s="215"/>
      <c r="C924" s="215"/>
      <c r="D924" s="215"/>
      <c r="E924" s="215"/>
      <c r="F924" s="215"/>
      <c r="G924" s="215"/>
      <c r="H924" s="215"/>
      <c r="I924" s="215"/>
      <c r="J924" s="215"/>
      <c r="K924" s="215"/>
      <c r="L924" s="215"/>
      <c r="M924" s="215"/>
      <c r="N924" s="215"/>
      <c r="O924" s="215"/>
      <c r="P924" s="215"/>
      <c r="Q924" s="215"/>
      <c r="R924" s="215"/>
      <c r="S924" s="215"/>
      <c r="T924" s="215"/>
      <c r="U924" s="215"/>
      <c r="V924" s="215"/>
      <c r="W924" s="215"/>
      <c r="X924" s="215"/>
      <c r="Y924" s="215"/>
      <c r="Z924" s="215"/>
    </row>
    <row r="925" spans="1:26" ht="15.75" thickBot="1">
      <c r="A925" s="215"/>
      <c r="B925" s="215"/>
      <c r="C925" s="215"/>
      <c r="D925" s="215"/>
      <c r="E925" s="215"/>
      <c r="F925" s="215"/>
      <c r="G925" s="215"/>
      <c r="H925" s="215"/>
      <c r="I925" s="215"/>
      <c r="J925" s="215"/>
      <c r="K925" s="215"/>
      <c r="L925" s="215"/>
      <c r="M925" s="215"/>
      <c r="N925" s="215"/>
      <c r="O925" s="215"/>
      <c r="P925" s="215"/>
      <c r="Q925" s="215"/>
      <c r="R925" s="215"/>
      <c r="S925" s="215"/>
      <c r="T925" s="215"/>
      <c r="U925" s="215"/>
      <c r="V925" s="215"/>
      <c r="W925" s="215"/>
      <c r="X925" s="215"/>
      <c r="Y925" s="215"/>
      <c r="Z925" s="215"/>
    </row>
    <row r="926" spans="1:26" ht="15.75" thickBot="1">
      <c r="A926" s="215"/>
      <c r="B926" s="215"/>
      <c r="C926" s="215"/>
      <c r="D926" s="215"/>
      <c r="E926" s="215"/>
      <c r="F926" s="215"/>
      <c r="G926" s="215"/>
      <c r="H926" s="215"/>
      <c r="I926" s="215"/>
      <c r="J926" s="215"/>
      <c r="K926" s="215"/>
      <c r="L926" s="215"/>
      <c r="M926" s="215"/>
      <c r="N926" s="215"/>
      <c r="O926" s="215"/>
      <c r="P926" s="215"/>
      <c r="Q926" s="215"/>
      <c r="R926" s="215"/>
      <c r="S926" s="215"/>
      <c r="T926" s="215"/>
      <c r="U926" s="215"/>
      <c r="V926" s="215"/>
      <c r="W926" s="215"/>
      <c r="X926" s="215"/>
      <c r="Y926" s="215"/>
      <c r="Z926" s="215"/>
    </row>
    <row r="927" spans="1:26" ht="15.75" thickBot="1">
      <c r="A927" s="215"/>
      <c r="B927" s="215"/>
      <c r="C927" s="215"/>
      <c r="D927" s="215"/>
      <c r="E927" s="215"/>
      <c r="F927" s="215"/>
      <c r="G927" s="215"/>
      <c r="H927" s="215"/>
      <c r="I927" s="215"/>
      <c r="J927" s="215"/>
      <c r="K927" s="215"/>
      <c r="L927" s="215"/>
      <c r="M927" s="215"/>
      <c r="N927" s="215"/>
      <c r="O927" s="215"/>
      <c r="P927" s="215"/>
      <c r="Q927" s="215"/>
      <c r="R927" s="215"/>
      <c r="S927" s="215"/>
      <c r="T927" s="215"/>
      <c r="U927" s="215"/>
      <c r="V927" s="215"/>
      <c r="W927" s="215"/>
      <c r="X927" s="215"/>
      <c r="Y927" s="215"/>
      <c r="Z927" s="215"/>
    </row>
    <row r="928" spans="1:26" ht="15.75" thickBot="1">
      <c r="A928" s="215"/>
      <c r="B928" s="215"/>
      <c r="C928" s="215"/>
      <c r="D928" s="215"/>
      <c r="E928" s="215"/>
      <c r="F928" s="215"/>
      <c r="G928" s="215"/>
      <c r="H928" s="215"/>
      <c r="I928" s="215"/>
      <c r="J928" s="215"/>
      <c r="K928" s="215"/>
      <c r="L928" s="215"/>
      <c r="M928" s="215"/>
      <c r="N928" s="215"/>
      <c r="O928" s="215"/>
      <c r="P928" s="215"/>
      <c r="Q928" s="215"/>
      <c r="R928" s="215"/>
      <c r="S928" s="215"/>
      <c r="T928" s="215"/>
      <c r="U928" s="215"/>
      <c r="V928" s="215"/>
      <c r="W928" s="215"/>
      <c r="X928" s="215"/>
      <c r="Y928" s="215"/>
      <c r="Z928" s="215"/>
    </row>
    <row r="929" spans="1:26" ht="15.75" thickBot="1">
      <c r="A929" s="215"/>
      <c r="B929" s="215"/>
      <c r="C929" s="215"/>
      <c r="D929" s="215"/>
      <c r="E929" s="215"/>
      <c r="F929" s="215"/>
      <c r="G929" s="215"/>
      <c r="H929" s="215"/>
      <c r="I929" s="215"/>
      <c r="J929" s="215"/>
      <c r="K929" s="215"/>
      <c r="L929" s="215"/>
      <c r="M929" s="215"/>
      <c r="N929" s="215"/>
      <c r="O929" s="215"/>
      <c r="P929" s="215"/>
      <c r="Q929" s="215"/>
      <c r="R929" s="215"/>
      <c r="S929" s="215"/>
      <c r="T929" s="215"/>
      <c r="U929" s="215"/>
      <c r="V929" s="215"/>
      <c r="W929" s="215"/>
      <c r="X929" s="215"/>
      <c r="Y929" s="215"/>
      <c r="Z929" s="215"/>
    </row>
    <row r="930" spans="1:26" ht="15.75" thickBot="1">
      <c r="A930" s="215"/>
      <c r="B930" s="215"/>
      <c r="C930" s="215"/>
      <c r="D930" s="215"/>
      <c r="E930" s="215"/>
      <c r="F930" s="215"/>
      <c r="G930" s="215"/>
      <c r="H930" s="215"/>
      <c r="I930" s="215"/>
      <c r="J930" s="215"/>
      <c r="K930" s="215"/>
      <c r="L930" s="215"/>
      <c r="M930" s="215"/>
      <c r="N930" s="215"/>
      <c r="O930" s="215"/>
      <c r="P930" s="215"/>
      <c r="Q930" s="215"/>
      <c r="R930" s="215"/>
      <c r="S930" s="215"/>
      <c r="T930" s="215"/>
      <c r="U930" s="215"/>
      <c r="V930" s="215"/>
      <c r="W930" s="215"/>
      <c r="X930" s="215"/>
      <c r="Y930" s="215"/>
      <c r="Z930" s="215"/>
    </row>
    <row r="931" spans="1:26" ht="15.75" thickBot="1">
      <c r="A931" s="215"/>
      <c r="B931" s="215"/>
      <c r="C931" s="215"/>
      <c r="D931" s="215"/>
      <c r="E931" s="215"/>
      <c r="F931" s="215"/>
      <c r="G931" s="215"/>
      <c r="H931" s="215"/>
      <c r="I931" s="215"/>
      <c r="J931" s="215"/>
      <c r="K931" s="215"/>
      <c r="L931" s="215"/>
      <c r="M931" s="215"/>
      <c r="N931" s="215"/>
      <c r="O931" s="215"/>
      <c r="P931" s="215"/>
      <c r="Q931" s="215"/>
      <c r="R931" s="215"/>
      <c r="S931" s="215"/>
      <c r="T931" s="215"/>
      <c r="U931" s="215"/>
      <c r="V931" s="215"/>
      <c r="W931" s="215"/>
      <c r="X931" s="215"/>
      <c r="Y931" s="215"/>
      <c r="Z931" s="215"/>
    </row>
    <row r="932" spans="1:26" ht="15.75" thickBot="1">
      <c r="A932" s="215"/>
      <c r="B932" s="215"/>
      <c r="C932" s="215"/>
      <c r="D932" s="215"/>
      <c r="E932" s="215"/>
      <c r="F932" s="215"/>
      <c r="G932" s="215"/>
      <c r="H932" s="215"/>
      <c r="I932" s="215"/>
      <c r="J932" s="215"/>
      <c r="K932" s="215"/>
      <c r="L932" s="215"/>
      <c r="M932" s="215"/>
      <c r="N932" s="215"/>
      <c r="O932" s="215"/>
      <c r="P932" s="215"/>
      <c r="Q932" s="215"/>
      <c r="R932" s="215"/>
      <c r="S932" s="215"/>
      <c r="T932" s="215"/>
      <c r="U932" s="215"/>
      <c r="V932" s="215"/>
      <c r="W932" s="215"/>
      <c r="X932" s="215"/>
      <c r="Y932" s="215"/>
      <c r="Z932" s="215"/>
    </row>
    <row r="933" spans="1:26" ht="15.75" thickBot="1">
      <c r="A933" s="215"/>
      <c r="B933" s="215"/>
      <c r="C933" s="215"/>
      <c r="D933" s="215"/>
      <c r="E933" s="215"/>
      <c r="F933" s="215"/>
      <c r="G933" s="215"/>
      <c r="H933" s="215"/>
      <c r="I933" s="215"/>
      <c r="J933" s="215"/>
      <c r="K933" s="215"/>
      <c r="L933" s="215"/>
      <c r="M933" s="215"/>
      <c r="N933" s="215"/>
      <c r="O933" s="215"/>
      <c r="P933" s="215"/>
      <c r="Q933" s="215"/>
      <c r="R933" s="215"/>
      <c r="S933" s="215"/>
      <c r="T933" s="215"/>
      <c r="U933" s="215"/>
      <c r="V933" s="215"/>
      <c r="W933" s="215"/>
      <c r="X933" s="215"/>
      <c r="Y933" s="215"/>
      <c r="Z933" s="215"/>
    </row>
    <row r="934" spans="1:26" ht="15.75" thickBot="1">
      <c r="A934" s="215"/>
      <c r="B934" s="215"/>
      <c r="C934" s="215"/>
      <c r="D934" s="215"/>
      <c r="E934" s="215"/>
      <c r="F934" s="215"/>
      <c r="G934" s="215"/>
      <c r="H934" s="215"/>
      <c r="I934" s="215"/>
      <c r="J934" s="215"/>
      <c r="K934" s="215"/>
      <c r="L934" s="215"/>
      <c r="M934" s="215"/>
      <c r="N934" s="215"/>
      <c r="O934" s="215"/>
      <c r="P934" s="215"/>
      <c r="Q934" s="215"/>
      <c r="R934" s="215"/>
      <c r="S934" s="215"/>
      <c r="T934" s="215"/>
      <c r="U934" s="215"/>
      <c r="V934" s="215"/>
      <c r="W934" s="215"/>
      <c r="X934" s="215"/>
      <c r="Y934" s="215"/>
      <c r="Z934" s="215"/>
    </row>
    <row r="935" spans="1:26" ht="15.75" thickBot="1">
      <c r="A935" s="215"/>
      <c r="B935" s="215"/>
      <c r="C935" s="215"/>
      <c r="D935" s="215"/>
      <c r="E935" s="215"/>
      <c r="F935" s="215"/>
      <c r="G935" s="215"/>
      <c r="H935" s="215"/>
      <c r="I935" s="215"/>
      <c r="J935" s="215"/>
      <c r="K935" s="215"/>
      <c r="L935" s="215"/>
      <c r="M935" s="215"/>
      <c r="N935" s="215"/>
      <c r="O935" s="215"/>
      <c r="P935" s="215"/>
      <c r="Q935" s="215"/>
      <c r="R935" s="215"/>
      <c r="S935" s="215"/>
      <c r="T935" s="215"/>
      <c r="U935" s="215"/>
      <c r="V935" s="215"/>
      <c r="W935" s="215"/>
      <c r="X935" s="215"/>
      <c r="Y935" s="215"/>
      <c r="Z935" s="215"/>
    </row>
    <row r="936" spans="1:26" ht="15.75" thickBot="1">
      <c r="A936" s="215"/>
      <c r="B936" s="215"/>
      <c r="C936" s="215"/>
      <c r="D936" s="215"/>
      <c r="E936" s="215"/>
      <c r="F936" s="215"/>
      <c r="G936" s="215"/>
      <c r="H936" s="215"/>
      <c r="I936" s="215"/>
      <c r="J936" s="215"/>
      <c r="K936" s="215"/>
      <c r="L936" s="215"/>
      <c r="M936" s="215"/>
      <c r="N936" s="215"/>
      <c r="O936" s="215"/>
      <c r="P936" s="215"/>
      <c r="Q936" s="215"/>
      <c r="R936" s="215"/>
      <c r="S936" s="215"/>
      <c r="T936" s="215"/>
      <c r="U936" s="215"/>
      <c r="V936" s="215"/>
      <c r="W936" s="215"/>
      <c r="X936" s="215"/>
      <c r="Y936" s="215"/>
      <c r="Z936" s="215"/>
    </row>
    <row r="937" spans="1:26" ht="15.75" thickBot="1">
      <c r="A937" s="215"/>
      <c r="B937" s="215"/>
      <c r="C937" s="215"/>
      <c r="D937" s="215"/>
      <c r="E937" s="215"/>
      <c r="F937" s="215"/>
      <c r="G937" s="215"/>
      <c r="H937" s="215"/>
      <c r="I937" s="215"/>
      <c r="J937" s="215"/>
      <c r="K937" s="215"/>
      <c r="L937" s="215"/>
      <c r="M937" s="215"/>
      <c r="N937" s="215"/>
      <c r="O937" s="215"/>
      <c r="P937" s="215"/>
      <c r="Q937" s="215"/>
      <c r="R937" s="215"/>
      <c r="S937" s="215"/>
      <c r="T937" s="215"/>
      <c r="U937" s="215"/>
      <c r="V937" s="215"/>
      <c r="W937" s="215"/>
      <c r="X937" s="215"/>
      <c r="Y937" s="215"/>
      <c r="Z937" s="215"/>
    </row>
    <row r="938" spans="1:26" ht="15.75" thickBot="1">
      <c r="A938" s="215"/>
      <c r="B938" s="215"/>
      <c r="C938" s="215"/>
      <c r="D938" s="215"/>
      <c r="E938" s="215"/>
      <c r="F938" s="215"/>
      <c r="G938" s="215"/>
      <c r="H938" s="215"/>
      <c r="I938" s="215"/>
      <c r="J938" s="215"/>
      <c r="K938" s="215"/>
      <c r="L938" s="215"/>
      <c r="M938" s="215"/>
      <c r="N938" s="215"/>
      <c r="O938" s="215"/>
      <c r="P938" s="215"/>
      <c r="Q938" s="215"/>
      <c r="R938" s="215"/>
      <c r="S938" s="215"/>
      <c r="T938" s="215"/>
      <c r="U938" s="215"/>
      <c r="V938" s="215"/>
      <c r="W938" s="215"/>
      <c r="X938" s="215"/>
      <c r="Y938" s="215"/>
      <c r="Z938" s="215"/>
    </row>
    <row r="939" spans="1:26" ht="15.75" thickBot="1">
      <c r="A939" s="215"/>
      <c r="B939" s="215"/>
      <c r="C939" s="215"/>
      <c r="D939" s="215"/>
      <c r="E939" s="215"/>
      <c r="F939" s="215"/>
      <c r="G939" s="215"/>
      <c r="H939" s="215"/>
      <c r="I939" s="215"/>
      <c r="J939" s="215"/>
      <c r="K939" s="215"/>
      <c r="L939" s="215"/>
      <c r="M939" s="215"/>
      <c r="N939" s="215"/>
      <c r="O939" s="215"/>
      <c r="P939" s="215"/>
      <c r="Q939" s="215"/>
      <c r="R939" s="215"/>
      <c r="S939" s="215"/>
      <c r="T939" s="215"/>
      <c r="U939" s="215"/>
      <c r="V939" s="215"/>
      <c r="W939" s="215"/>
      <c r="X939" s="215"/>
      <c r="Y939" s="215"/>
      <c r="Z939" s="215"/>
    </row>
    <row r="940" spans="1:26" ht="15.75" thickBot="1">
      <c r="A940" s="215"/>
      <c r="B940" s="215"/>
      <c r="C940" s="215"/>
      <c r="D940" s="215"/>
      <c r="E940" s="215"/>
      <c r="F940" s="215"/>
      <c r="G940" s="215"/>
      <c r="H940" s="215"/>
      <c r="I940" s="215"/>
      <c r="J940" s="215"/>
      <c r="K940" s="215"/>
      <c r="L940" s="215"/>
      <c r="M940" s="215"/>
      <c r="N940" s="215"/>
      <c r="O940" s="215"/>
      <c r="P940" s="215"/>
      <c r="Q940" s="215"/>
      <c r="R940" s="215"/>
      <c r="S940" s="215"/>
      <c r="T940" s="215"/>
      <c r="U940" s="215"/>
      <c r="V940" s="215"/>
      <c r="W940" s="215"/>
      <c r="X940" s="215"/>
      <c r="Y940" s="215"/>
      <c r="Z940" s="215"/>
    </row>
    <row r="941" spans="1:26" ht="15.75" thickBot="1">
      <c r="A941" s="215"/>
      <c r="B941" s="215"/>
      <c r="C941" s="215"/>
      <c r="D941" s="215"/>
      <c r="E941" s="215"/>
      <c r="F941" s="215"/>
      <c r="G941" s="215"/>
      <c r="H941" s="215"/>
      <c r="I941" s="215"/>
      <c r="J941" s="215"/>
      <c r="K941" s="215"/>
      <c r="L941" s="215"/>
      <c r="M941" s="215"/>
      <c r="N941" s="215"/>
      <c r="O941" s="215"/>
      <c r="P941" s="215"/>
      <c r="Q941" s="215"/>
      <c r="R941" s="215"/>
      <c r="S941" s="215"/>
      <c r="T941" s="215"/>
      <c r="U941" s="215"/>
      <c r="V941" s="215"/>
      <c r="W941" s="215"/>
      <c r="X941" s="215"/>
      <c r="Y941" s="215"/>
      <c r="Z941" s="215"/>
    </row>
    <row r="942" spans="1:26" ht="15.75" thickBot="1">
      <c r="A942" s="215"/>
      <c r="B942" s="215"/>
      <c r="C942" s="215"/>
      <c r="D942" s="215"/>
      <c r="E942" s="215"/>
      <c r="F942" s="215"/>
      <c r="G942" s="215"/>
      <c r="H942" s="215"/>
      <c r="I942" s="215"/>
      <c r="J942" s="215"/>
      <c r="K942" s="215"/>
      <c r="L942" s="215"/>
      <c r="M942" s="215"/>
      <c r="N942" s="215"/>
      <c r="O942" s="215"/>
      <c r="P942" s="215"/>
      <c r="Q942" s="215"/>
      <c r="R942" s="215"/>
      <c r="S942" s="215"/>
      <c r="T942" s="215"/>
      <c r="U942" s="215"/>
      <c r="V942" s="215"/>
      <c r="W942" s="215"/>
      <c r="X942" s="215"/>
      <c r="Y942" s="215"/>
      <c r="Z942" s="215"/>
    </row>
    <row r="943" spans="1:26" ht="15.75" thickBot="1">
      <c r="A943" s="215"/>
      <c r="B943" s="215"/>
      <c r="C943" s="215"/>
      <c r="D943" s="215"/>
      <c r="E943" s="215"/>
      <c r="F943" s="215"/>
      <c r="G943" s="215"/>
      <c r="H943" s="215"/>
      <c r="I943" s="215"/>
      <c r="J943" s="215"/>
      <c r="K943" s="215"/>
      <c r="L943" s="215"/>
      <c r="M943" s="215"/>
      <c r="N943" s="215"/>
      <c r="O943" s="215"/>
      <c r="P943" s="215"/>
      <c r="Q943" s="215"/>
      <c r="R943" s="215"/>
      <c r="S943" s="215"/>
      <c r="T943" s="215"/>
      <c r="U943" s="215"/>
      <c r="V943" s="215"/>
      <c r="W943" s="215"/>
      <c r="X943" s="215"/>
      <c r="Y943" s="215"/>
      <c r="Z943" s="215"/>
    </row>
    <row r="944" spans="1:26" ht="15.75" thickBot="1">
      <c r="A944" s="215"/>
      <c r="B944" s="215"/>
      <c r="C944" s="215"/>
      <c r="D944" s="215"/>
      <c r="E944" s="215"/>
      <c r="F944" s="215"/>
      <c r="G944" s="215"/>
      <c r="H944" s="215"/>
      <c r="I944" s="215"/>
      <c r="J944" s="215"/>
      <c r="K944" s="215"/>
      <c r="L944" s="215"/>
      <c r="M944" s="215"/>
      <c r="N944" s="215"/>
      <c r="O944" s="215"/>
      <c r="P944" s="215"/>
      <c r="Q944" s="215"/>
      <c r="R944" s="215"/>
      <c r="S944" s="215"/>
      <c r="T944" s="215"/>
      <c r="U944" s="215"/>
      <c r="V944" s="215"/>
      <c r="W944" s="215"/>
      <c r="X944" s="215"/>
      <c r="Y944" s="215"/>
      <c r="Z944" s="215"/>
    </row>
    <row r="945" spans="1:26" ht="15.75" thickBot="1">
      <c r="A945" s="215"/>
      <c r="B945" s="215"/>
      <c r="C945" s="215"/>
      <c r="D945" s="215"/>
      <c r="E945" s="215"/>
      <c r="F945" s="215"/>
      <c r="G945" s="215"/>
      <c r="H945" s="215"/>
      <c r="I945" s="215"/>
      <c r="J945" s="215"/>
      <c r="K945" s="215"/>
      <c r="L945" s="215"/>
      <c r="M945" s="215"/>
      <c r="N945" s="215"/>
      <c r="O945" s="215"/>
      <c r="P945" s="215"/>
      <c r="Q945" s="215"/>
      <c r="R945" s="215"/>
      <c r="S945" s="215"/>
      <c r="T945" s="215"/>
      <c r="U945" s="215"/>
      <c r="V945" s="215"/>
      <c r="W945" s="215"/>
      <c r="X945" s="215"/>
      <c r="Y945" s="215"/>
      <c r="Z945" s="215"/>
    </row>
    <row r="946" spans="1:26" ht="15.75" thickBot="1">
      <c r="A946" s="215"/>
      <c r="B946" s="215"/>
      <c r="C946" s="215"/>
      <c r="D946" s="215"/>
      <c r="E946" s="215"/>
      <c r="F946" s="215"/>
      <c r="G946" s="215"/>
      <c r="H946" s="215"/>
      <c r="I946" s="215"/>
      <c r="J946" s="215"/>
      <c r="K946" s="215"/>
      <c r="L946" s="215"/>
      <c r="M946" s="215"/>
      <c r="N946" s="215"/>
      <c r="O946" s="215"/>
      <c r="P946" s="215"/>
      <c r="Q946" s="215"/>
      <c r="R946" s="215"/>
      <c r="S946" s="215"/>
      <c r="T946" s="215"/>
      <c r="U946" s="215"/>
      <c r="V946" s="215"/>
      <c r="W946" s="215"/>
      <c r="X946" s="215"/>
      <c r="Y946" s="215"/>
      <c r="Z946" s="215"/>
    </row>
    <row r="947" spans="1:26" ht="15.75" thickBot="1">
      <c r="A947" s="215"/>
      <c r="B947" s="215"/>
      <c r="C947" s="215"/>
      <c r="D947" s="215"/>
      <c r="E947" s="215"/>
      <c r="F947" s="215"/>
      <c r="G947" s="215"/>
      <c r="H947" s="215"/>
      <c r="I947" s="215"/>
      <c r="J947" s="215"/>
      <c r="K947" s="215"/>
      <c r="L947" s="215"/>
      <c r="M947" s="215"/>
      <c r="N947" s="215"/>
      <c r="O947" s="215"/>
      <c r="P947" s="215"/>
      <c r="Q947" s="215"/>
      <c r="R947" s="215"/>
      <c r="S947" s="215"/>
      <c r="T947" s="215"/>
      <c r="U947" s="215"/>
      <c r="V947" s="215"/>
      <c r="W947" s="215"/>
      <c r="X947" s="215"/>
      <c r="Y947" s="215"/>
      <c r="Z947" s="215"/>
    </row>
    <row r="948" spans="1:26" ht="15.75" thickBot="1">
      <c r="A948" s="215"/>
      <c r="B948" s="215"/>
      <c r="C948" s="215"/>
      <c r="D948" s="215"/>
      <c r="E948" s="215"/>
      <c r="F948" s="215"/>
      <c r="G948" s="215"/>
      <c r="H948" s="215"/>
      <c r="I948" s="215"/>
      <c r="J948" s="215"/>
      <c r="K948" s="215"/>
      <c r="L948" s="215"/>
      <c r="M948" s="215"/>
      <c r="N948" s="215"/>
      <c r="O948" s="215"/>
      <c r="P948" s="215"/>
      <c r="Q948" s="215"/>
      <c r="R948" s="215"/>
      <c r="S948" s="215"/>
      <c r="T948" s="215"/>
      <c r="U948" s="215"/>
      <c r="V948" s="215"/>
      <c r="W948" s="215"/>
      <c r="X948" s="215"/>
      <c r="Y948" s="215"/>
      <c r="Z948" s="215"/>
    </row>
    <row r="949" spans="1:26" ht="15.75" thickBot="1">
      <c r="A949" s="215"/>
      <c r="B949" s="215"/>
      <c r="C949" s="215"/>
      <c r="D949" s="215"/>
      <c r="E949" s="215"/>
      <c r="F949" s="215"/>
      <c r="G949" s="215"/>
      <c r="H949" s="215"/>
      <c r="I949" s="215"/>
      <c r="J949" s="215"/>
      <c r="K949" s="215"/>
      <c r="L949" s="215"/>
      <c r="M949" s="215"/>
      <c r="N949" s="215"/>
      <c r="O949" s="215"/>
      <c r="P949" s="215"/>
      <c r="Q949" s="215"/>
      <c r="R949" s="215"/>
      <c r="S949" s="215"/>
      <c r="T949" s="215"/>
      <c r="U949" s="215"/>
      <c r="V949" s="215"/>
      <c r="W949" s="215"/>
      <c r="X949" s="215"/>
      <c r="Y949" s="215"/>
      <c r="Z949" s="215"/>
    </row>
    <row r="950" spans="1:26" ht="15.75" thickBot="1">
      <c r="A950" s="215"/>
      <c r="B950" s="215"/>
      <c r="C950" s="215"/>
      <c r="D950" s="215"/>
      <c r="E950" s="215"/>
      <c r="F950" s="215"/>
      <c r="G950" s="215"/>
      <c r="H950" s="215"/>
      <c r="I950" s="215"/>
      <c r="J950" s="215"/>
      <c r="K950" s="215"/>
      <c r="L950" s="215"/>
      <c r="M950" s="215"/>
      <c r="N950" s="215"/>
      <c r="O950" s="215"/>
      <c r="P950" s="215"/>
      <c r="Q950" s="215"/>
      <c r="R950" s="215"/>
      <c r="S950" s="215"/>
      <c r="T950" s="215"/>
      <c r="U950" s="215"/>
      <c r="V950" s="215"/>
      <c r="W950" s="215"/>
      <c r="X950" s="215"/>
      <c r="Y950" s="215"/>
      <c r="Z950" s="215"/>
    </row>
    <row r="951" spans="1:26" ht="15.75" thickBot="1">
      <c r="A951" s="215"/>
      <c r="B951" s="215"/>
      <c r="C951" s="215"/>
      <c r="D951" s="215"/>
      <c r="E951" s="215"/>
      <c r="F951" s="215"/>
      <c r="G951" s="215"/>
      <c r="H951" s="215"/>
      <c r="I951" s="215"/>
      <c r="J951" s="215"/>
      <c r="K951" s="215"/>
      <c r="L951" s="215"/>
      <c r="M951" s="215"/>
      <c r="N951" s="215"/>
      <c r="O951" s="215"/>
      <c r="P951" s="215"/>
      <c r="Q951" s="215"/>
      <c r="R951" s="215"/>
      <c r="S951" s="215"/>
      <c r="T951" s="215"/>
      <c r="U951" s="215"/>
      <c r="V951" s="215"/>
      <c r="W951" s="215"/>
      <c r="X951" s="215"/>
      <c r="Y951" s="215"/>
      <c r="Z951" s="215"/>
    </row>
    <row r="952" spans="1:26" ht="15.75" thickBot="1">
      <c r="A952" s="215"/>
      <c r="B952" s="215"/>
      <c r="C952" s="215"/>
      <c r="D952" s="215"/>
      <c r="E952" s="215"/>
      <c r="F952" s="215"/>
      <c r="G952" s="215"/>
      <c r="H952" s="215"/>
      <c r="I952" s="215"/>
      <c r="J952" s="215"/>
      <c r="K952" s="215"/>
      <c r="L952" s="215"/>
      <c r="M952" s="215"/>
      <c r="N952" s="215"/>
      <c r="O952" s="215"/>
      <c r="P952" s="215"/>
      <c r="Q952" s="215"/>
      <c r="R952" s="215"/>
      <c r="S952" s="215"/>
      <c r="T952" s="215"/>
      <c r="U952" s="215"/>
      <c r="V952" s="215"/>
      <c r="W952" s="215"/>
      <c r="X952" s="215"/>
      <c r="Y952" s="215"/>
      <c r="Z952" s="215"/>
    </row>
    <row r="953" spans="1:26" ht="15.75" thickBot="1">
      <c r="A953" s="215"/>
      <c r="B953" s="215"/>
      <c r="C953" s="215"/>
      <c r="D953" s="215"/>
      <c r="E953" s="215"/>
      <c r="F953" s="215"/>
      <c r="G953" s="215"/>
      <c r="H953" s="215"/>
      <c r="I953" s="215"/>
      <c r="J953" s="215"/>
      <c r="K953" s="215"/>
      <c r="L953" s="215"/>
      <c r="M953" s="215"/>
      <c r="N953" s="215"/>
      <c r="O953" s="215"/>
      <c r="P953" s="215"/>
      <c r="Q953" s="215"/>
      <c r="R953" s="215"/>
      <c r="S953" s="215"/>
      <c r="T953" s="215"/>
      <c r="U953" s="215"/>
      <c r="V953" s="215"/>
      <c r="W953" s="215"/>
      <c r="X953" s="215"/>
      <c r="Y953" s="215"/>
      <c r="Z953" s="215"/>
    </row>
    <row r="954" spans="1:26" ht="15.75" thickBot="1">
      <c r="A954" s="215"/>
      <c r="B954" s="215"/>
      <c r="C954" s="215"/>
      <c r="D954" s="215"/>
      <c r="E954" s="215"/>
      <c r="F954" s="215"/>
      <c r="G954" s="215"/>
      <c r="H954" s="215"/>
      <c r="I954" s="215"/>
      <c r="J954" s="215"/>
      <c r="K954" s="215"/>
      <c r="L954" s="215"/>
      <c r="M954" s="215"/>
      <c r="N954" s="215"/>
      <c r="O954" s="215"/>
      <c r="P954" s="215"/>
      <c r="Q954" s="215"/>
      <c r="R954" s="215"/>
      <c r="S954" s="215"/>
      <c r="T954" s="215"/>
      <c r="U954" s="215"/>
      <c r="V954" s="215"/>
      <c r="W954" s="215"/>
      <c r="X954" s="215"/>
      <c r="Y954" s="215"/>
      <c r="Z954" s="215"/>
    </row>
    <row r="955" spans="1:26" ht="15.75" thickBot="1">
      <c r="A955" s="215"/>
      <c r="B955" s="215"/>
      <c r="C955" s="215"/>
      <c r="D955" s="215"/>
      <c r="E955" s="215"/>
      <c r="F955" s="215"/>
      <c r="G955" s="215"/>
      <c r="H955" s="215"/>
      <c r="I955" s="215"/>
      <c r="J955" s="215"/>
      <c r="K955" s="215"/>
      <c r="L955" s="215"/>
      <c r="M955" s="215"/>
      <c r="N955" s="215"/>
      <c r="O955" s="215"/>
      <c r="P955" s="215"/>
      <c r="Q955" s="215"/>
      <c r="R955" s="215"/>
      <c r="S955" s="215"/>
      <c r="T955" s="215"/>
      <c r="U955" s="215"/>
      <c r="V955" s="215"/>
      <c r="W955" s="215"/>
      <c r="X955" s="215"/>
      <c r="Y955" s="215"/>
      <c r="Z955" s="215"/>
    </row>
    <row r="956" spans="1:26" ht="15.75" thickBot="1">
      <c r="A956" s="215"/>
      <c r="B956" s="215"/>
      <c r="C956" s="215"/>
      <c r="D956" s="215"/>
      <c r="E956" s="215"/>
      <c r="F956" s="215"/>
      <c r="G956" s="215"/>
      <c r="H956" s="215"/>
      <c r="I956" s="215"/>
      <c r="J956" s="215"/>
      <c r="K956" s="215"/>
      <c r="L956" s="215"/>
      <c r="M956" s="215"/>
      <c r="N956" s="215"/>
      <c r="O956" s="215"/>
      <c r="P956" s="215"/>
      <c r="Q956" s="215"/>
      <c r="R956" s="215"/>
      <c r="S956" s="215"/>
      <c r="T956" s="215"/>
      <c r="U956" s="215"/>
      <c r="V956" s="215"/>
      <c r="W956" s="215"/>
      <c r="X956" s="215"/>
      <c r="Y956" s="215"/>
      <c r="Z956" s="215"/>
    </row>
    <row r="957" spans="1:26" ht="15.75" thickBot="1">
      <c r="A957" s="215"/>
      <c r="B957" s="215"/>
      <c r="C957" s="215"/>
      <c r="D957" s="215"/>
      <c r="E957" s="215"/>
      <c r="F957" s="215"/>
      <c r="G957" s="215"/>
      <c r="H957" s="215"/>
      <c r="I957" s="215"/>
      <c r="J957" s="215"/>
      <c r="K957" s="215"/>
      <c r="L957" s="215"/>
      <c r="M957" s="215"/>
      <c r="N957" s="215"/>
      <c r="O957" s="215"/>
      <c r="P957" s="215"/>
      <c r="Q957" s="215"/>
      <c r="R957" s="215"/>
      <c r="S957" s="215"/>
      <c r="T957" s="215"/>
      <c r="U957" s="215"/>
      <c r="V957" s="215"/>
      <c r="W957" s="215"/>
      <c r="X957" s="215"/>
      <c r="Y957" s="215"/>
      <c r="Z957" s="215"/>
    </row>
    <row r="958" spans="1:26" ht="15.75" thickBot="1">
      <c r="A958" s="215"/>
      <c r="B958" s="215"/>
      <c r="C958" s="215"/>
      <c r="D958" s="215"/>
      <c r="E958" s="215"/>
      <c r="F958" s="215"/>
      <c r="G958" s="215"/>
      <c r="H958" s="215"/>
      <c r="I958" s="215"/>
      <c r="J958" s="215"/>
      <c r="K958" s="215"/>
      <c r="L958" s="215"/>
      <c r="M958" s="215"/>
      <c r="N958" s="215"/>
      <c r="O958" s="215"/>
      <c r="P958" s="215"/>
      <c r="Q958" s="215"/>
      <c r="R958" s="215"/>
      <c r="S958" s="215"/>
      <c r="T958" s="215"/>
      <c r="U958" s="215"/>
      <c r="V958" s="215"/>
      <c r="W958" s="215"/>
      <c r="X958" s="215"/>
      <c r="Y958" s="215"/>
      <c r="Z958" s="215"/>
    </row>
    <row r="959" spans="1:26" ht="15.75" thickBot="1">
      <c r="A959" s="215"/>
      <c r="B959" s="215"/>
      <c r="C959" s="215"/>
      <c r="D959" s="215"/>
      <c r="E959" s="215"/>
      <c r="F959" s="215"/>
      <c r="G959" s="215"/>
      <c r="H959" s="215"/>
      <c r="I959" s="215"/>
      <c r="J959" s="215"/>
      <c r="K959" s="215"/>
      <c r="L959" s="215"/>
      <c r="M959" s="215"/>
      <c r="N959" s="215"/>
      <c r="O959" s="215"/>
      <c r="P959" s="215"/>
      <c r="Q959" s="215"/>
      <c r="R959" s="215"/>
      <c r="S959" s="215"/>
      <c r="T959" s="215"/>
      <c r="U959" s="215"/>
      <c r="V959" s="215"/>
      <c r="W959" s="215"/>
      <c r="X959" s="215"/>
      <c r="Y959" s="215"/>
      <c r="Z959" s="215"/>
    </row>
    <row r="960" spans="1:26" ht="15.75" thickBot="1">
      <c r="A960" s="215"/>
      <c r="B960" s="215"/>
      <c r="C960" s="215"/>
      <c r="D960" s="215"/>
      <c r="E960" s="215"/>
      <c r="F960" s="215"/>
      <c r="G960" s="215"/>
      <c r="H960" s="215"/>
      <c r="I960" s="215"/>
      <c r="J960" s="215"/>
      <c r="K960" s="215"/>
      <c r="L960" s="215"/>
      <c r="M960" s="215"/>
      <c r="N960" s="215"/>
      <c r="O960" s="215"/>
      <c r="P960" s="215"/>
      <c r="Q960" s="215"/>
      <c r="R960" s="215"/>
      <c r="S960" s="215"/>
      <c r="T960" s="215"/>
      <c r="U960" s="215"/>
      <c r="V960" s="215"/>
      <c r="W960" s="215"/>
      <c r="X960" s="215"/>
      <c r="Y960" s="215"/>
      <c r="Z960" s="215"/>
    </row>
    <row r="961" spans="1:26" ht="15.75" thickBot="1">
      <c r="A961" s="215"/>
      <c r="B961" s="215"/>
      <c r="C961" s="215"/>
      <c r="D961" s="215"/>
      <c r="E961" s="215"/>
      <c r="F961" s="215"/>
      <c r="G961" s="215"/>
      <c r="H961" s="215"/>
      <c r="I961" s="215"/>
      <c r="J961" s="215"/>
      <c r="K961" s="215"/>
      <c r="L961" s="215"/>
      <c r="M961" s="215"/>
      <c r="N961" s="215"/>
      <c r="O961" s="215"/>
      <c r="P961" s="215"/>
      <c r="Q961" s="215"/>
      <c r="R961" s="215"/>
      <c r="S961" s="215"/>
      <c r="T961" s="215"/>
      <c r="U961" s="215"/>
      <c r="V961" s="215"/>
      <c r="W961" s="215"/>
      <c r="X961" s="215"/>
      <c r="Y961" s="215"/>
      <c r="Z961" s="215"/>
    </row>
    <row r="962" spans="1:26" ht="15.75" thickBot="1">
      <c r="A962" s="215"/>
      <c r="B962" s="215"/>
      <c r="C962" s="215"/>
      <c r="D962" s="215"/>
      <c r="E962" s="215"/>
      <c r="F962" s="215"/>
      <c r="G962" s="215"/>
      <c r="H962" s="215"/>
      <c r="I962" s="215"/>
      <c r="J962" s="215"/>
      <c r="K962" s="215"/>
      <c r="L962" s="215"/>
      <c r="M962" s="215"/>
      <c r="N962" s="215"/>
      <c r="O962" s="215"/>
      <c r="P962" s="215"/>
      <c r="Q962" s="215"/>
      <c r="R962" s="215"/>
      <c r="S962" s="215"/>
      <c r="T962" s="215"/>
      <c r="U962" s="215"/>
      <c r="V962" s="215"/>
      <c r="W962" s="215"/>
      <c r="X962" s="215"/>
      <c r="Y962" s="215"/>
      <c r="Z962" s="215"/>
    </row>
    <row r="963" spans="1:26" ht="15.75" thickBot="1">
      <c r="A963" s="215"/>
      <c r="B963" s="215"/>
      <c r="C963" s="215"/>
      <c r="D963" s="215"/>
      <c r="E963" s="215"/>
      <c r="F963" s="215"/>
      <c r="G963" s="215"/>
      <c r="H963" s="215"/>
      <c r="I963" s="215"/>
      <c r="J963" s="215"/>
      <c r="K963" s="215"/>
      <c r="L963" s="215"/>
      <c r="M963" s="215"/>
      <c r="N963" s="215"/>
      <c r="O963" s="215"/>
      <c r="P963" s="215"/>
      <c r="Q963" s="215"/>
      <c r="R963" s="215"/>
      <c r="S963" s="215"/>
      <c r="T963" s="215"/>
      <c r="U963" s="215"/>
      <c r="V963" s="215"/>
      <c r="W963" s="215"/>
      <c r="X963" s="215"/>
      <c r="Y963" s="215"/>
      <c r="Z963" s="215"/>
    </row>
    <row r="964" spans="1:26" ht="15.75" thickBot="1">
      <c r="A964" s="215"/>
      <c r="B964" s="215"/>
      <c r="C964" s="215"/>
      <c r="D964" s="215"/>
      <c r="E964" s="215"/>
      <c r="F964" s="215"/>
      <c r="G964" s="215"/>
      <c r="H964" s="215"/>
      <c r="I964" s="215"/>
      <c r="J964" s="215"/>
      <c r="K964" s="215"/>
      <c r="L964" s="215"/>
      <c r="M964" s="215"/>
      <c r="N964" s="215"/>
      <c r="O964" s="215"/>
      <c r="P964" s="215"/>
      <c r="Q964" s="215"/>
      <c r="R964" s="215"/>
      <c r="S964" s="215"/>
      <c r="T964" s="215"/>
      <c r="U964" s="215"/>
      <c r="V964" s="215"/>
      <c r="W964" s="215"/>
      <c r="X964" s="215"/>
      <c r="Y964" s="215"/>
      <c r="Z964" s="215"/>
    </row>
    <row r="965" spans="1:26" ht="15.75" thickBot="1">
      <c r="A965" s="215"/>
      <c r="B965" s="215"/>
      <c r="C965" s="215"/>
      <c r="D965" s="215"/>
      <c r="E965" s="215"/>
      <c r="F965" s="215"/>
      <c r="G965" s="215"/>
      <c r="H965" s="215"/>
      <c r="I965" s="215"/>
      <c r="J965" s="215"/>
      <c r="K965" s="215"/>
      <c r="L965" s="215"/>
      <c r="M965" s="215"/>
      <c r="N965" s="215"/>
      <c r="O965" s="215"/>
      <c r="P965" s="215"/>
      <c r="Q965" s="215"/>
      <c r="R965" s="215"/>
      <c r="S965" s="215"/>
      <c r="T965" s="215"/>
      <c r="U965" s="215"/>
      <c r="V965" s="215"/>
      <c r="W965" s="215"/>
      <c r="X965" s="215"/>
      <c r="Y965" s="215"/>
      <c r="Z965" s="215"/>
    </row>
    <row r="966" spans="1:26" ht="15.75" thickBot="1">
      <c r="A966" s="215"/>
      <c r="B966" s="215"/>
      <c r="C966" s="215"/>
      <c r="D966" s="215"/>
      <c r="E966" s="215"/>
      <c r="F966" s="215"/>
      <c r="G966" s="215"/>
      <c r="H966" s="215"/>
      <c r="I966" s="215"/>
      <c r="J966" s="215"/>
      <c r="K966" s="215"/>
      <c r="L966" s="215"/>
      <c r="M966" s="215"/>
      <c r="N966" s="215"/>
      <c r="O966" s="215"/>
      <c r="P966" s="215"/>
      <c r="Q966" s="215"/>
      <c r="R966" s="215"/>
      <c r="S966" s="215"/>
      <c r="T966" s="215"/>
      <c r="U966" s="215"/>
      <c r="V966" s="215"/>
      <c r="W966" s="215"/>
      <c r="X966" s="215"/>
      <c r="Y966" s="215"/>
      <c r="Z966" s="215"/>
    </row>
    <row r="967" spans="1:26" ht="15.75" thickBot="1">
      <c r="A967" s="215"/>
      <c r="B967" s="215"/>
      <c r="C967" s="215"/>
      <c r="D967" s="215"/>
      <c r="E967" s="215"/>
      <c r="F967" s="215"/>
      <c r="G967" s="215"/>
      <c r="H967" s="215"/>
      <c r="I967" s="215"/>
      <c r="J967" s="215"/>
      <c r="K967" s="215"/>
      <c r="L967" s="215"/>
      <c r="M967" s="215"/>
      <c r="N967" s="215"/>
      <c r="O967" s="215"/>
      <c r="P967" s="215"/>
      <c r="Q967" s="215"/>
      <c r="R967" s="215"/>
      <c r="S967" s="215"/>
      <c r="T967" s="215"/>
      <c r="U967" s="215"/>
      <c r="V967" s="215"/>
      <c r="W967" s="215"/>
      <c r="X967" s="215"/>
      <c r="Y967" s="215"/>
      <c r="Z967" s="215"/>
    </row>
    <row r="968" spans="1:26" ht="15.75" thickBot="1">
      <c r="A968" s="215"/>
      <c r="B968" s="215"/>
      <c r="C968" s="215"/>
      <c r="D968" s="215"/>
      <c r="E968" s="215"/>
      <c r="F968" s="215"/>
      <c r="G968" s="215"/>
      <c r="H968" s="215"/>
      <c r="I968" s="215"/>
      <c r="J968" s="215"/>
      <c r="K968" s="215"/>
      <c r="L968" s="215"/>
      <c r="M968" s="215"/>
      <c r="N968" s="215"/>
      <c r="O968" s="215"/>
      <c r="P968" s="215"/>
      <c r="Q968" s="215"/>
      <c r="R968" s="215"/>
      <c r="S968" s="215"/>
      <c r="T968" s="215"/>
      <c r="U968" s="215"/>
      <c r="V968" s="215"/>
      <c r="W968" s="215"/>
      <c r="X968" s="215"/>
      <c r="Y968" s="215"/>
      <c r="Z968" s="215"/>
    </row>
    <row r="969" spans="1:26" ht="15.75" thickBot="1">
      <c r="A969" s="215"/>
      <c r="B969" s="215"/>
      <c r="C969" s="215"/>
      <c r="D969" s="215"/>
      <c r="E969" s="215"/>
      <c r="F969" s="215"/>
      <c r="G969" s="215"/>
      <c r="H969" s="215"/>
      <c r="I969" s="215"/>
      <c r="J969" s="215"/>
      <c r="K969" s="215"/>
      <c r="L969" s="215"/>
      <c r="M969" s="215"/>
      <c r="N969" s="215"/>
      <c r="O969" s="215"/>
      <c r="P969" s="215"/>
      <c r="Q969" s="215"/>
      <c r="R969" s="215"/>
      <c r="S969" s="215"/>
      <c r="T969" s="215"/>
      <c r="U969" s="215"/>
      <c r="V969" s="215"/>
      <c r="W969" s="215"/>
      <c r="X969" s="215"/>
      <c r="Y969" s="215"/>
      <c r="Z969" s="215"/>
    </row>
    <row r="970" spans="1:26" ht="15.75" thickBot="1">
      <c r="A970" s="215"/>
      <c r="B970" s="215"/>
      <c r="C970" s="215"/>
      <c r="D970" s="215"/>
      <c r="E970" s="215"/>
      <c r="F970" s="215"/>
      <c r="G970" s="215"/>
      <c r="H970" s="215"/>
      <c r="I970" s="215"/>
      <c r="J970" s="215"/>
      <c r="K970" s="215"/>
      <c r="L970" s="215"/>
      <c r="M970" s="215"/>
      <c r="N970" s="215"/>
      <c r="O970" s="215"/>
      <c r="P970" s="215"/>
      <c r="Q970" s="215"/>
      <c r="R970" s="215"/>
      <c r="S970" s="215"/>
      <c r="T970" s="215"/>
      <c r="U970" s="215"/>
      <c r="V970" s="215"/>
      <c r="W970" s="215"/>
      <c r="X970" s="215"/>
      <c r="Y970" s="215"/>
      <c r="Z970" s="215"/>
    </row>
    <row r="971" spans="1:26" ht="15.75" thickBot="1">
      <c r="A971" s="215"/>
      <c r="B971" s="215"/>
      <c r="C971" s="215"/>
      <c r="D971" s="215"/>
      <c r="E971" s="215"/>
      <c r="F971" s="215"/>
      <c r="G971" s="215"/>
      <c r="H971" s="215"/>
      <c r="I971" s="215"/>
      <c r="J971" s="215"/>
      <c r="K971" s="215"/>
      <c r="L971" s="215"/>
      <c r="M971" s="215"/>
      <c r="N971" s="215"/>
      <c r="O971" s="215"/>
      <c r="P971" s="215"/>
      <c r="Q971" s="215"/>
      <c r="R971" s="215"/>
      <c r="S971" s="215"/>
      <c r="T971" s="215"/>
      <c r="U971" s="215"/>
      <c r="V971" s="215"/>
      <c r="W971" s="215"/>
      <c r="X971" s="215"/>
      <c r="Y971" s="215"/>
      <c r="Z971" s="215"/>
    </row>
    <row r="972" spans="1:26" ht="15.75" thickBot="1">
      <c r="A972" s="215"/>
      <c r="B972" s="215"/>
      <c r="C972" s="215"/>
      <c r="D972" s="215"/>
      <c r="E972" s="215"/>
      <c r="F972" s="215"/>
      <c r="G972" s="215"/>
      <c r="H972" s="215"/>
      <c r="I972" s="215"/>
      <c r="J972" s="215"/>
      <c r="K972" s="215"/>
      <c r="L972" s="215"/>
      <c r="M972" s="215"/>
      <c r="N972" s="215"/>
      <c r="O972" s="215"/>
      <c r="P972" s="215"/>
      <c r="Q972" s="215"/>
      <c r="R972" s="215"/>
      <c r="S972" s="215"/>
      <c r="T972" s="215"/>
      <c r="U972" s="215"/>
      <c r="V972" s="215"/>
      <c r="W972" s="215"/>
      <c r="X972" s="215"/>
      <c r="Y972" s="215"/>
      <c r="Z972" s="215"/>
    </row>
    <row r="973" spans="1:26" ht="15.75" thickBot="1">
      <c r="A973" s="215"/>
      <c r="B973" s="215"/>
      <c r="C973" s="215"/>
      <c r="D973" s="215"/>
      <c r="E973" s="215"/>
      <c r="F973" s="215"/>
      <c r="G973" s="215"/>
      <c r="H973" s="215"/>
      <c r="I973" s="215"/>
      <c r="J973" s="215"/>
      <c r="K973" s="215"/>
      <c r="L973" s="215"/>
      <c r="M973" s="215"/>
      <c r="N973" s="215"/>
      <c r="O973" s="215"/>
      <c r="P973" s="215"/>
      <c r="Q973" s="215"/>
      <c r="R973" s="215"/>
      <c r="S973" s="215"/>
      <c r="T973" s="215"/>
      <c r="U973" s="215"/>
      <c r="V973" s="215"/>
      <c r="W973" s="215"/>
      <c r="X973" s="215"/>
      <c r="Y973" s="215"/>
      <c r="Z973" s="215"/>
    </row>
    <row r="974" spans="1:26" ht="15.75" thickBot="1">
      <c r="A974" s="215"/>
      <c r="B974" s="215"/>
      <c r="C974" s="215"/>
      <c r="D974" s="215"/>
      <c r="E974" s="215"/>
      <c r="F974" s="215"/>
      <c r="G974" s="215"/>
      <c r="H974" s="215"/>
      <c r="I974" s="215"/>
      <c r="J974" s="215"/>
      <c r="K974" s="215"/>
      <c r="L974" s="215"/>
      <c r="M974" s="215"/>
      <c r="N974" s="215"/>
      <c r="O974" s="215"/>
      <c r="P974" s="215"/>
      <c r="Q974" s="215"/>
      <c r="R974" s="215"/>
      <c r="S974" s="215"/>
      <c r="T974" s="215"/>
      <c r="U974" s="215"/>
      <c r="V974" s="215"/>
      <c r="W974" s="215"/>
      <c r="X974" s="215"/>
      <c r="Y974" s="215"/>
      <c r="Z974" s="215"/>
    </row>
    <row r="975" spans="1:26" ht="15.75" thickBot="1">
      <c r="A975" s="215"/>
      <c r="B975" s="215"/>
      <c r="C975" s="215"/>
      <c r="D975" s="215"/>
      <c r="E975" s="215"/>
      <c r="F975" s="215"/>
      <c r="G975" s="215"/>
      <c r="H975" s="215"/>
      <c r="I975" s="215"/>
      <c r="J975" s="215"/>
      <c r="K975" s="215"/>
      <c r="L975" s="215"/>
      <c r="M975" s="215"/>
      <c r="N975" s="215"/>
      <c r="O975" s="215"/>
      <c r="P975" s="215"/>
      <c r="Q975" s="215"/>
      <c r="R975" s="215"/>
      <c r="S975" s="215"/>
      <c r="T975" s="215"/>
      <c r="U975" s="215"/>
      <c r="V975" s="215"/>
      <c r="W975" s="215"/>
      <c r="X975" s="215"/>
      <c r="Y975" s="215"/>
      <c r="Z975" s="215"/>
    </row>
    <row r="976" spans="1:26" ht="15.75" thickBot="1">
      <c r="A976" s="215"/>
      <c r="B976" s="215"/>
      <c r="C976" s="215"/>
      <c r="D976" s="215"/>
      <c r="E976" s="215"/>
      <c r="F976" s="215"/>
      <c r="G976" s="215"/>
      <c r="H976" s="215"/>
      <c r="I976" s="215"/>
      <c r="J976" s="215"/>
      <c r="K976" s="215"/>
      <c r="L976" s="215"/>
      <c r="M976" s="215"/>
      <c r="N976" s="215"/>
      <c r="O976" s="215"/>
      <c r="P976" s="215"/>
      <c r="Q976" s="215"/>
      <c r="R976" s="215"/>
      <c r="S976" s="215"/>
      <c r="T976" s="215"/>
      <c r="U976" s="215"/>
      <c r="V976" s="215"/>
      <c r="W976" s="215"/>
      <c r="X976" s="215"/>
      <c r="Y976" s="215"/>
      <c r="Z976" s="215"/>
    </row>
    <row r="977" spans="1:26" ht="15.75" thickBot="1">
      <c r="A977" s="215"/>
      <c r="B977" s="215"/>
      <c r="C977" s="215"/>
      <c r="D977" s="215"/>
      <c r="E977" s="215"/>
      <c r="F977" s="215"/>
      <c r="G977" s="215"/>
      <c r="H977" s="215"/>
      <c r="I977" s="215"/>
      <c r="J977" s="215"/>
      <c r="K977" s="215"/>
      <c r="L977" s="215"/>
      <c r="M977" s="215"/>
      <c r="N977" s="215"/>
      <c r="O977" s="215"/>
      <c r="P977" s="215"/>
      <c r="Q977" s="215"/>
      <c r="R977" s="215"/>
      <c r="S977" s="215"/>
      <c r="T977" s="215"/>
      <c r="U977" s="215"/>
      <c r="V977" s="215"/>
      <c r="W977" s="215"/>
      <c r="X977" s="215"/>
      <c r="Y977" s="215"/>
      <c r="Z977" s="215"/>
    </row>
    <row r="978" spans="1:26" ht="15.75" thickBot="1">
      <c r="A978" s="215"/>
      <c r="B978" s="215"/>
      <c r="C978" s="215"/>
      <c r="D978" s="215"/>
      <c r="E978" s="215"/>
      <c r="F978" s="215"/>
      <c r="G978" s="215"/>
      <c r="H978" s="215"/>
      <c r="I978" s="215"/>
      <c r="J978" s="215"/>
      <c r="K978" s="215"/>
      <c r="L978" s="215"/>
      <c r="M978" s="215"/>
      <c r="N978" s="215"/>
      <c r="O978" s="215"/>
      <c r="P978" s="215"/>
      <c r="Q978" s="215"/>
      <c r="R978" s="215"/>
      <c r="S978" s="215"/>
      <c r="T978" s="215"/>
      <c r="U978" s="215"/>
      <c r="V978" s="215"/>
      <c r="W978" s="215"/>
      <c r="X978" s="215"/>
      <c r="Y978" s="215"/>
      <c r="Z978" s="215"/>
    </row>
    <row r="979" spans="1:26" ht="15.75" thickBot="1">
      <c r="A979" s="215"/>
      <c r="B979" s="215"/>
      <c r="C979" s="215"/>
      <c r="D979" s="215"/>
      <c r="E979" s="215"/>
      <c r="F979" s="215"/>
      <c r="G979" s="215"/>
      <c r="H979" s="215"/>
      <c r="I979" s="215"/>
      <c r="J979" s="215"/>
      <c r="K979" s="215"/>
      <c r="L979" s="215"/>
      <c r="M979" s="215"/>
      <c r="N979" s="215"/>
      <c r="O979" s="215"/>
      <c r="P979" s="215"/>
      <c r="Q979" s="215"/>
      <c r="R979" s="215"/>
      <c r="S979" s="215"/>
      <c r="T979" s="215"/>
      <c r="U979" s="215"/>
      <c r="V979" s="215"/>
      <c r="W979" s="215"/>
      <c r="X979" s="215"/>
      <c r="Y979" s="215"/>
      <c r="Z979" s="215"/>
    </row>
    <row r="980" spans="1:26" ht="15.75" thickBot="1">
      <c r="A980" s="215"/>
      <c r="B980" s="215"/>
      <c r="C980" s="215"/>
      <c r="D980" s="215"/>
      <c r="E980" s="215"/>
      <c r="F980" s="215"/>
      <c r="G980" s="215"/>
      <c r="H980" s="215"/>
      <c r="I980" s="215"/>
      <c r="J980" s="215"/>
      <c r="K980" s="215"/>
      <c r="L980" s="215"/>
      <c r="M980" s="215"/>
      <c r="N980" s="215"/>
      <c r="O980" s="215"/>
      <c r="P980" s="215"/>
      <c r="Q980" s="215"/>
      <c r="R980" s="215"/>
      <c r="S980" s="215"/>
      <c r="T980" s="215"/>
      <c r="U980" s="215"/>
      <c r="V980" s="215"/>
      <c r="W980" s="215"/>
      <c r="X980" s="215"/>
      <c r="Y980" s="215"/>
      <c r="Z980" s="215"/>
    </row>
    <row r="981" spans="1:26" ht="15.75" thickBot="1">
      <c r="A981" s="215"/>
      <c r="B981" s="215"/>
      <c r="C981" s="215"/>
      <c r="D981" s="215"/>
      <c r="E981" s="215"/>
      <c r="F981" s="215"/>
      <c r="G981" s="215"/>
      <c r="H981" s="215"/>
      <c r="I981" s="215"/>
      <c r="J981" s="215"/>
      <c r="K981" s="215"/>
      <c r="L981" s="215"/>
      <c r="M981" s="215"/>
      <c r="N981" s="215"/>
      <c r="O981" s="215"/>
      <c r="P981" s="215"/>
      <c r="Q981" s="215"/>
      <c r="R981" s="215"/>
      <c r="S981" s="215"/>
      <c r="T981" s="215"/>
      <c r="U981" s="215"/>
      <c r="V981" s="215"/>
      <c r="W981" s="215"/>
      <c r="X981" s="215"/>
      <c r="Y981" s="215"/>
      <c r="Z981" s="215"/>
    </row>
    <row r="982" spans="1:26" ht="15.75" thickBot="1">
      <c r="A982" s="215"/>
      <c r="B982" s="215"/>
      <c r="C982" s="215"/>
      <c r="D982" s="215"/>
      <c r="E982" s="215"/>
      <c r="F982" s="215"/>
      <c r="G982" s="215"/>
      <c r="H982" s="215"/>
      <c r="I982" s="215"/>
      <c r="J982" s="215"/>
      <c r="K982" s="215"/>
      <c r="L982" s="215"/>
      <c r="M982" s="215"/>
      <c r="N982" s="215"/>
      <c r="O982" s="215"/>
      <c r="P982" s="215"/>
      <c r="Q982" s="215"/>
      <c r="R982" s="215"/>
      <c r="S982" s="215"/>
      <c r="T982" s="215"/>
      <c r="U982" s="215"/>
      <c r="V982" s="215"/>
      <c r="W982" s="215"/>
      <c r="X982" s="215"/>
      <c r="Y982" s="215"/>
      <c r="Z982" s="215"/>
    </row>
    <row r="983" spans="1:26" ht="15.75" thickBot="1">
      <c r="A983" s="215"/>
      <c r="B983" s="215"/>
      <c r="C983" s="215"/>
      <c r="D983" s="215"/>
      <c r="E983" s="215"/>
      <c r="F983" s="215"/>
      <c r="G983" s="215"/>
      <c r="H983" s="215"/>
      <c r="I983" s="215"/>
      <c r="J983" s="215"/>
      <c r="K983" s="215"/>
      <c r="L983" s="215"/>
      <c r="M983" s="215"/>
      <c r="N983" s="215"/>
      <c r="O983" s="215"/>
      <c r="P983" s="215"/>
      <c r="Q983" s="215"/>
      <c r="R983" s="215"/>
      <c r="S983" s="215"/>
      <c r="T983" s="215"/>
      <c r="U983" s="215"/>
      <c r="V983" s="215"/>
      <c r="W983" s="215"/>
      <c r="X983" s="215"/>
      <c r="Y983" s="215"/>
      <c r="Z983" s="215"/>
    </row>
    <row r="984" spans="1:26" ht="15.75" thickBot="1">
      <c r="A984" s="215"/>
      <c r="B984" s="215"/>
      <c r="C984" s="215"/>
      <c r="D984" s="215"/>
      <c r="E984" s="215"/>
      <c r="F984" s="215"/>
      <c r="G984" s="215"/>
      <c r="H984" s="215"/>
      <c r="I984" s="215"/>
      <c r="J984" s="215"/>
      <c r="K984" s="215"/>
      <c r="L984" s="215"/>
      <c r="M984" s="215"/>
      <c r="N984" s="215"/>
      <c r="O984" s="215"/>
      <c r="P984" s="215"/>
      <c r="Q984" s="215"/>
      <c r="R984" s="215"/>
      <c r="S984" s="215"/>
      <c r="T984" s="215"/>
      <c r="U984" s="215"/>
      <c r="V984" s="215"/>
      <c r="W984" s="215"/>
      <c r="X984" s="215"/>
      <c r="Y984" s="215"/>
      <c r="Z984" s="215"/>
    </row>
    <row r="985" spans="1:26" ht="15.75" thickBot="1">
      <c r="A985" s="215"/>
      <c r="B985" s="215"/>
      <c r="C985" s="215"/>
      <c r="D985" s="215"/>
      <c r="E985" s="215"/>
      <c r="F985" s="215"/>
      <c r="G985" s="215"/>
      <c r="H985" s="215"/>
      <c r="I985" s="215"/>
      <c r="J985" s="215"/>
      <c r="K985" s="215"/>
      <c r="L985" s="215"/>
      <c r="M985" s="215"/>
      <c r="N985" s="215"/>
      <c r="O985" s="215"/>
      <c r="P985" s="215"/>
      <c r="Q985" s="215"/>
      <c r="R985" s="215"/>
      <c r="S985" s="215"/>
      <c r="T985" s="215"/>
      <c r="U985" s="215"/>
      <c r="V985" s="215"/>
      <c r="W985" s="215"/>
      <c r="X985" s="215"/>
      <c r="Y985" s="215"/>
      <c r="Z985" s="215"/>
    </row>
    <row r="986" spans="1:26" ht="15.75" thickBot="1">
      <c r="A986" s="215"/>
      <c r="B986" s="215"/>
      <c r="C986" s="215"/>
      <c r="D986" s="215"/>
      <c r="E986" s="215"/>
      <c r="F986" s="215"/>
      <c r="G986" s="215"/>
      <c r="H986" s="215"/>
      <c r="I986" s="215"/>
      <c r="J986" s="215"/>
      <c r="K986" s="215"/>
      <c r="L986" s="215"/>
      <c r="M986" s="215"/>
      <c r="N986" s="215"/>
      <c r="O986" s="215"/>
      <c r="P986" s="215"/>
      <c r="Q986" s="215"/>
      <c r="R986" s="215"/>
      <c r="S986" s="215"/>
      <c r="T986" s="215"/>
      <c r="U986" s="215"/>
      <c r="V986" s="215"/>
      <c r="W986" s="215"/>
      <c r="X986" s="215"/>
      <c r="Y986" s="215"/>
      <c r="Z986" s="215"/>
    </row>
    <row r="987" spans="1:26" ht="15.75" thickBot="1">
      <c r="A987" s="215"/>
      <c r="B987" s="215"/>
      <c r="C987" s="215"/>
      <c r="D987" s="215"/>
      <c r="E987" s="215"/>
      <c r="F987" s="215"/>
      <c r="G987" s="215"/>
      <c r="H987" s="215"/>
      <c r="I987" s="215"/>
      <c r="J987" s="215"/>
      <c r="K987" s="215"/>
      <c r="L987" s="215"/>
      <c r="M987" s="215"/>
      <c r="N987" s="215"/>
      <c r="O987" s="215"/>
      <c r="P987" s="215"/>
      <c r="Q987" s="215"/>
      <c r="R987" s="215"/>
      <c r="S987" s="215"/>
      <c r="T987" s="215"/>
      <c r="U987" s="215"/>
      <c r="V987" s="215"/>
      <c r="W987" s="215"/>
      <c r="X987" s="215"/>
      <c r="Y987" s="215"/>
      <c r="Z987" s="215"/>
    </row>
    <row r="988" spans="1:26" ht="15.75" thickBot="1">
      <c r="A988" s="215"/>
      <c r="B988" s="215"/>
      <c r="C988" s="215"/>
      <c r="D988" s="215"/>
      <c r="E988" s="215"/>
      <c r="F988" s="215"/>
      <c r="G988" s="215"/>
      <c r="H988" s="215"/>
      <c r="I988" s="215"/>
      <c r="J988" s="215"/>
      <c r="K988" s="215"/>
      <c r="L988" s="215"/>
      <c r="M988" s="215"/>
      <c r="N988" s="215"/>
      <c r="O988" s="215"/>
      <c r="P988" s="215"/>
      <c r="Q988" s="215"/>
      <c r="R988" s="215"/>
      <c r="S988" s="215"/>
      <c r="T988" s="215"/>
      <c r="U988" s="215"/>
      <c r="V988" s="215"/>
      <c r="W988" s="215"/>
      <c r="X988" s="215"/>
      <c r="Y988" s="215"/>
      <c r="Z988" s="215"/>
    </row>
    <row r="989" spans="1:26" ht="15.75" thickBot="1">
      <c r="A989" s="215"/>
      <c r="B989" s="215"/>
      <c r="C989" s="215"/>
      <c r="D989" s="215"/>
      <c r="E989" s="215"/>
      <c r="F989" s="215"/>
      <c r="G989" s="215"/>
      <c r="H989" s="215"/>
      <c r="I989" s="215"/>
      <c r="J989" s="215"/>
      <c r="K989" s="215"/>
      <c r="L989" s="215"/>
      <c r="M989" s="215"/>
      <c r="N989" s="215"/>
      <c r="O989" s="215"/>
      <c r="P989" s="215"/>
      <c r="Q989" s="215"/>
      <c r="R989" s="215"/>
      <c r="S989" s="215"/>
      <c r="T989" s="215"/>
      <c r="U989" s="215"/>
      <c r="V989" s="215"/>
      <c r="W989" s="215"/>
      <c r="X989" s="215"/>
      <c r="Y989" s="215"/>
      <c r="Z989" s="215"/>
    </row>
    <row r="990" spans="1:26" ht="15.75" thickBot="1">
      <c r="A990" s="215"/>
      <c r="B990" s="215"/>
      <c r="C990" s="215"/>
      <c r="D990" s="215"/>
      <c r="E990" s="215"/>
      <c r="F990" s="215"/>
      <c r="G990" s="215"/>
      <c r="H990" s="215"/>
      <c r="I990" s="215"/>
      <c r="J990" s="215"/>
      <c r="K990" s="215"/>
      <c r="L990" s="215"/>
      <c r="M990" s="215"/>
      <c r="N990" s="215"/>
      <c r="O990" s="215"/>
      <c r="P990" s="215"/>
      <c r="Q990" s="215"/>
      <c r="R990" s="215"/>
      <c r="S990" s="215"/>
      <c r="T990" s="215"/>
      <c r="U990" s="215"/>
      <c r="V990" s="215"/>
      <c r="W990" s="215"/>
      <c r="X990" s="215"/>
      <c r="Y990" s="215"/>
      <c r="Z990" s="215"/>
    </row>
    <row r="991" spans="1:26" ht="15.75" thickBot="1">
      <c r="A991" s="215"/>
      <c r="B991" s="215"/>
      <c r="C991" s="215"/>
      <c r="D991" s="215"/>
      <c r="E991" s="215"/>
      <c r="F991" s="215"/>
      <c r="G991" s="215"/>
      <c r="H991" s="215"/>
      <c r="I991" s="215"/>
      <c r="J991" s="215"/>
      <c r="K991" s="215"/>
      <c r="L991" s="215"/>
      <c r="M991" s="215"/>
      <c r="N991" s="215"/>
      <c r="O991" s="215"/>
      <c r="P991" s="215"/>
      <c r="Q991" s="215"/>
      <c r="R991" s="215"/>
      <c r="S991" s="215"/>
      <c r="T991" s="215"/>
      <c r="U991" s="215"/>
      <c r="V991" s="215"/>
      <c r="W991" s="215"/>
      <c r="X991" s="215"/>
      <c r="Y991" s="215"/>
      <c r="Z991" s="215"/>
    </row>
    <row r="992" spans="1:26" ht="15.75" thickBot="1">
      <c r="A992" s="215"/>
      <c r="B992" s="215"/>
      <c r="C992" s="215"/>
      <c r="D992" s="215"/>
      <c r="E992" s="215"/>
      <c r="F992" s="215"/>
      <c r="G992" s="215"/>
      <c r="H992" s="215"/>
      <c r="I992" s="215"/>
      <c r="J992" s="215"/>
      <c r="K992" s="215"/>
      <c r="L992" s="215"/>
      <c r="M992" s="215"/>
      <c r="N992" s="215"/>
      <c r="O992" s="215"/>
      <c r="P992" s="215"/>
      <c r="Q992" s="215"/>
      <c r="R992" s="215"/>
      <c r="S992" s="215"/>
      <c r="T992" s="215"/>
      <c r="U992" s="215"/>
      <c r="V992" s="215"/>
      <c r="W992" s="215"/>
      <c r="X992" s="215"/>
      <c r="Y992" s="215"/>
      <c r="Z992" s="215"/>
    </row>
    <row r="993" spans="1:26" ht="15.75" thickBot="1">
      <c r="A993" s="215"/>
      <c r="B993" s="215"/>
      <c r="C993" s="215"/>
      <c r="D993" s="215"/>
      <c r="E993" s="215"/>
      <c r="F993" s="215"/>
      <c r="G993" s="215"/>
      <c r="H993" s="215"/>
      <c r="I993" s="215"/>
      <c r="J993" s="215"/>
      <c r="K993" s="215"/>
      <c r="L993" s="215"/>
      <c r="M993" s="215"/>
      <c r="N993" s="215"/>
      <c r="O993" s="215"/>
      <c r="P993" s="215"/>
      <c r="Q993" s="215"/>
      <c r="R993" s="215"/>
      <c r="S993" s="215"/>
      <c r="T993" s="215"/>
      <c r="U993" s="215"/>
      <c r="V993" s="215"/>
      <c r="W993" s="215"/>
      <c r="X993" s="215"/>
      <c r="Y993" s="215"/>
      <c r="Z993" s="215"/>
    </row>
    <row r="994" spans="1:26" ht="15.75" thickBot="1">
      <c r="A994" s="215"/>
      <c r="B994" s="215"/>
      <c r="C994" s="215"/>
      <c r="D994" s="215"/>
      <c r="E994" s="215"/>
      <c r="F994" s="215"/>
      <c r="G994" s="215"/>
      <c r="H994" s="215"/>
      <c r="I994" s="215"/>
      <c r="J994" s="215"/>
      <c r="K994" s="215"/>
      <c r="L994" s="215"/>
      <c r="M994" s="215"/>
      <c r="N994" s="215"/>
      <c r="O994" s="215"/>
      <c r="P994" s="215"/>
      <c r="Q994" s="215"/>
      <c r="R994" s="215"/>
      <c r="S994" s="215"/>
      <c r="T994" s="215"/>
      <c r="U994" s="215"/>
      <c r="V994" s="215"/>
      <c r="W994" s="215"/>
      <c r="X994" s="215"/>
      <c r="Y994" s="215"/>
      <c r="Z994" s="215"/>
    </row>
    <row r="995" spans="1:26" ht="15.75" thickBot="1">
      <c r="A995" s="215"/>
      <c r="B995" s="215"/>
      <c r="C995" s="215"/>
      <c r="D995" s="215"/>
      <c r="E995" s="215"/>
      <c r="F995" s="215"/>
      <c r="G995" s="215"/>
      <c r="H995" s="215"/>
      <c r="I995" s="215"/>
      <c r="J995" s="215"/>
      <c r="K995" s="215"/>
      <c r="L995" s="215"/>
      <c r="M995" s="215"/>
      <c r="N995" s="215"/>
      <c r="O995" s="215"/>
      <c r="P995" s="215"/>
      <c r="Q995" s="215"/>
      <c r="R995" s="215"/>
      <c r="S995" s="215"/>
      <c r="T995" s="215"/>
      <c r="U995" s="215"/>
      <c r="V995" s="215"/>
      <c r="W995" s="215"/>
      <c r="X995" s="215"/>
      <c r="Y995" s="215"/>
      <c r="Z995" s="215"/>
    </row>
    <row r="996" spans="1:26" ht="15.75" thickBot="1">
      <c r="A996" s="215"/>
      <c r="B996" s="215"/>
      <c r="C996" s="215"/>
      <c r="D996" s="215"/>
      <c r="E996" s="215"/>
      <c r="F996" s="215"/>
      <c r="G996" s="215"/>
      <c r="H996" s="215"/>
      <c r="I996" s="215"/>
      <c r="J996" s="215"/>
      <c r="K996" s="215"/>
      <c r="L996" s="215"/>
      <c r="M996" s="215"/>
      <c r="N996" s="215"/>
      <c r="O996" s="215"/>
      <c r="P996" s="215"/>
      <c r="Q996" s="215"/>
      <c r="R996" s="215"/>
      <c r="S996" s="215"/>
      <c r="T996" s="215"/>
      <c r="U996" s="215"/>
      <c r="V996" s="215"/>
      <c r="W996" s="215"/>
      <c r="X996" s="215"/>
      <c r="Y996" s="215"/>
      <c r="Z996" s="215"/>
    </row>
    <row r="997" spans="1:26" ht="15.75" thickBot="1">
      <c r="A997" s="215"/>
      <c r="B997" s="215"/>
      <c r="C997" s="215"/>
      <c r="D997" s="215"/>
      <c r="E997" s="215"/>
      <c r="F997" s="215"/>
      <c r="G997" s="215"/>
      <c r="H997" s="215"/>
      <c r="I997" s="215"/>
      <c r="J997" s="215"/>
      <c r="K997" s="215"/>
      <c r="L997" s="215"/>
      <c r="M997" s="215"/>
      <c r="N997" s="215"/>
      <c r="O997" s="215"/>
      <c r="P997" s="215"/>
      <c r="Q997" s="215"/>
      <c r="R997" s="215"/>
      <c r="S997" s="215"/>
      <c r="T997" s="215"/>
      <c r="U997" s="215"/>
      <c r="V997" s="215"/>
      <c r="W997" s="215"/>
      <c r="X997" s="215"/>
      <c r="Y997" s="215"/>
      <c r="Z997" s="215"/>
    </row>
    <row r="998" spans="1:26" ht="15.75" thickBot="1">
      <c r="A998" s="215"/>
      <c r="B998" s="215"/>
      <c r="C998" s="215"/>
      <c r="D998" s="215"/>
      <c r="E998" s="215"/>
      <c r="F998" s="215"/>
      <c r="G998" s="215"/>
      <c r="H998" s="215"/>
      <c r="I998" s="215"/>
      <c r="J998" s="215"/>
      <c r="K998" s="215"/>
      <c r="L998" s="215"/>
      <c r="M998" s="215"/>
      <c r="N998" s="215"/>
      <c r="O998" s="215"/>
      <c r="P998" s="215"/>
      <c r="Q998" s="215"/>
      <c r="R998" s="215"/>
      <c r="S998" s="215"/>
      <c r="T998" s="215"/>
      <c r="U998" s="215"/>
      <c r="V998" s="215"/>
      <c r="W998" s="215"/>
      <c r="X998" s="215"/>
      <c r="Y998" s="215"/>
      <c r="Z998" s="215"/>
    </row>
    <row r="999" spans="1:26" ht="15.75" thickBot="1">
      <c r="A999" s="215"/>
      <c r="B999" s="215"/>
      <c r="C999" s="215"/>
      <c r="D999" s="215"/>
      <c r="E999" s="215"/>
      <c r="F999" s="215"/>
      <c r="G999" s="215"/>
      <c r="H999" s="215"/>
      <c r="I999" s="215"/>
      <c r="J999" s="215"/>
      <c r="K999" s="215"/>
      <c r="L999" s="215"/>
      <c r="M999" s="215"/>
      <c r="N999" s="215"/>
      <c r="O999" s="215"/>
      <c r="P999" s="215"/>
      <c r="Q999" s="215"/>
      <c r="R999" s="215"/>
      <c r="S999" s="215"/>
      <c r="T999" s="215"/>
      <c r="U999" s="215"/>
      <c r="V999" s="215"/>
      <c r="W999" s="215"/>
      <c r="X999" s="215"/>
      <c r="Y999" s="215"/>
      <c r="Z999" s="215"/>
    </row>
    <row r="1000" spans="1:26" ht="15.75" thickBot="1">
      <c r="A1000" s="215"/>
      <c r="B1000" s="215"/>
      <c r="C1000" s="215"/>
      <c r="D1000" s="215"/>
      <c r="E1000" s="215"/>
      <c r="F1000" s="215"/>
      <c r="G1000" s="215"/>
      <c r="H1000" s="215"/>
      <c r="I1000" s="215"/>
      <c r="J1000" s="215"/>
      <c r="K1000" s="215"/>
      <c r="L1000" s="215"/>
      <c r="M1000" s="215"/>
      <c r="N1000" s="215"/>
      <c r="O1000" s="215"/>
      <c r="P1000" s="215"/>
      <c r="Q1000" s="215"/>
      <c r="R1000" s="215"/>
      <c r="S1000" s="215"/>
      <c r="T1000" s="215"/>
      <c r="U1000" s="215"/>
      <c r="V1000" s="215"/>
      <c r="W1000" s="215"/>
      <c r="X1000" s="215"/>
      <c r="Y1000" s="215"/>
      <c r="Z1000" s="215"/>
    </row>
  </sheetData>
  <sheetProtection password="DC8F" sheet="1" objects="1" scenarios="1"/>
  <mergeCells count="2">
    <mergeCell ref="A1:F1"/>
    <mergeCell ref="L14:M1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showGridLines="0" workbookViewId="0">
      <selection activeCell="G393" sqref="G393"/>
    </sheetView>
  </sheetViews>
  <sheetFormatPr defaultRowHeight="15.75"/>
  <cols>
    <col min="1" max="1" width="12.7109375" style="3" customWidth="1"/>
    <col min="2" max="3" width="50.7109375" style="2" customWidth="1"/>
    <col min="4" max="4" width="12.7109375" style="4" customWidth="1"/>
    <col min="5" max="5" width="11.7109375" style="2" customWidth="1"/>
    <col min="6" max="256" width="8.7109375" style="2"/>
    <col min="257" max="257" width="12.7109375" style="2" customWidth="1"/>
    <col min="258" max="259" width="50.7109375" style="2" customWidth="1"/>
    <col min="260" max="260" width="12.7109375" style="2" customWidth="1"/>
    <col min="261" max="261" width="11.7109375" style="2" customWidth="1"/>
    <col min="262" max="512" width="8.7109375" style="2"/>
    <col min="513" max="513" width="12.7109375" style="2" customWidth="1"/>
    <col min="514" max="515" width="50.7109375" style="2" customWidth="1"/>
    <col min="516" max="516" width="12.7109375" style="2" customWidth="1"/>
    <col min="517" max="517" width="11.7109375" style="2" customWidth="1"/>
    <col min="518" max="768" width="8.7109375" style="2"/>
    <col min="769" max="769" width="12.7109375" style="2" customWidth="1"/>
    <col min="770" max="771" width="50.7109375" style="2" customWidth="1"/>
    <col min="772" max="772" width="12.7109375" style="2" customWidth="1"/>
    <col min="773" max="773" width="11.7109375" style="2" customWidth="1"/>
    <col min="774" max="1024" width="8.7109375" style="2"/>
    <col min="1025" max="1025" width="12.7109375" style="2" customWidth="1"/>
    <col min="1026" max="1027" width="50.7109375" style="2" customWidth="1"/>
    <col min="1028" max="1028" width="12.7109375" style="2" customWidth="1"/>
    <col min="1029" max="1029" width="11.7109375" style="2" customWidth="1"/>
    <col min="1030" max="1280" width="8.7109375" style="2"/>
    <col min="1281" max="1281" width="12.7109375" style="2" customWidth="1"/>
    <col min="1282" max="1283" width="50.7109375" style="2" customWidth="1"/>
    <col min="1284" max="1284" width="12.7109375" style="2" customWidth="1"/>
    <col min="1285" max="1285" width="11.7109375" style="2" customWidth="1"/>
    <col min="1286" max="1536" width="8.7109375" style="2"/>
    <col min="1537" max="1537" width="12.7109375" style="2" customWidth="1"/>
    <col min="1538" max="1539" width="50.7109375" style="2" customWidth="1"/>
    <col min="1540" max="1540" width="12.7109375" style="2" customWidth="1"/>
    <col min="1541" max="1541" width="11.7109375" style="2" customWidth="1"/>
    <col min="1542" max="1792" width="8.7109375" style="2"/>
    <col min="1793" max="1793" width="12.7109375" style="2" customWidth="1"/>
    <col min="1794" max="1795" width="50.7109375" style="2" customWidth="1"/>
    <col min="1796" max="1796" width="12.7109375" style="2" customWidth="1"/>
    <col min="1797" max="1797" width="11.7109375" style="2" customWidth="1"/>
    <col min="1798" max="2048" width="8.7109375" style="2"/>
    <col min="2049" max="2049" width="12.7109375" style="2" customWidth="1"/>
    <col min="2050" max="2051" width="50.7109375" style="2" customWidth="1"/>
    <col min="2052" max="2052" width="12.7109375" style="2" customWidth="1"/>
    <col min="2053" max="2053" width="11.7109375" style="2" customWidth="1"/>
    <col min="2054" max="2304" width="8.7109375" style="2"/>
    <col min="2305" max="2305" width="12.7109375" style="2" customWidth="1"/>
    <col min="2306" max="2307" width="50.7109375" style="2" customWidth="1"/>
    <col min="2308" max="2308" width="12.7109375" style="2" customWidth="1"/>
    <col min="2309" max="2309" width="11.7109375" style="2" customWidth="1"/>
    <col min="2310" max="2560" width="8.7109375" style="2"/>
    <col min="2561" max="2561" width="12.7109375" style="2" customWidth="1"/>
    <col min="2562" max="2563" width="50.7109375" style="2" customWidth="1"/>
    <col min="2564" max="2564" width="12.7109375" style="2" customWidth="1"/>
    <col min="2565" max="2565" width="11.7109375" style="2" customWidth="1"/>
    <col min="2566" max="2816" width="8.7109375" style="2"/>
    <col min="2817" max="2817" width="12.7109375" style="2" customWidth="1"/>
    <col min="2818" max="2819" width="50.7109375" style="2" customWidth="1"/>
    <col min="2820" max="2820" width="12.7109375" style="2" customWidth="1"/>
    <col min="2821" max="2821" width="11.7109375" style="2" customWidth="1"/>
    <col min="2822" max="3072" width="8.7109375" style="2"/>
    <col min="3073" max="3073" width="12.7109375" style="2" customWidth="1"/>
    <col min="3074" max="3075" width="50.7109375" style="2" customWidth="1"/>
    <col min="3076" max="3076" width="12.7109375" style="2" customWidth="1"/>
    <col min="3077" max="3077" width="11.7109375" style="2" customWidth="1"/>
    <col min="3078" max="3328" width="8.7109375" style="2"/>
    <col min="3329" max="3329" width="12.7109375" style="2" customWidth="1"/>
    <col min="3330" max="3331" width="50.7109375" style="2" customWidth="1"/>
    <col min="3332" max="3332" width="12.7109375" style="2" customWidth="1"/>
    <col min="3333" max="3333" width="11.7109375" style="2" customWidth="1"/>
    <col min="3334" max="3584" width="8.7109375" style="2"/>
    <col min="3585" max="3585" width="12.7109375" style="2" customWidth="1"/>
    <col min="3586" max="3587" width="50.7109375" style="2" customWidth="1"/>
    <col min="3588" max="3588" width="12.7109375" style="2" customWidth="1"/>
    <col min="3589" max="3589" width="11.7109375" style="2" customWidth="1"/>
    <col min="3590" max="3840" width="8.7109375" style="2"/>
    <col min="3841" max="3841" width="12.7109375" style="2" customWidth="1"/>
    <col min="3842" max="3843" width="50.7109375" style="2" customWidth="1"/>
    <col min="3844" max="3844" width="12.7109375" style="2" customWidth="1"/>
    <col min="3845" max="3845" width="11.7109375" style="2" customWidth="1"/>
    <col min="3846" max="4096" width="8.7109375" style="2"/>
    <col min="4097" max="4097" width="12.7109375" style="2" customWidth="1"/>
    <col min="4098" max="4099" width="50.7109375" style="2" customWidth="1"/>
    <col min="4100" max="4100" width="12.7109375" style="2" customWidth="1"/>
    <col min="4101" max="4101" width="11.7109375" style="2" customWidth="1"/>
    <col min="4102" max="4352" width="8.7109375" style="2"/>
    <col min="4353" max="4353" width="12.7109375" style="2" customWidth="1"/>
    <col min="4354" max="4355" width="50.7109375" style="2" customWidth="1"/>
    <col min="4356" max="4356" width="12.7109375" style="2" customWidth="1"/>
    <col min="4357" max="4357" width="11.7109375" style="2" customWidth="1"/>
    <col min="4358" max="4608" width="8.7109375" style="2"/>
    <col min="4609" max="4609" width="12.7109375" style="2" customWidth="1"/>
    <col min="4610" max="4611" width="50.7109375" style="2" customWidth="1"/>
    <col min="4612" max="4612" width="12.7109375" style="2" customWidth="1"/>
    <col min="4613" max="4613" width="11.7109375" style="2" customWidth="1"/>
    <col min="4614" max="4864" width="8.7109375" style="2"/>
    <col min="4865" max="4865" width="12.7109375" style="2" customWidth="1"/>
    <col min="4866" max="4867" width="50.7109375" style="2" customWidth="1"/>
    <col min="4868" max="4868" width="12.7109375" style="2" customWidth="1"/>
    <col min="4869" max="4869" width="11.7109375" style="2" customWidth="1"/>
    <col min="4870" max="5120" width="8.7109375" style="2"/>
    <col min="5121" max="5121" width="12.7109375" style="2" customWidth="1"/>
    <col min="5122" max="5123" width="50.7109375" style="2" customWidth="1"/>
    <col min="5124" max="5124" width="12.7109375" style="2" customWidth="1"/>
    <col min="5125" max="5125" width="11.7109375" style="2" customWidth="1"/>
    <col min="5126" max="5376" width="8.7109375" style="2"/>
    <col min="5377" max="5377" width="12.7109375" style="2" customWidth="1"/>
    <col min="5378" max="5379" width="50.7109375" style="2" customWidth="1"/>
    <col min="5380" max="5380" width="12.7109375" style="2" customWidth="1"/>
    <col min="5381" max="5381" width="11.7109375" style="2" customWidth="1"/>
    <col min="5382" max="5632" width="8.7109375" style="2"/>
    <col min="5633" max="5633" width="12.7109375" style="2" customWidth="1"/>
    <col min="5634" max="5635" width="50.7109375" style="2" customWidth="1"/>
    <col min="5636" max="5636" width="12.7109375" style="2" customWidth="1"/>
    <col min="5637" max="5637" width="11.7109375" style="2" customWidth="1"/>
    <col min="5638" max="5888" width="8.7109375" style="2"/>
    <col min="5889" max="5889" width="12.7109375" style="2" customWidth="1"/>
    <col min="5890" max="5891" width="50.7109375" style="2" customWidth="1"/>
    <col min="5892" max="5892" width="12.7109375" style="2" customWidth="1"/>
    <col min="5893" max="5893" width="11.7109375" style="2" customWidth="1"/>
    <col min="5894" max="6144" width="8.7109375" style="2"/>
    <col min="6145" max="6145" width="12.7109375" style="2" customWidth="1"/>
    <col min="6146" max="6147" width="50.7109375" style="2" customWidth="1"/>
    <col min="6148" max="6148" width="12.7109375" style="2" customWidth="1"/>
    <col min="6149" max="6149" width="11.7109375" style="2" customWidth="1"/>
    <col min="6150" max="6400" width="8.7109375" style="2"/>
    <col min="6401" max="6401" width="12.7109375" style="2" customWidth="1"/>
    <col min="6402" max="6403" width="50.7109375" style="2" customWidth="1"/>
    <col min="6404" max="6404" width="12.7109375" style="2" customWidth="1"/>
    <col min="6405" max="6405" width="11.7109375" style="2" customWidth="1"/>
    <col min="6406" max="6656" width="8.7109375" style="2"/>
    <col min="6657" max="6657" width="12.7109375" style="2" customWidth="1"/>
    <col min="6658" max="6659" width="50.7109375" style="2" customWidth="1"/>
    <col min="6660" max="6660" width="12.7109375" style="2" customWidth="1"/>
    <col min="6661" max="6661" width="11.7109375" style="2" customWidth="1"/>
    <col min="6662" max="6912" width="8.7109375" style="2"/>
    <col min="6913" max="6913" width="12.7109375" style="2" customWidth="1"/>
    <col min="6914" max="6915" width="50.7109375" style="2" customWidth="1"/>
    <col min="6916" max="6916" width="12.7109375" style="2" customWidth="1"/>
    <col min="6917" max="6917" width="11.7109375" style="2" customWidth="1"/>
    <col min="6918" max="7168" width="8.7109375" style="2"/>
    <col min="7169" max="7169" width="12.7109375" style="2" customWidth="1"/>
    <col min="7170" max="7171" width="50.7109375" style="2" customWidth="1"/>
    <col min="7172" max="7172" width="12.7109375" style="2" customWidth="1"/>
    <col min="7173" max="7173" width="11.7109375" style="2" customWidth="1"/>
    <col min="7174" max="7424" width="8.7109375" style="2"/>
    <col min="7425" max="7425" width="12.7109375" style="2" customWidth="1"/>
    <col min="7426" max="7427" width="50.7109375" style="2" customWidth="1"/>
    <col min="7428" max="7428" width="12.7109375" style="2" customWidth="1"/>
    <col min="7429" max="7429" width="11.7109375" style="2" customWidth="1"/>
    <col min="7430" max="7680" width="8.7109375" style="2"/>
    <col min="7681" max="7681" width="12.7109375" style="2" customWidth="1"/>
    <col min="7682" max="7683" width="50.7109375" style="2" customWidth="1"/>
    <col min="7684" max="7684" width="12.7109375" style="2" customWidth="1"/>
    <col min="7685" max="7685" width="11.7109375" style="2" customWidth="1"/>
    <col min="7686" max="7936" width="8.7109375" style="2"/>
    <col min="7937" max="7937" width="12.7109375" style="2" customWidth="1"/>
    <col min="7938" max="7939" width="50.7109375" style="2" customWidth="1"/>
    <col min="7940" max="7940" width="12.7109375" style="2" customWidth="1"/>
    <col min="7941" max="7941" width="11.7109375" style="2" customWidth="1"/>
    <col min="7942" max="8192" width="8.7109375" style="2"/>
    <col min="8193" max="8193" width="12.7109375" style="2" customWidth="1"/>
    <col min="8194" max="8195" width="50.7109375" style="2" customWidth="1"/>
    <col min="8196" max="8196" width="12.7109375" style="2" customWidth="1"/>
    <col min="8197" max="8197" width="11.7109375" style="2" customWidth="1"/>
    <col min="8198" max="8448" width="8.7109375" style="2"/>
    <col min="8449" max="8449" width="12.7109375" style="2" customWidth="1"/>
    <col min="8450" max="8451" width="50.7109375" style="2" customWidth="1"/>
    <col min="8452" max="8452" width="12.7109375" style="2" customWidth="1"/>
    <col min="8453" max="8453" width="11.7109375" style="2" customWidth="1"/>
    <col min="8454" max="8704" width="8.7109375" style="2"/>
    <col min="8705" max="8705" width="12.7109375" style="2" customWidth="1"/>
    <col min="8706" max="8707" width="50.7109375" style="2" customWidth="1"/>
    <col min="8708" max="8708" width="12.7109375" style="2" customWidth="1"/>
    <col min="8709" max="8709" width="11.7109375" style="2" customWidth="1"/>
    <col min="8710" max="8960" width="8.7109375" style="2"/>
    <col min="8961" max="8961" width="12.7109375" style="2" customWidth="1"/>
    <col min="8962" max="8963" width="50.7109375" style="2" customWidth="1"/>
    <col min="8964" max="8964" width="12.7109375" style="2" customWidth="1"/>
    <col min="8965" max="8965" width="11.7109375" style="2" customWidth="1"/>
    <col min="8966" max="9216" width="8.7109375" style="2"/>
    <col min="9217" max="9217" width="12.7109375" style="2" customWidth="1"/>
    <col min="9218" max="9219" width="50.7109375" style="2" customWidth="1"/>
    <col min="9220" max="9220" width="12.7109375" style="2" customWidth="1"/>
    <col min="9221" max="9221" width="11.7109375" style="2" customWidth="1"/>
    <col min="9222" max="9472" width="8.7109375" style="2"/>
    <col min="9473" max="9473" width="12.7109375" style="2" customWidth="1"/>
    <col min="9474" max="9475" width="50.7109375" style="2" customWidth="1"/>
    <col min="9476" max="9476" width="12.7109375" style="2" customWidth="1"/>
    <col min="9477" max="9477" width="11.7109375" style="2" customWidth="1"/>
    <col min="9478" max="9728" width="8.7109375" style="2"/>
    <col min="9729" max="9729" width="12.7109375" style="2" customWidth="1"/>
    <col min="9730" max="9731" width="50.7109375" style="2" customWidth="1"/>
    <col min="9732" max="9732" width="12.7109375" style="2" customWidth="1"/>
    <col min="9733" max="9733" width="11.7109375" style="2" customWidth="1"/>
    <col min="9734" max="9984" width="8.7109375" style="2"/>
    <col min="9985" max="9985" width="12.7109375" style="2" customWidth="1"/>
    <col min="9986" max="9987" width="50.7109375" style="2" customWidth="1"/>
    <col min="9988" max="9988" width="12.7109375" style="2" customWidth="1"/>
    <col min="9989" max="9989" width="11.7109375" style="2" customWidth="1"/>
    <col min="9990" max="10240" width="8.7109375" style="2"/>
    <col min="10241" max="10241" width="12.7109375" style="2" customWidth="1"/>
    <col min="10242" max="10243" width="50.7109375" style="2" customWidth="1"/>
    <col min="10244" max="10244" width="12.7109375" style="2" customWidth="1"/>
    <col min="10245" max="10245" width="11.7109375" style="2" customWidth="1"/>
    <col min="10246" max="10496" width="8.7109375" style="2"/>
    <col min="10497" max="10497" width="12.7109375" style="2" customWidth="1"/>
    <col min="10498" max="10499" width="50.7109375" style="2" customWidth="1"/>
    <col min="10500" max="10500" width="12.7109375" style="2" customWidth="1"/>
    <col min="10501" max="10501" width="11.7109375" style="2" customWidth="1"/>
    <col min="10502" max="10752" width="8.7109375" style="2"/>
    <col min="10753" max="10753" width="12.7109375" style="2" customWidth="1"/>
    <col min="10754" max="10755" width="50.7109375" style="2" customWidth="1"/>
    <col min="10756" max="10756" width="12.7109375" style="2" customWidth="1"/>
    <col min="10757" max="10757" width="11.7109375" style="2" customWidth="1"/>
    <col min="10758" max="11008" width="8.7109375" style="2"/>
    <col min="11009" max="11009" width="12.7109375" style="2" customWidth="1"/>
    <col min="11010" max="11011" width="50.7109375" style="2" customWidth="1"/>
    <col min="11012" max="11012" width="12.7109375" style="2" customWidth="1"/>
    <col min="11013" max="11013" width="11.7109375" style="2" customWidth="1"/>
    <col min="11014" max="11264" width="8.7109375" style="2"/>
    <col min="11265" max="11265" width="12.7109375" style="2" customWidth="1"/>
    <col min="11266" max="11267" width="50.7109375" style="2" customWidth="1"/>
    <col min="11268" max="11268" width="12.7109375" style="2" customWidth="1"/>
    <col min="11269" max="11269" width="11.7109375" style="2" customWidth="1"/>
    <col min="11270" max="11520" width="8.7109375" style="2"/>
    <col min="11521" max="11521" width="12.7109375" style="2" customWidth="1"/>
    <col min="11522" max="11523" width="50.7109375" style="2" customWidth="1"/>
    <col min="11524" max="11524" width="12.7109375" style="2" customWidth="1"/>
    <col min="11525" max="11525" width="11.7109375" style="2" customWidth="1"/>
    <col min="11526" max="11776" width="8.7109375" style="2"/>
    <col min="11777" max="11777" width="12.7109375" style="2" customWidth="1"/>
    <col min="11778" max="11779" width="50.7109375" style="2" customWidth="1"/>
    <col min="11780" max="11780" width="12.7109375" style="2" customWidth="1"/>
    <col min="11781" max="11781" width="11.7109375" style="2" customWidth="1"/>
    <col min="11782" max="12032" width="8.7109375" style="2"/>
    <col min="12033" max="12033" width="12.7109375" style="2" customWidth="1"/>
    <col min="12034" max="12035" width="50.7109375" style="2" customWidth="1"/>
    <col min="12036" max="12036" width="12.7109375" style="2" customWidth="1"/>
    <col min="12037" max="12037" width="11.7109375" style="2" customWidth="1"/>
    <col min="12038" max="12288" width="8.7109375" style="2"/>
    <col min="12289" max="12289" width="12.7109375" style="2" customWidth="1"/>
    <col min="12290" max="12291" width="50.7109375" style="2" customWidth="1"/>
    <col min="12292" max="12292" width="12.7109375" style="2" customWidth="1"/>
    <col min="12293" max="12293" width="11.7109375" style="2" customWidth="1"/>
    <col min="12294" max="12544" width="8.7109375" style="2"/>
    <col min="12545" max="12545" width="12.7109375" style="2" customWidth="1"/>
    <col min="12546" max="12547" width="50.7109375" style="2" customWidth="1"/>
    <col min="12548" max="12548" width="12.7109375" style="2" customWidth="1"/>
    <col min="12549" max="12549" width="11.7109375" style="2" customWidth="1"/>
    <col min="12550" max="12800" width="8.7109375" style="2"/>
    <col min="12801" max="12801" width="12.7109375" style="2" customWidth="1"/>
    <col min="12802" max="12803" width="50.7109375" style="2" customWidth="1"/>
    <col min="12804" max="12804" width="12.7109375" style="2" customWidth="1"/>
    <col min="12805" max="12805" width="11.7109375" style="2" customWidth="1"/>
    <col min="12806" max="13056" width="8.7109375" style="2"/>
    <col min="13057" max="13057" width="12.7109375" style="2" customWidth="1"/>
    <col min="13058" max="13059" width="50.7109375" style="2" customWidth="1"/>
    <col min="13060" max="13060" width="12.7109375" style="2" customWidth="1"/>
    <col min="13061" max="13061" width="11.7109375" style="2" customWidth="1"/>
    <col min="13062" max="13312" width="8.7109375" style="2"/>
    <col min="13313" max="13313" width="12.7109375" style="2" customWidth="1"/>
    <col min="13314" max="13315" width="50.7109375" style="2" customWidth="1"/>
    <col min="13316" max="13316" width="12.7109375" style="2" customWidth="1"/>
    <col min="13317" max="13317" width="11.7109375" style="2" customWidth="1"/>
    <col min="13318" max="13568" width="8.7109375" style="2"/>
    <col min="13569" max="13569" width="12.7109375" style="2" customWidth="1"/>
    <col min="13570" max="13571" width="50.7109375" style="2" customWidth="1"/>
    <col min="13572" max="13572" width="12.7109375" style="2" customWidth="1"/>
    <col min="13573" max="13573" width="11.7109375" style="2" customWidth="1"/>
    <col min="13574" max="13824" width="8.7109375" style="2"/>
    <col min="13825" max="13825" width="12.7109375" style="2" customWidth="1"/>
    <col min="13826" max="13827" width="50.7109375" style="2" customWidth="1"/>
    <col min="13828" max="13828" width="12.7109375" style="2" customWidth="1"/>
    <col min="13829" max="13829" width="11.7109375" style="2" customWidth="1"/>
    <col min="13830" max="14080" width="8.7109375" style="2"/>
    <col min="14081" max="14081" width="12.7109375" style="2" customWidth="1"/>
    <col min="14082" max="14083" width="50.7109375" style="2" customWidth="1"/>
    <col min="14084" max="14084" width="12.7109375" style="2" customWidth="1"/>
    <col min="14085" max="14085" width="11.7109375" style="2" customWidth="1"/>
    <col min="14086" max="14336" width="8.7109375" style="2"/>
    <col min="14337" max="14337" width="12.7109375" style="2" customWidth="1"/>
    <col min="14338" max="14339" width="50.7109375" style="2" customWidth="1"/>
    <col min="14340" max="14340" width="12.7109375" style="2" customWidth="1"/>
    <col min="14341" max="14341" width="11.7109375" style="2" customWidth="1"/>
    <col min="14342" max="14592" width="8.7109375" style="2"/>
    <col min="14593" max="14593" width="12.7109375" style="2" customWidth="1"/>
    <col min="14594" max="14595" width="50.7109375" style="2" customWidth="1"/>
    <col min="14596" max="14596" width="12.7109375" style="2" customWidth="1"/>
    <col min="14597" max="14597" width="11.7109375" style="2" customWidth="1"/>
    <col min="14598" max="14848" width="8.7109375" style="2"/>
    <col min="14849" max="14849" width="12.7109375" style="2" customWidth="1"/>
    <col min="14850" max="14851" width="50.7109375" style="2" customWidth="1"/>
    <col min="14852" max="14852" width="12.7109375" style="2" customWidth="1"/>
    <col min="14853" max="14853" width="11.7109375" style="2" customWidth="1"/>
    <col min="14854" max="15104" width="8.7109375" style="2"/>
    <col min="15105" max="15105" width="12.7109375" style="2" customWidth="1"/>
    <col min="15106" max="15107" width="50.7109375" style="2" customWidth="1"/>
    <col min="15108" max="15108" width="12.7109375" style="2" customWidth="1"/>
    <col min="15109" max="15109" width="11.7109375" style="2" customWidth="1"/>
    <col min="15110" max="15360" width="8.7109375" style="2"/>
    <col min="15361" max="15361" width="12.7109375" style="2" customWidth="1"/>
    <col min="15362" max="15363" width="50.7109375" style="2" customWidth="1"/>
    <col min="15364" max="15364" width="12.7109375" style="2" customWidth="1"/>
    <col min="15365" max="15365" width="11.7109375" style="2" customWidth="1"/>
    <col min="15366" max="15616" width="8.7109375" style="2"/>
    <col min="15617" max="15617" width="12.7109375" style="2" customWidth="1"/>
    <col min="15618" max="15619" width="50.7109375" style="2" customWidth="1"/>
    <col min="15620" max="15620" width="12.7109375" style="2" customWidth="1"/>
    <col min="15621" max="15621" width="11.7109375" style="2" customWidth="1"/>
    <col min="15622" max="15872" width="8.7109375" style="2"/>
    <col min="15873" max="15873" width="12.7109375" style="2" customWidth="1"/>
    <col min="15874" max="15875" width="50.7109375" style="2" customWidth="1"/>
    <col min="15876" max="15876" width="12.7109375" style="2" customWidth="1"/>
    <col min="15877" max="15877" width="11.7109375" style="2" customWidth="1"/>
    <col min="15878" max="16128" width="8.7109375" style="2"/>
    <col min="16129" max="16129" width="12.7109375" style="2" customWidth="1"/>
    <col min="16130" max="16131" width="50.7109375" style="2" customWidth="1"/>
    <col min="16132" max="16132" width="12.7109375" style="2" customWidth="1"/>
    <col min="16133" max="16133" width="11.7109375" style="2" customWidth="1"/>
    <col min="16134" max="16384" width="8.7109375" style="2"/>
  </cols>
  <sheetData>
    <row r="1" spans="1:10" ht="21">
      <c r="A1" s="377" t="s">
        <v>106</v>
      </c>
      <c r="B1" s="377"/>
      <c r="C1" s="377"/>
      <c r="D1" s="377"/>
    </row>
    <row r="2" spans="1:10" ht="21">
      <c r="A2" s="5" t="s">
        <v>107</v>
      </c>
      <c r="B2" s="285">
        <v>2023</v>
      </c>
      <c r="C2" s="5" t="s">
        <v>108</v>
      </c>
      <c r="D2" s="6">
        <v>0</v>
      </c>
    </row>
    <row r="3" spans="1:10" s="7" customFormat="1">
      <c r="A3" s="8" t="s">
        <v>2</v>
      </c>
      <c r="B3" s="9" t="s">
        <v>5</v>
      </c>
      <c r="C3" s="9" t="s">
        <v>109</v>
      </c>
      <c r="D3" s="10" t="s">
        <v>110</v>
      </c>
    </row>
    <row r="4" spans="1:10" s="289" customFormat="1">
      <c r="A4" s="287"/>
      <c r="B4" s="305" t="s">
        <v>1275</v>
      </c>
      <c r="C4" s="306">
        <v>252.33</v>
      </c>
      <c r="D4" s="288"/>
      <c r="E4" s="378" t="s">
        <v>1274</v>
      </c>
      <c r="F4" s="378"/>
      <c r="G4" s="378"/>
      <c r="H4" s="378"/>
      <c r="I4" s="378"/>
      <c r="J4" s="378"/>
    </row>
    <row r="5" spans="1:10" s="291" customFormat="1">
      <c r="A5" s="290">
        <v>45017</v>
      </c>
      <c r="B5" s="293" t="s">
        <v>1273</v>
      </c>
      <c r="C5" s="294">
        <v>1430</v>
      </c>
      <c r="D5" s="295">
        <f>C4+C5</f>
        <v>1682.33</v>
      </c>
      <c r="E5" s="378"/>
      <c r="F5" s="378"/>
      <c r="G5" s="378"/>
      <c r="H5" s="378"/>
      <c r="I5" s="378"/>
      <c r="J5" s="378"/>
    </row>
    <row r="6" spans="1:10" s="291" customFormat="1">
      <c r="A6" s="290">
        <v>45042</v>
      </c>
      <c r="B6" s="292" t="s">
        <v>349</v>
      </c>
      <c r="C6" s="296">
        <v>797</v>
      </c>
      <c r="D6" s="295"/>
    </row>
    <row r="7" spans="1:10" s="289" customFormat="1">
      <c r="A7" s="299">
        <v>45042</v>
      </c>
      <c r="B7" s="300" t="s">
        <v>1082</v>
      </c>
      <c r="C7" s="301">
        <v>-300</v>
      </c>
      <c r="D7" s="297">
        <f>D5+C6+C7</f>
        <v>2179.33</v>
      </c>
    </row>
    <row r="8" spans="1:10">
      <c r="A8" s="13">
        <v>45149</v>
      </c>
      <c r="B8" s="2" t="s">
        <v>1267</v>
      </c>
      <c r="C8" s="296">
        <f>1200+300-211+75</f>
        <v>1364</v>
      </c>
      <c r="D8" s="298"/>
    </row>
    <row r="9" spans="1:10">
      <c r="A9" s="302">
        <v>45149</v>
      </c>
      <c r="B9" s="303" t="s">
        <v>1082</v>
      </c>
      <c r="C9" s="304">
        <v>-300</v>
      </c>
      <c r="D9" s="298">
        <f>D7+C8+C9</f>
        <v>3243.33</v>
      </c>
    </row>
    <row r="10" spans="1:10">
      <c r="A10" s="302">
        <v>45159</v>
      </c>
      <c r="B10" s="303" t="s">
        <v>111</v>
      </c>
      <c r="C10" s="304">
        <v>-2900</v>
      </c>
      <c r="D10" s="298">
        <f>D9+C10</f>
        <v>343.32999999999993</v>
      </c>
    </row>
    <row r="11" spans="1:10">
      <c r="A11" s="156" t="s">
        <v>486</v>
      </c>
      <c r="B11" s="2" t="s">
        <v>1268</v>
      </c>
      <c r="C11" s="298">
        <v>1190</v>
      </c>
      <c r="D11" s="298"/>
    </row>
    <row r="12" spans="1:10">
      <c r="A12" s="302" t="s">
        <v>486</v>
      </c>
      <c r="B12" s="303" t="s">
        <v>1082</v>
      </c>
      <c r="C12" s="304">
        <v>-500</v>
      </c>
      <c r="D12" s="298"/>
    </row>
    <row r="13" spans="1:10">
      <c r="A13" s="302">
        <v>45165</v>
      </c>
      <c r="B13" s="303" t="s">
        <v>1269</v>
      </c>
      <c r="C13" s="304">
        <v>-15.98</v>
      </c>
      <c r="D13" s="298">
        <f>D10+C11+C12+C13</f>
        <v>1017.3499999999999</v>
      </c>
    </row>
    <row r="14" spans="1:10">
      <c r="A14" s="156">
        <v>45185</v>
      </c>
      <c r="B14" t="s">
        <v>397</v>
      </c>
      <c r="C14" s="298">
        <v>191</v>
      </c>
      <c r="D14" s="298">
        <f>D13+C14</f>
        <v>1208.3499999999999</v>
      </c>
    </row>
    <row r="15" spans="1:10">
      <c r="A15" s="156">
        <v>45210</v>
      </c>
      <c r="B15" t="s">
        <v>1270</v>
      </c>
      <c r="C15" s="296">
        <f>26.35+438+30-166.1-10</f>
        <v>318.25</v>
      </c>
      <c r="D15" s="298">
        <f>D14+C15</f>
        <v>1526.6</v>
      </c>
    </row>
    <row r="16" spans="1:10">
      <c r="A16" s="302">
        <v>45238</v>
      </c>
      <c r="B16" s="303" t="s">
        <v>1272</v>
      </c>
      <c r="C16" s="301">
        <v>-1250</v>
      </c>
      <c r="D16" s="298">
        <f>D15+C16</f>
        <v>276.59999999999991</v>
      </c>
    </row>
    <row r="17" spans="1:10">
      <c r="A17" s="156">
        <v>45265</v>
      </c>
      <c r="B17" t="s">
        <v>1271</v>
      </c>
      <c r="C17" s="296">
        <f>696.1-277.1</f>
        <v>419</v>
      </c>
      <c r="D17" s="298">
        <f>D16+C17</f>
        <v>695.59999999999991</v>
      </c>
    </row>
    <row r="18" spans="1:10">
      <c r="A18" s="156">
        <v>45275</v>
      </c>
      <c r="B18" t="s">
        <v>1070</v>
      </c>
      <c r="C18" s="296">
        <f>1478.1-245.6</f>
        <v>1232.5</v>
      </c>
      <c r="D18" s="298"/>
    </row>
    <row r="19" spans="1:10">
      <c r="A19" s="302">
        <v>45275</v>
      </c>
      <c r="B19" s="303" t="s">
        <v>1082</v>
      </c>
      <c r="C19" s="304">
        <v>-300</v>
      </c>
      <c r="D19" s="298">
        <f>D17+C18+C19</f>
        <v>1628.1</v>
      </c>
    </row>
    <row r="20" spans="1:10">
      <c r="A20" s="302">
        <v>45282</v>
      </c>
      <c r="B20" s="303" t="s">
        <v>111</v>
      </c>
      <c r="C20" s="304">
        <v>-1500</v>
      </c>
      <c r="D20" s="298">
        <f>D19+C20</f>
        <v>128.09999999999991</v>
      </c>
      <c r="F20" s="14"/>
      <c r="G20" s="14"/>
      <c r="H20" s="15"/>
      <c r="I20" s="15"/>
      <c r="J20" s="16"/>
    </row>
    <row r="21" spans="1:10">
      <c r="A21" s="302"/>
      <c r="B21" s="303"/>
      <c r="C21" s="304"/>
      <c r="D21" s="298"/>
      <c r="F21" s="14"/>
      <c r="G21" s="14"/>
      <c r="H21" s="15"/>
      <c r="I21" s="15"/>
      <c r="J21" s="16"/>
    </row>
    <row r="22" spans="1:10">
      <c r="A22" s="156">
        <v>45329</v>
      </c>
      <c r="C22" s="286"/>
      <c r="D22" s="4">
        <f>100+6+10+10+2.1</f>
        <v>128.1</v>
      </c>
      <c r="F22" s="14"/>
      <c r="G22" s="14"/>
      <c r="H22" s="15"/>
      <c r="I22" s="15"/>
      <c r="J22" s="16"/>
    </row>
    <row r="23" spans="1:10">
      <c r="C23" s="286"/>
    </row>
    <row r="24" spans="1:10">
      <c r="C24" s="286"/>
    </row>
    <row r="26" spans="1:10">
      <c r="A26" s="14" t="s">
        <v>294</v>
      </c>
      <c r="B26" s="14" t="s">
        <v>296</v>
      </c>
      <c r="C26" s="15" t="s">
        <v>300</v>
      </c>
      <c r="D26" s="16">
        <f>2900-D27</f>
        <v>1700</v>
      </c>
    </row>
    <row r="27" spans="1:10">
      <c r="A27" s="14" t="s">
        <v>294</v>
      </c>
      <c r="B27" s="14" t="s">
        <v>296</v>
      </c>
      <c r="C27" s="15" t="s">
        <v>299</v>
      </c>
      <c r="D27" s="16">
        <v>1200</v>
      </c>
    </row>
    <row r="29" spans="1:10">
      <c r="A29" s="1">
        <v>45072</v>
      </c>
      <c r="B29" s="12" t="s">
        <v>111</v>
      </c>
      <c r="C29" s="11">
        <v>-5254.14</v>
      </c>
      <c r="D29" s="2" t="s">
        <v>1266</v>
      </c>
    </row>
  </sheetData>
  <sheetProtection password="E58F" sheet="1" objects="1" scenarios="1"/>
  <mergeCells count="2">
    <mergeCell ref="A1:D1"/>
    <mergeCell ref="E4:J5"/>
  </mergeCells>
  <pageMargins left="0.51" right="0.51" top="0.79" bottom="0.79" header="0.31" footer="0.3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showGridLines="0" workbookViewId="0">
      <selection activeCell="G393" sqref="G393"/>
    </sheetView>
  </sheetViews>
  <sheetFormatPr defaultColWidth="8.7109375" defaultRowHeight="12.75"/>
  <cols>
    <col min="1" max="1" width="10.42578125" style="348" customWidth="1"/>
    <col min="2" max="2" width="8.85546875" style="348" bestFit="1" customWidth="1"/>
    <col min="3" max="3" width="38.85546875" style="348" customWidth="1"/>
    <col min="4" max="4" width="27.42578125" style="348" customWidth="1"/>
    <col min="5" max="5" width="14" style="362" bestFit="1" customWidth="1"/>
    <col min="6" max="6" width="22.85546875" style="348" bestFit="1" customWidth="1"/>
    <col min="7" max="16384" width="8.7109375" style="348"/>
  </cols>
  <sheetData>
    <row r="1" spans="1:6" ht="13.5" thickBot="1">
      <c r="A1" s="379" t="s">
        <v>1315</v>
      </c>
      <c r="B1" s="380"/>
      <c r="C1" s="380"/>
      <c r="D1" s="380"/>
      <c r="E1" s="380"/>
      <c r="F1" s="381"/>
    </row>
    <row r="2" spans="1:6">
      <c r="A2" s="363" t="s">
        <v>2</v>
      </c>
      <c r="B2" s="363" t="s">
        <v>112</v>
      </c>
      <c r="C2" s="363" t="s">
        <v>113</v>
      </c>
      <c r="D2" s="363" t="s">
        <v>5</v>
      </c>
      <c r="E2" s="364" t="s">
        <v>109</v>
      </c>
      <c r="F2" s="365" t="s">
        <v>121</v>
      </c>
    </row>
    <row r="3" spans="1:6" ht="25.5">
      <c r="A3" s="349">
        <v>45070</v>
      </c>
      <c r="B3" s="350">
        <v>16102</v>
      </c>
      <c r="C3" s="351" t="s">
        <v>114</v>
      </c>
      <c r="D3" s="352" t="s">
        <v>115</v>
      </c>
      <c r="E3" s="353">
        <v>132.9</v>
      </c>
      <c r="F3" s="352" t="s">
        <v>116</v>
      </c>
    </row>
    <row r="4" spans="1:6">
      <c r="A4" s="349">
        <v>45070</v>
      </c>
      <c r="B4" s="350">
        <v>2155</v>
      </c>
      <c r="C4" s="351" t="s">
        <v>120</v>
      </c>
      <c r="D4" s="352" t="s">
        <v>117</v>
      </c>
      <c r="E4" s="353">
        <v>37.9</v>
      </c>
      <c r="F4" s="352" t="s">
        <v>116</v>
      </c>
    </row>
    <row r="5" spans="1:6" ht="14.45" customHeight="1">
      <c r="A5" s="349">
        <v>45070</v>
      </c>
      <c r="B5" s="350">
        <v>75786</v>
      </c>
      <c r="C5" s="352" t="s">
        <v>119</v>
      </c>
      <c r="D5" s="351" t="s">
        <v>118</v>
      </c>
      <c r="E5" s="353">
        <v>67.8</v>
      </c>
      <c r="F5" s="352" t="s">
        <v>116</v>
      </c>
    </row>
    <row r="6" spans="1:6">
      <c r="A6" s="352"/>
      <c r="B6" s="352"/>
      <c r="C6" s="352"/>
      <c r="D6" s="352"/>
      <c r="E6" s="353">
        <f>SUM(E3:E5)</f>
        <v>238.60000000000002</v>
      </c>
      <c r="F6" s="352"/>
    </row>
    <row r="7" spans="1:6">
      <c r="A7" s="349">
        <v>45140</v>
      </c>
      <c r="B7" s="350">
        <v>14988</v>
      </c>
      <c r="C7" s="354" t="s">
        <v>329</v>
      </c>
      <c r="D7" s="355" t="s">
        <v>328</v>
      </c>
      <c r="E7" s="356">
        <v>129.18</v>
      </c>
      <c r="F7" s="352" t="s">
        <v>116</v>
      </c>
    </row>
    <row r="8" spans="1:6" s="361" customFormat="1" ht="25.5">
      <c r="A8" s="357">
        <v>45113</v>
      </c>
      <c r="B8" s="358">
        <v>3879202</v>
      </c>
      <c r="C8" s="359" t="s">
        <v>330</v>
      </c>
      <c r="D8" s="358" t="s">
        <v>331</v>
      </c>
      <c r="E8" s="360">
        <v>6720</v>
      </c>
      <c r="F8" s="358"/>
    </row>
    <row r="9" spans="1:6" ht="38.25">
      <c r="A9" s="349">
        <v>45170</v>
      </c>
      <c r="B9" s="350">
        <v>171567</v>
      </c>
      <c r="C9" s="351" t="s">
        <v>1310</v>
      </c>
      <c r="D9" s="352" t="s">
        <v>1308</v>
      </c>
      <c r="E9" s="353">
        <v>1776</v>
      </c>
      <c r="F9" s="352" t="s">
        <v>1311</v>
      </c>
    </row>
    <row r="10" spans="1:6">
      <c r="A10" s="352"/>
      <c r="B10" s="352"/>
      <c r="C10" s="352"/>
      <c r="D10" s="352" t="s">
        <v>1309</v>
      </c>
      <c r="E10" s="353"/>
      <c r="F10" s="352"/>
    </row>
    <row r="11" spans="1:6">
      <c r="A11" s="349">
        <v>45230</v>
      </c>
      <c r="B11" s="352">
        <v>4354901</v>
      </c>
      <c r="C11" s="352" t="s">
        <v>1312</v>
      </c>
      <c r="D11" s="352" t="s">
        <v>1314</v>
      </c>
      <c r="E11" s="353">
        <v>7310.25</v>
      </c>
      <c r="F11" s="352"/>
    </row>
    <row r="12" spans="1:6">
      <c r="A12" s="352"/>
      <c r="B12" s="352"/>
      <c r="C12" s="352" t="s">
        <v>1313</v>
      </c>
      <c r="D12" s="352"/>
      <c r="E12" s="353"/>
      <c r="F12" s="352"/>
    </row>
    <row r="13" spans="1:6">
      <c r="E13" s="353">
        <f>SUM(E3:E12)</f>
        <v>16412.63</v>
      </c>
    </row>
  </sheetData>
  <sheetProtection password="E58F" sheet="1" objects="1" scenarios="1"/>
  <mergeCells count="1">
    <mergeCell ref="A1:F1"/>
  </mergeCells>
  <pageMargins left="0.51" right="0.51" top="0.79" bottom="0.79" header="0.31" footer="0.3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2"/>
  <sheetViews>
    <sheetView topLeftCell="A35" workbookViewId="0">
      <selection activeCell="G393" sqref="G393"/>
    </sheetView>
  </sheetViews>
  <sheetFormatPr defaultColWidth="8.7109375" defaultRowHeight="15"/>
  <cols>
    <col min="1" max="1" width="10" style="69" customWidth="1"/>
    <col min="2" max="2" width="22.85546875" style="69" customWidth="1"/>
    <col min="3" max="3" width="16.42578125" style="69" bestFit="1" customWidth="1"/>
    <col min="4" max="4" width="11.140625" style="69" bestFit="1" customWidth="1"/>
    <col min="5" max="5" width="19.28515625" style="236" bestFit="1" customWidth="1"/>
    <col min="6" max="6" width="12" style="69" customWidth="1"/>
    <col min="7" max="7" width="16.5703125" style="69" customWidth="1"/>
    <col min="8" max="8" width="12.42578125" style="69" customWidth="1"/>
    <col min="9" max="9" width="14.140625" style="69" customWidth="1"/>
    <col min="10" max="10" width="11.7109375" style="69" bestFit="1" customWidth="1"/>
    <col min="11" max="16384" width="8.7109375" style="69"/>
  </cols>
  <sheetData>
    <row r="2" spans="1:11" ht="15.75" thickBot="1">
      <c r="I2" s="382" t="s">
        <v>620</v>
      </c>
      <c r="J2" s="383"/>
    </row>
    <row r="3" spans="1:11">
      <c r="E3" s="237" t="s">
        <v>318</v>
      </c>
      <c r="F3" s="238" t="s">
        <v>400</v>
      </c>
      <c r="G3" s="239"/>
      <c r="H3" s="240"/>
      <c r="I3" s="241" t="s">
        <v>405</v>
      </c>
      <c r="J3" s="242">
        <v>50</v>
      </c>
      <c r="K3" s="69" t="s">
        <v>407</v>
      </c>
    </row>
    <row r="4" spans="1:11" ht="15.75" thickBot="1">
      <c r="E4" s="243" t="s">
        <v>2</v>
      </c>
      <c r="F4" s="244" t="s">
        <v>401</v>
      </c>
      <c r="G4" s="245"/>
      <c r="H4" s="246"/>
      <c r="I4" s="241" t="s">
        <v>408</v>
      </c>
      <c r="J4" s="247">
        <v>30</v>
      </c>
    </row>
    <row r="5" spans="1:11" ht="15.75" thickBot="1">
      <c r="E5" s="248"/>
      <c r="F5" s="249"/>
      <c r="G5" s="249"/>
      <c r="H5" s="250"/>
      <c r="I5" s="251" t="s">
        <v>411</v>
      </c>
      <c r="J5" s="252">
        <v>3</v>
      </c>
      <c r="K5" s="69" t="s">
        <v>407</v>
      </c>
    </row>
    <row r="6" spans="1:11">
      <c r="E6" s="248"/>
      <c r="F6" s="249"/>
      <c r="G6" s="249"/>
      <c r="H6" s="250"/>
      <c r="I6" s="248"/>
      <c r="J6" s="250"/>
    </row>
    <row r="7" spans="1:11" ht="15.75" thickBot="1">
      <c r="E7" s="248"/>
      <c r="F7" s="249"/>
      <c r="G7" s="249"/>
      <c r="H7" s="250"/>
      <c r="I7" s="248"/>
      <c r="J7" s="250"/>
    </row>
    <row r="8" spans="1:11" ht="15.75" thickBot="1">
      <c r="A8" s="236"/>
      <c r="B8" s="253" t="s">
        <v>323</v>
      </c>
      <c r="C8" s="240"/>
      <c r="E8" s="69" t="s">
        <v>404</v>
      </c>
      <c r="G8" s="69" t="s">
        <v>1263</v>
      </c>
    </row>
    <row r="9" spans="1:11" ht="15.75" thickBot="1">
      <c r="A9" s="255"/>
      <c r="B9" s="256" t="s">
        <v>412</v>
      </c>
      <c r="C9" s="257" t="s">
        <v>406</v>
      </c>
      <c r="D9" s="258" t="s">
        <v>402</v>
      </c>
      <c r="E9" s="259" t="s">
        <v>403</v>
      </c>
    </row>
    <row r="10" spans="1:11" ht="15.75" thickBot="1">
      <c r="A10" s="260">
        <v>45200</v>
      </c>
      <c r="B10" s="261">
        <f>(J3*J4)*J5</f>
        <v>4500</v>
      </c>
      <c r="C10" s="262">
        <f>(21*50)+100</f>
        <v>1150</v>
      </c>
      <c r="D10" s="262">
        <v>950</v>
      </c>
      <c r="E10" s="263">
        <f>D10-B10</f>
        <v>-3550</v>
      </c>
      <c r="F10" s="264" t="s">
        <v>1261</v>
      </c>
    </row>
    <row r="11" spans="1:11" ht="15.75" thickBot="1">
      <c r="A11" s="265">
        <v>45231</v>
      </c>
      <c r="B11" s="261">
        <f>(J3*J4)*J5</f>
        <v>4500</v>
      </c>
      <c r="C11" s="262">
        <f t="shared" ref="C11:C12" si="0">(21*50)+100</f>
        <v>1150</v>
      </c>
      <c r="D11" s="266">
        <f>Gerencial!L17</f>
        <v>750</v>
      </c>
      <c r="E11" s="263">
        <f t="shared" ref="E11:E12" si="1">D11-B11</f>
        <v>-3750</v>
      </c>
      <c r="F11" s="69" t="s">
        <v>1262</v>
      </c>
    </row>
    <row r="12" spans="1:11">
      <c r="A12" s="265">
        <v>45261</v>
      </c>
      <c r="B12" s="261">
        <f>(J3*J4)*J5</f>
        <v>4500</v>
      </c>
      <c r="C12" s="262">
        <f t="shared" si="0"/>
        <v>1150</v>
      </c>
      <c r="D12" s="266">
        <f>Gerencial!M17</f>
        <v>800</v>
      </c>
      <c r="E12" s="263">
        <f t="shared" si="1"/>
        <v>-3700</v>
      </c>
      <c r="F12" s="69" t="s">
        <v>1260</v>
      </c>
    </row>
    <row r="13" spans="1:11" ht="15.75" thickBot="1">
      <c r="A13" s="267" t="s">
        <v>409</v>
      </c>
      <c r="B13" s="268"/>
      <c r="C13" s="269"/>
      <c r="D13" s="269"/>
      <c r="E13" s="270"/>
    </row>
    <row r="14" spans="1:11">
      <c r="A14" s="236"/>
      <c r="E14" s="69"/>
    </row>
    <row r="15" spans="1:11">
      <c r="A15" s="236"/>
      <c r="E15" s="264"/>
      <c r="F15" s="264"/>
    </row>
    <row r="16" spans="1:11" ht="14.25">
      <c r="A16" s="271" t="s">
        <v>419</v>
      </c>
      <c r="B16" s="271" t="s">
        <v>589</v>
      </c>
      <c r="C16" s="273">
        <v>50</v>
      </c>
      <c r="E16" s="69"/>
    </row>
    <row r="17" spans="1:5" ht="14.25">
      <c r="A17" s="271" t="s">
        <v>419</v>
      </c>
      <c r="B17" s="271" t="s">
        <v>590</v>
      </c>
      <c r="C17" s="273">
        <v>50</v>
      </c>
      <c r="E17" s="69"/>
    </row>
    <row r="18" spans="1:5" ht="14.25">
      <c r="A18" s="271" t="s">
        <v>419</v>
      </c>
      <c r="B18" s="271" t="s">
        <v>591</v>
      </c>
      <c r="C18" s="273">
        <v>50</v>
      </c>
      <c r="E18" s="69"/>
    </row>
    <row r="19" spans="1:5" ht="14.25">
      <c r="A19" s="271" t="s">
        <v>419</v>
      </c>
      <c r="B19" s="271" t="s">
        <v>592</v>
      </c>
      <c r="C19" s="273">
        <v>100</v>
      </c>
      <c r="E19" s="69"/>
    </row>
    <row r="20" spans="1:5" ht="14.25">
      <c r="A20" s="271" t="s">
        <v>419</v>
      </c>
      <c r="B20" s="271" t="s">
        <v>593</v>
      </c>
      <c r="C20" s="273">
        <v>100</v>
      </c>
      <c r="E20" s="69"/>
    </row>
    <row r="21" spans="1:5" ht="14.25">
      <c r="A21" s="271" t="s">
        <v>425</v>
      </c>
      <c r="B21" s="271" t="s">
        <v>594</v>
      </c>
      <c r="C21" s="273">
        <v>50</v>
      </c>
      <c r="E21" s="69"/>
    </row>
    <row r="22" spans="1:5" ht="14.25">
      <c r="A22" s="271" t="s">
        <v>438</v>
      </c>
      <c r="B22" s="271" t="s">
        <v>595</v>
      </c>
      <c r="C22" s="273">
        <v>50</v>
      </c>
      <c r="E22" s="69"/>
    </row>
    <row r="23" spans="1:5" ht="14.25">
      <c r="A23" s="271" t="s">
        <v>438</v>
      </c>
      <c r="B23" s="271" t="s">
        <v>596</v>
      </c>
      <c r="C23" s="273">
        <v>50</v>
      </c>
      <c r="E23" s="69"/>
    </row>
    <row r="24" spans="1:5" ht="14.25">
      <c r="A24" s="271" t="s">
        <v>438</v>
      </c>
      <c r="B24" s="271" t="s">
        <v>597</v>
      </c>
      <c r="C24" s="273">
        <v>50</v>
      </c>
      <c r="E24" s="69"/>
    </row>
    <row r="25" spans="1:5" ht="14.25">
      <c r="A25" s="271" t="s">
        <v>441</v>
      </c>
      <c r="B25" s="271" t="s">
        <v>598</v>
      </c>
      <c r="C25" s="273">
        <v>50</v>
      </c>
      <c r="E25" s="69"/>
    </row>
    <row r="26" spans="1:5" ht="14.25">
      <c r="A26" s="271" t="s">
        <v>441</v>
      </c>
      <c r="B26" s="271" t="s">
        <v>598</v>
      </c>
      <c r="C26" s="273">
        <v>50</v>
      </c>
      <c r="E26" s="69"/>
    </row>
    <row r="27" spans="1:5" ht="14.25">
      <c r="A27" s="271" t="s">
        <v>441</v>
      </c>
      <c r="B27" s="271" t="s">
        <v>599</v>
      </c>
      <c r="C27" s="273">
        <v>50</v>
      </c>
      <c r="E27" s="69"/>
    </row>
    <row r="28" spans="1:5" ht="14.25">
      <c r="A28" s="271" t="s">
        <v>441</v>
      </c>
      <c r="B28" s="271" t="s">
        <v>600</v>
      </c>
      <c r="C28" s="273">
        <v>50</v>
      </c>
      <c r="E28" s="69"/>
    </row>
    <row r="29" spans="1:5" ht="14.25">
      <c r="A29" s="271" t="s">
        <v>445</v>
      </c>
      <c r="B29" s="271" t="s">
        <v>601</v>
      </c>
      <c r="C29" s="273">
        <v>50</v>
      </c>
      <c r="E29" s="69"/>
    </row>
    <row r="30" spans="1:5" s="254" customFormat="1" ht="11.25">
      <c r="A30" s="271" t="s">
        <v>445</v>
      </c>
      <c r="B30" s="271" t="s">
        <v>448</v>
      </c>
      <c r="C30" s="273">
        <v>50</v>
      </c>
    </row>
    <row r="31" spans="1:5" s="254" customFormat="1" ht="11.25">
      <c r="A31" s="271" t="s">
        <v>744</v>
      </c>
      <c r="B31" s="271" t="s">
        <v>746</v>
      </c>
      <c r="C31" s="272">
        <v>50</v>
      </c>
    </row>
    <row r="32" spans="1:5" s="254" customFormat="1" ht="11.25">
      <c r="A32" s="271" t="s">
        <v>744</v>
      </c>
      <c r="B32" s="271" t="s">
        <v>747</v>
      </c>
      <c r="C32" s="272">
        <v>50</v>
      </c>
      <c r="D32" s="274">
        <f>SUM(C16:C32)</f>
        <v>950</v>
      </c>
      <c r="E32" s="254" t="s">
        <v>1264</v>
      </c>
    </row>
    <row r="33" spans="1:5" s="254" customFormat="1" ht="11.25">
      <c r="A33" s="271" t="s">
        <v>776</v>
      </c>
      <c r="B33" s="271" t="s">
        <v>777</v>
      </c>
      <c r="C33" s="276">
        <v>50</v>
      </c>
    </row>
    <row r="34" spans="1:5" s="254" customFormat="1" ht="11.25">
      <c r="A34" s="271" t="s">
        <v>776</v>
      </c>
      <c r="B34" s="271" t="s">
        <v>778</v>
      </c>
      <c r="C34" s="276">
        <v>50</v>
      </c>
    </row>
    <row r="35" spans="1:5" s="254" customFormat="1" ht="11.25">
      <c r="A35" s="271" t="s">
        <v>776</v>
      </c>
      <c r="B35" s="271" t="s">
        <v>779</v>
      </c>
      <c r="C35" s="276">
        <v>50</v>
      </c>
    </row>
    <row r="36" spans="1:5" s="254" customFormat="1" ht="11.25">
      <c r="A36" s="271" t="s">
        <v>776</v>
      </c>
      <c r="B36" s="271" t="s">
        <v>780</v>
      </c>
      <c r="C36" s="276">
        <v>50</v>
      </c>
    </row>
    <row r="37" spans="1:5" s="254" customFormat="1" ht="11.25">
      <c r="A37" s="271" t="s">
        <v>776</v>
      </c>
      <c r="B37" s="271" t="s">
        <v>781</v>
      </c>
      <c r="C37" s="276">
        <v>100</v>
      </c>
    </row>
    <row r="38" spans="1:5" s="254" customFormat="1" ht="11.25">
      <c r="A38" s="271" t="s">
        <v>776</v>
      </c>
      <c r="B38" s="271" t="s">
        <v>783</v>
      </c>
      <c r="C38" s="276">
        <v>100</v>
      </c>
    </row>
    <row r="39" spans="1:5" s="254" customFormat="1" ht="11.25">
      <c r="A39" s="271" t="s">
        <v>784</v>
      </c>
      <c r="B39" s="271" t="s">
        <v>785</v>
      </c>
      <c r="C39" s="276">
        <v>50</v>
      </c>
    </row>
    <row r="40" spans="1:5" s="254" customFormat="1" ht="11.25">
      <c r="A40" s="281" t="s">
        <v>812</v>
      </c>
      <c r="B40" s="277" t="s">
        <v>814</v>
      </c>
      <c r="C40" s="278">
        <v>50</v>
      </c>
      <c r="D40" s="278"/>
    </row>
    <row r="41" spans="1:5" s="254" customFormat="1" ht="11.25">
      <c r="A41" s="282" t="s">
        <v>812</v>
      </c>
      <c r="B41" s="279" t="s">
        <v>815</v>
      </c>
      <c r="C41" s="280">
        <v>50</v>
      </c>
      <c r="D41" s="280"/>
    </row>
    <row r="42" spans="1:5" s="254" customFormat="1" ht="11.25">
      <c r="A42" s="281" t="s">
        <v>812</v>
      </c>
      <c r="B42" s="277" t="s">
        <v>816</v>
      </c>
      <c r="C42" s="278">
        <v>50</v>
      </c>
      <c r="D42" s="278"/>
    </row>
    <row r="43" spans="1:5" s="254" customFormat="1" ht="11.25">
      <c r="A43" s="282" t="s">
        <v>812</v>
      </c>
      <c r="B43" s="279" t="s">
        <v>817</v>
      </c>
      <c r="C43" s="280">
        <v>50</v>
      </c>
      <c r="D43" s="280"/>
    </row>
    <row r="44" spans="1:5" s="254" customFormat="1" ht="11.25">
      <c r="A44" s="282" t="s">
        <v>818</v>
      </c>
      <c r="B44" s="279" t="s">
        <v>819</v>
      </c>
      <c r="C44" s="280">
        <v>50</v>
      </c>
      <c r="D44" s="280"/>
    </row>
    <row r="45" spans="1:5" s="254" customFormat="1" ht="11.25">
      <c r="A45" s="282" t="s">
        <v>860</v>
      </c>
      <c r="B45" s="279" t="s">
        <v>861</v>
      </c>
      <c r="C45" s="280">
        <v>50</v>
      </c>
      <c r="D45" s="280">
        <f>SUM(C33:C45)</f>
        <v>750</v>
      </c>
      <c r="E45" s="254" t="s">
        <v>1265</v>
      </c>
    </row>
    <row r="46" spans="1:5" s="254" customFormat="1" ht="11.25">
      <c r="A46" s="281" t="s">
        <v>881</v>
      </c>
      <c r="B46" s="277" t="s">
        <v>884</v>
      </c>
      <c r="C46" s="283">
        <v>50</v>
      </c>
      <c r="D46" s="278"/>
    </row>
    <row r="47" spans="1:5" s="254" customFormat="1" ht="11.25">
      <c r="A47" s="282" t="s">
        <v>881</v>
      </c>
      <c r="B47" s="279" t="s">
        <v>887</v>
      </c>
      <c r="C47" s="213">
        <v>100</v>
      </c>
      <c r="D47" s="280"/>
    </row>
    <row r="48" spans="1:5" s="254" customFormat="1" ht="11.25">
      <c r="A48" s="281" t="s">
        <v>881</v>
      </c>
      <c r="B48" s="277" t="s">
        <v>888</v>
      </c>
      <c r="C48" s="283">
        <v>100</v>
      </c>
      <c r="D48" s="278"/>
    </row>
    <row r="49" spans="1:5" s="254" customFormat="1" ht="11.25">
      <c r="A49" s="282" t="s">
        <v>892</v>
      </c>
      <c r="B49" s="279" t="s">
        <v>897</v>
      </c>
      <c r="C49" s="213">
        <v>50</v>
      </c>
      <c r="D49" s="280"/>
    </row>
    <row r="50" spans="1:5" s="254" customFormat="1" ht="11.25">
      <c r="A50" s="282" t="s">
        <v>892</v>
      </c>
      <c r="B50" s="279" t="s">
        <v>898</v>
      </c>
      <c r="C50" s="213">
        <v>50</v>
      </c>
      <c r="D50" s="280"/>
    </row>
    <row r="51" spans="1:5" s="254" customFormat="1" ht="11.25">
      <c r="A51" s="281" t="s">
        <v>892</v>
      </c>
      <c r="B51" s="277" t="s">
        <v>899</v>
      </c>
      <c r="C51" s="283">
        <v>50</v>
      </c>
      <c r="D51" s="278"/>
    </row>
    <row r="52" spans="1:5" s="254" customFormat="1" ht="11.25">
      <c r="A52" s="281" t="s">
        <v>892</v>
      </c>
      <c r="B52" s="277" t="s">
        <v>911</v>
      </c>
      <c r="C52" s="283">
        <v>100</v>
      </c>
      <c r="D52" s="278"/>
    </row>
    <row r="53" spans="1:5" s="254" customFormat="1" ht="11.25">
      <c r="A53" s="281" t="s">
        <v>918</v>
      </c>
      <c r="B53" s="277" t="s">
        <v>943</v>
      </c>
      <c r="C53" s="283">
        <v>50</v>
      </c>
      <c r="D53" s="278"/>
    </row>
    <row r="54" spans="1:5" s="254" customFormat="1" ht="11.25">
      <c r="A54" s="282" t="s">
        <v>918</v>
      </c>
      <c r="B54" s="279" t="s">
        <v>950</v>
      </c>
      <c r="C54" s="213">
        <v>50</v>
      </c>
      <c r="D54" s="280"/>
    </row>
    <row r="55" spans="1:5" s="254" customFormat="1" ht="11.25">
      <c r="A55" s="282" t="s">
        <v>918</v>
      </c>
      <c r="B55" s="279" t="s">
        <v>952</v>
      </c>
      <c r="C55" s="213">
        <v>50</v>
      </c>
      <c r="D55" s="280"/>
    </row>
    <row r="56" spans="1:5" s="254" customFormat="1" ht="11.25">
      <c r="A56" s="281" t="s">
        <v>918</v>
      </c>
      <c r="B56" s="277" t="s">
        <v>953</v>
      </c>
      <c r="C56" s="283">
        <v>50</v>
      </c>
      <c r="D56" s="278"/>
    </row>
    <row r="57" spans="1:5" s="254" customFormat="1" ht="11.25">
      <c r="A57" s="282" t="s">
        <v>957</v>
      </c>
      <c r="B57" s="279" t="s">
        <v>958</v>
      </c>
      <c r="C57" s="213">
        <v>50</v>
      </c>
      <c r="D57" s="280"/>
    </row>
    <row r="58" spans="1:5" s="254" customFormat="1" ht="11.25">
      <c r="A58" s="271" t="s">
        <v>1117</v>
      </c>
      <c r="B58" s="284" t="s">
        <v>1118</v>
      </c>
      <c r="C58" s="276">
        <v>50</v>
      </c>
      <c r="D58" s="276">
        <f>SUM(C46:C58)</f>
        <v>800</v>
      </c>
      <c r="E58" s="254" t="s">
        <v>1265</v>
      </c>
    </row>
    <row r="59" spans="1:5" s="254" customFormat="1" ht="11.25">
      <c r="E59" s="275"/>
    </row>
    <row r="60" spans="1:5" s="254" customFormat="1" ht="11.25">
      <c r="E60" s="275"/>
    </row>
    <row r="61" spans="1:5" s="254" customFormat="1" ht="11.25">
      <c r="E61" s="275"/>
    </row>
    <row r="62" spans="1:5" s="254" customFormat="1" ht="11.25">
      <c r="E62" s="275"/>
    </row>
  </sheetData>
  <sheetProtection password="E58F" sheet="1" objects="1" scenarios="1"/>
  <mergeCells count="1">
    <mergeCell ref="I2:J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G393" sqref="G393"/>
    </sheetView>
  </sheetViews>
  <sheetFormatPr defaultRowHeight="15"/>
  <cols>
    <col min="2" max="2" width="10.42578125" bestFit="1" customWidth="1"/>
    <col min="4" max="5" width="11.5703125" bestFit="1" customWidth="1"/>
  </cols>
  <sheetData>
    <row r="1" spans="1:5">
      <c r="A1" t="s">
        <v>318</v>
      </c>
      <c r="B1" t="s">
        <v>392</v>
      </c>
    </row>
    <row r="2" spans="1:5">
      <c r="A2" t="s">
        <v>2</v>
      </c>
      <c r="B2" s="13">
        <v>45017</v>
      </c>
    </row>
    <row r="4" spans="1:5">
      <c r="A4" t="s">
        <v>323</v>
      </c>
    </row>
    <row r="5" spans="1:5">
      <c r="A5" t="s">
        <v>325</v>
      </c>
      <c r="D5" s="24">
        <v>3500</v>
      </c>
      <c r="E5" s="30">
        <f>D5+D6</f>
        <v>4930</v>
      </c>
    </row>
    <row r="6" spans="1:5">
      <c r="A6" t="s">
        <v>393</v>
      </c>
      <c r="D6" s="24">
        <v>1430</v>
      </c>
    </row>
    <row r="7" spans="1:5">
      <c r="C7" t="s">
        <v>352</v>
      </c>
      <c r="D7" s="24">
        <v>300</v>
      </c>
      <c r="E7" t="s">
        <v>394</v>
      </c>
    </row>
    <row r="8" spans="1:5">
      <c r="C8" t="s">
        <v>354</v>
      </c>
      <c r="D8" s="24">
        <f>D5+D6-D7</f>
        <v>4630</v>
      </c>
    </row>
    <row r="10" spans="1:5">
      <c r="D10" s="30"/>
      <c r="E10" s="30"/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G393" sqref="G393"/>
    </sheetView>
  </sheetViews>
  <sheetFormatPr defaultRowHeight="15"/>
  <cols>
    <col min="2" max="2" width="10.42578125" bestFit="1" customWidth="1"/>
    <col min="4" max="4" width="11.5703125" bestFit="1" customWidth="1"/>
  </cols>
  <sheetData>
    <row r="1" spans="1:5">
      <c r="A1" t="s">
        <v>318</v>
      </c>
      <c r="B1" t="s">
        <v>349</v>
      </c>
    </row>
    <row r="2" spans="1:5">
      <c r="A2" t="s">
        <v>320</v>
      </c>
      <c r="B2" t="s">
        <v>321</v>
      </c>
    </row>
    <row r="3" spans="1:5">
      <c r="A3" t="s">
        <v>319</v>
      </c>
      <c r="B3" t="s">
        <v>350</v>
      </c>
    </row>
    <row r="4" spans="1:5">
      <c r="A4" t="s">
        <v>2</v>
      </c>
      <c r="B4" s="13">
        <v>45042</v>
      </c>
    </row>
    <row r="6" spans="1:5">
      <c r="A6" t="s">
        <v>323</v>
      </c>
    </row>
    <row r="7" spans="1:5">
      <c r="A7" t="s">
        <v>324</v>
      </c>
      <c r="D7" s="24">
        <f>797</f>
        <v>797</v>
      </c>
    </row>
    <row r="8" spans="1:5">
      <c r="A8" t="s">
        <v>325</v>
      </c>
      <c r="D8" s="24">
        <f>1777-D7</f>
        <v>980</v>
      </c>
    </row>
    <row r="9" spans="1:5">
      <c r="C9" t="s">
        <v>351</v>
      </c>
      <c r="D9" s="24">
        <f>D7+D8</f>
        <v>1777</v>
      </c>
    </row>
    <row r="10" spans="1:5">
      <c r="C10" t="s">
        <v>352</v>
      </c>
      <c r="D10" s="24">
        <v>300</v>
      </c>
      <c r="E10" t="s">
        <v>353</v>
      </c>
    </row>
    <row r="11" spans="1:5">
      <c r="C11" t="s">
        <v>354</v>
      </c>
      <c r="D11" s="24">
        <f>D9-D10</f>
        <v>1477</v>
      </c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G393" sqref="G393"/>
    </sheetView>
  </sheetViews>
  <sheetFormatPr defaultRowHeight="15"/>
  <cols>
    <col min="2" max="2" width="10.42578125" bestFit="1" customWidth="1"/>
    <col min="4" max="5" width="11.5703125" bestFit="1" customWidth="1"/>
  </cols>
  <sheetData>
    <row r="1" spans="1:5">
      <c r="A1" t="s">
        <v>318</v>
      </c>
      <c r="B1" t="s">
        <v>355</v>
      </c>
    </row>
    <row r="2" spans="1:5">
      <c r="A2" t="s">
        <v>2</v>
      </c>
      <c r="B2" s="13" t="s">
        <v>356</v>
      </c>
    </row>
    <row r="4" spans="1:5">
      <c r="A4" t="s">
        <v>323</v>
      </c>
    </row>
    <row r="5" spans="1:5">
      <c r="A5" t="s">
        <v>325</v>
      </c>
      <c r="D5" s="24">
        <v>2880</v>
      </c>
    </row>
    <row r="6" spans="1:5">
      <c r="C6" t="s">
        <v>352</v>
      </c>
      <c r="D6" s="24">
        <v>429.8</v>
      </c>
      <c r="E6" t="s">
        <v>357</v>
      </c>
    </row>
    <row r="7" spans="1:5">
      <c r="C7" t="s">
        <v>354</v>
      </c>
      <c r="D7" s="24">
        <f>D5-D6</f>
        <v>2450.1999999999998</v>
      </c>
    </row>
    <row r="9" spans="1:5">
      <c r="D9" s="30"/>
      <c r="E9" s="30"/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G393" sqref="G393"/>
    </sheetView>
  </sheetViews>
  <sheetFormatPr defaultRowHeight="15"/>
  <cols>
    <col min="2" max="2" width="10.42578125" bestFit="1" customWidth="1"/>
    <col min="4" max="5" width="11.5703125" bestFit="1" customWidth="1"/>
  </cols>
  <sheetData>
    <row r="1" spans="1:5">
      <c r="A1" t="s">
        <v>318</v>
      </c>
      <c r="B1" t="s">
        <v>395</v>
      </c>
    </row>
    <row r="2" spans="1:5">
      <c r="A2" t="s">
        <v>2</v>
      </c>
      <c r="B2" s="13">
        <v>45078</v>
      </c>
    </row>
    <row r="4" spans="1:5">
      <c r="A4" t="s">
        <v>323</v>
      </c>
    </row>
    <row r="5" spans="1:5">
      <c r="A5" t="s">
        <v>325</v>
      </c>
      <c r="D5" s="24">
        <v>2350</v>
      </c>
    </row>
    <row r="6" spans="1:5">
      <c r="C6" t="s">
        <v>352</v>
      </c>
      <c r="D6" s="24">
        <v>100</v>
      </c>
      <c r="E6" t="s">
        <v>396</v>
      </c>
    </row>
    <row r="7" spans="1:5">
      <c r="C7" t="s">
        <v>354</v>
      </c>
      <c r="D7" s="24">
        <f>D5-D6</f>
        <v>2250</v>
      </c>
    </row>
    <row r="9" spans="1:5">
      <c r="D9" s="30"/>
      <c r="E9" s="30"/>
    </row>
  </sheetData>
  <sheetProtection password="E58F" sheet="1" objects="1" scenarios="1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22</vt:i4>
      </vt:variant>
    </vt:vector>
  </HeadingPairs>
  <TitlesOfParts>
    <vt:vector size="22" baseType="lpstr">
      <vt:lpstr>Gerencial</vt:lpstr>
      <vt:lpstr>Conta Corrente</vt:lpstr>
      <vt:lpstr>Caixa</vt:lpstr>
      <vt:lpstr>Ativos</vt:lpstr>
      <vt:lpstr>Contribuição mensal</vt:lpstr>
      <vt:lpstr>Rifa da Páscoa</vt:lpstr>
      <vt:lpstr>Evento Aniversário CCRN</vt:lpstr>
      <vt:lpstr>Evento Rifa Dia das mães</vt:lpstr>
      <vt:lpstr>Rifa Dia dos namorados</vt:lpstr>
      <vt:lpstr>Evento Festa Chapeu de palha</vt:lpstr>
      <vt:lpstr>Rifa dia dos pais</vt:lpstr>
      <vt:lpstr>Evento Olimpesec </vt:lpstr>
      <vt:lpstr>Bras Basquete Sub17</vt:lpstr>
      <vt:lpstr>Torneio-Vakinha</vt:lpstr>
      <vt:lpstr>Rifa dia das crianças</vt:lpstr>
      <vt:lpstr>Festival dia das crianças </vt:lpstr>
      <vt:lpstr>Venda chocotones</vt:lpstr>
      <vt:lpstr>Venda pizzas</vt:lpstr>
      <vt:lpstr>Festival GR Taquaral</vt:lpstr>
      <vt:lpstr>Festival Encerramento</vt:lpstr>
      <vt:lpstr>Previsão 2º semestre</vt:lpstr>
      <vt:lpstr>Bras Conj Curitiba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Elaine</dc:creator>
  <cp:lastModifiedBy>HTPC</cp:lastModifiedBy>
  <cp:lastPrinted>2024-02-06T18:12:29Z</cp:lastPrinted>
  <dcterms:created xsi:type="dcterms:W3CDTF">2023-08-06T23:05:03Z</dcterms:created>
  <dcterms:modified xsi:type="dcterms:W3CDTF">2026-01-16T01:09:36Z</dcterms:modified>
</cp:coreProperties>
</file>